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mc:AlternateContent xmlns:mc="http://schemas.openxmlformats.org/markup-compatibility/2006">
    <mc:Choice Requires="x15">
      <x15ac:absPath xmlns:x15ac="http://schemas.microsoft.com/office/spreadsheetml/2010/11/ac" url="C:\Users\swenzel\Dropbox (Energy Innovation)\My PC (energy044)\Documents\GitHub_Repositories\eps-mexico\"/>
    </mc:Choice>
  </mc:AlternateContent>
  <xr:revisionPtr revIDLastSave="0" documentId="13_ncr:1_{F74AA20E-D9D2-4026-9B79-1AEFC770A5B2}" xr6:coauthVersionLast="47" xr6:coauthVersionMax="47" xr10:uidLastSave="{00000000-0000-0000-0000-000000000000}"/>
  <bookViews>
    <workbookView xWindow="-90" yWindow="-90" windowWidth="19380" windowHeight="9765" tabRatio="762" firstSheet="2" activeTab="6"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PolicyLevers!$A$1:$T$1163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3" i="1" l="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4" i="1"/>
  <c r="P1045" i="1"/>
  <c r="P1046" i="1"/>
  <c r="P1047"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4" i="1"/>
  <c r="P1085" i="1"/>
  <c r="P1086"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1" i="1"/>
  <c r="P1152" i="1"/>
  <c r="P1153" i="1"/>
  <c r="P1154" i="1"/>
  <c r="P1155" i="1"/>
  <c r="P1156" i="1"/>
  <c r="P1157" i="1"/>
  <c r="P1158" i="1"/>
  <c r="P1159" i="1"/>
  <c r="P1160" i="1"/>
  <c r="P1161" i="1"/>
  <c r="P1162" i="1"/>
  <c r="P1163" i="1"/>
  <c r="P2" i="1"/>
  <c r="I41" i="19"/>
  <c r="I70" i="19"/>
  <c r="G14" i="19"/>
  <c r="O340" i="1" l="1"/>
  <c r="H59" i="15" l="1"/>
  <c r="E670" i="15"/>
  <c r="F670" i="15"/>
  <c r="G670" i="15"/>
  <c r="H670" i="15"/>
  <c r="C65" i="15"/>
  <c r="C670" i="15" s="1"/>
  <c r="D65" i="15"/>
  <c r="D670" i="15" s="1"/>
  <c r="B65" i="15"/>
  <c r="B670" i="15" s="1"/>
  <c r="B691" i="15" s="1"/>
  <c r="D63" i="15"/>
  <c r="C63" i="15"/>
  <c r="B63" i="15"/>
  <c r="B61" i="15"/>
  <c r="C61" i="15"/>
  <c r="D61" i="15"/>
  <c r="H692" i="15" l="1"/>
  <c r="I692" i="15"/>
  <c r="H687" i="15"/>
  <c r="I687" i="15"/>
  <c r="H688" i="15"/>
  <c r="I688" i="15"/>
  <c r="H689" i="15"/>
  <c r="H690" i="15"/>
  <c r="I690" i="15"/>
  <c r="H691" i="15"/>
  <c r="I691" i="15"/>
  <c r="I686" i="15"/>
  <c r="H686" i="15"/>
  <c r="H685" i="15"/>
  <c r="C666" i="15"/>
  <c r="D666" i="15"/>
  <c r="C668" i="15"/>
  <c r="D668" i="15"/>
  <c r="B666" i="15"/>
  <c r="B668" i="15"/>
  <c r="C60" i="15"/>
  <c r="C665" i="15" s="1"/>
  <c r="C686"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88" i="15" s="1"/>
  <c r="B60" i="15"/>
  <c r="B665" i="15" s="1"/>
  <c r="B686" i="15" s="1"/>
  <c r="B699" i="15" l="1"/>
  <c r="B697" i="15"/>
  <c r="B59" i="15" l="1"/>
  <c r="O244" i="1" l="1"/>
  <c r="A1094" i="1" l="1"/>
  <c r="C1094" i="1"/>
  <c r="A1095" i="1"/>
  <c r="C1095" i="1"/>
  <c r="A1096" i="1"/>
  <c r="C1096" i="1"/>
  <c r="A1097" i="1"/>
  <c r="C1097" i="1"/>
  <c r="A1098" i="1"/>
  <c r="C1098" i="1"/>
  <c r="A1099" i="1"/>
  <c r="C1099" i="1"/>
  <c r="A1100" i="1"/>
  <c r="C1100" i="1"/>
  <c r="A1101" i="1"/>
  <c r="C1101" i="1"/>
  <c r="A1102" i="1"/>
  <c r="C1102" i="1"/>
  <c r="A1103" i="1"/>
  <c r="C1103" i="1"/>
  <c r="A1104" i="1"/>
  <c r="C1104" i="1"/>
  <c r="A1105" i="1"/>
  <c r="C1105" i="1"/>
  <c r="A1106" i="1"/>
  <c r="C1106" i="1"/>
  <c r="A1107" i="1"/>
  <c r="C1107" i="1"/>
  <c r="A1108" i="1"/>
  <c r="C1108" i="1"/>
  <c r="A1109" i="1"/>
  <c r="C1109" i="1"/>
  <c r="A1110" i="1"/>
  <c r="C1110" i="1"/>
  <c r="J1088" i="1"/>
  <c r="K1088" i="1"/>
  <c r="L1088" i="1"/>
  <c r="M1088" i="1"/>
  <c r="N1088" i="1"/>
  <c r="O1088" i="1"/>
  <c r="Q1088" i="1"/>
  <c r="R1088" i="1"/>
  <c r="S1088" i="1"/>
  <c r="J1089" i="1"/>
  <c r="K1089" i="1"/>
  <c r="L1089" i="1"/>
  <c r="M1089" i="1"/>
  <c r="N1089" i="1"/>
  <c r="O1089" i="1"/>
  <c r="Q1089" i="1"/>
  <c r="R1089" i="1"/>
  <c r="S1089" i="1"/>
  <c r="J1090" i="1"/>
  <c r="K1090" i="1"/>
  <c r="L1090" i="1"/>
  <c r="M1090" i="1"/>
  <c r="N1090" i="1"/>
  <c r="O1090" i="1"/>
  <c r="Q1090" i="1"/>
  <c r="R1090" i="1"/>
  <c r="S1090" i="1"/>
  <c r="J1091" i="1"/>
  <c r="K1091" i="1"/>
  <c r="L1091" i="1"/>
  <c r="M1091" i="1"/>
  <c r="N1091" i="1"/>
  <c r="O1091" i="1"/>
  <c r="Q1091" i="1"/>
  <c r="R1091" i="1"/>
  <c r="S1091" i="1"/>
  <c r="J1092" i="1"/>
  <c r="K1092" i="1"/>
  <c r="L1092" i="1"/>
  <c r="M1092" i="1"/>
  <c r="N1092" i="1"/>
  <c r="O1092" i="1"/>
  <c r="Q1092" i="1"/>
  <c r="R1092" i="1"/>
  <c r="S1092" i="1"/>
  <c r="J1093" i="1"/>
  <c r="K1093" i="1"/>
  <c r="L1093" i="1"/>
  <c r="M1093" i="1"/>
  <c r="N1093" i="1"/>
  <c r="O1093" i="1"/>
  <c r="Q1093" i="1"/>
  <c r="R1093" i="1"/>
  <c r="S1093" i="1"/>
  <c r="J1094" i="1"/>
  <c r="K1094" i="1"/>
  <c r="L1094" i="1"/>
  <c r="M1094" i="1"/>
  <c r="N1094" i="1"/>
  <c r="O1094" i="1"/>
  <c r="Q1094" i="1"/>
  <c r="R1094" i="1"/>
  <c r="S1094" i="1"/>
  <c r="J1095" i="1"/>
  <c r="K1095" i="1"/>
  <c r="L1095" i="1"/>
  <c r="M1095" i="1"/>
  <c r="N1095" i="1"/>
  <c r="O1095" i="1"/>
  <c r="Q1095" i="1"/>
  <c r="R1095" i="1"/>
  <c r="S1095" i="1"/>
  <c r="J1096" i="1"/>
  <c r="K1096" i="1"/>
  <c r="L1096" i="1"/>
  <c r="M1096" i="1"/>
  <c r="N1096" i="1"/>
  <c r="O1096" i="1"/>
  <c r="Q1096" i="1"/>
  <c r="R1096" i="1"/>
  <c r="S1096" i="1"/>
  <c r="J1097" i="1"/>
  <c r="K1097" i="1"/>
  <c r="L1097" i="1"/>
  <c r="M1097" i="1"/>
  <c r="N1097" i="1"/>
  <c r="O1097" i="1"/>
  <c r="Q1097" i="1"/>
  <c r="R1097" i="1"/>
  <c r="S1097" i="1"/>
  <c r="J1098" i="1"/>
  <c r="K1098" i="1"/>
  <c r="L1098" i="1"/>
  <c r="M1098" i="1"/>
  <c r="N1098" i="1"/>
  <c r="O1098" i="1"/>
  <c r="Q1098" i="1"/>
  <c r="R1098" i="1"/>
  <c r="S1098" i="1"/>
  <c r="J1099" i="1"/>
  <c r="K1099" i="1"/>
  <c r="L1099" i="1"/>
  <c r="M1099" i="1"/>
  <c r="N1099" i="1"/>
  <c r="O1099" i="1"/>
  <c r="Q1099" i="1"/>
  <c r="R1099" i="1"/>
  <c r="S1099" i="1"/>
  <c r="J1100" i="1"/>
  <c r="K1100" i="1"/>
  <c r="L1100" i="1"/>
  <c r="M1100" i="1"/>
  <c r="N1100" i="1"/>
  <c r="O1100" i="1"/>
  <c r="Q1100" i="1"/>
  <c r="R1100" i="1"/>
  <c r="S1100" i="1"/>
  <c r="J1101" i="1"/>
  <c r="K1101" i="1"/>
  <c r="L1101" i="1"/>
  <c r="M1101" i="1"/>
  <c r="N1101" i="1"/>
  <c r="O1101" i="1"/>
  <c r="Q1101" i="1"/>
  <c r="R1101" i="1"/>
  <c r="S1101" i="1"/>
  <c r="J1102" i="1"/>
  <c r="K1102" i="1"/>
  <c r="L1102" i="1"/>
  <c r="M1102" i="1"/>
  <c r="N1102" i="1"/>
  <c r="O1102" i="1"/>
  <c r="Q1102" i="1"/>
  <c r="R1102" i="1"/>
  <c r="S1102" i="1"/>
  <c r="J1103" i="1"/>
  <c r="K1103" i="1"/>
  <c r="L1103" i="1"/>
  <c r="M1103" i="1"/>
  <c r="N1103" i="1"/>
  <c r="O1103" i="1"/>
  <c r="Q1103" i="1"/>
  <c r="R1103" i="1"/>
  <c r="S1103" i="1"/>
  <c r="J1104" i="1"/>
  <c r="K1104" i="1"/>
  <c r="L1104" i="1"/>
  <c r="M1104" i="1"/>
  <c r="N1104" i="1"/>
  <c r="O1104" i="1"/>
  <c r="Q1104" i="1"/>
  <c r="R1104" i="1"/>
  <c r="S1104" i="1"/>
  <c r="J1105" i="1"/>
  <c r="K1105" i="1"/>
  <c r="L1105" i="1"/>
  <c r="M1105" i="1"/>
  <c r="N1105" i="1"/>
  <c r="O1105" i="1"/>
  <c r="Q1105" i="1"/>
  <c r="R1105" i="1"/>
  <c r="S1105" i="1"/>
  <c r="J1106" i="1"/>
  <c r="K1106" i="1"/>
  <c r="L1106" i="1"/>
  <c r="M1106" i="1"/>
  <c r="N1106" i="1"/>
  <c r="O1106" i="1"/>
  <c r="Q1106" i="1"/>
  <c r="R1106" i="1"/>
  <c r="S1106" i="1"/>
  <c r="J1107" i="1"/>
  <c r="K1107" i="1"/>
  <c r="L1107" i="1"/>
  <c r="M1107" i="1"/>
  <c r="N1107" i="1"/>
  <c r="O1107" i="1"/>
  <c r="Q1107" i="1"/>
  <c r="R1107" i="1"/>
  <c r="S1107" i="1"/>
  <c r="J1108" i="1"/>
  <c r="K1108" i="1"/>
  <c r="L1108" i="1"/>
  <c r="M1108" i="1"/>
  <c r="N1108" i="1"/>
  <c r="O1108" i="1"/>
  <c r="Q1108" i="1"/>
  <c r="R1108" i="1"/>
  <c r="S1108" i="1"/>
  <c r="J1109" i="1"/>
  <c r="K1109" i="1"/>
  <c r="L1109" i="1"/>
  <c r="M1109" i="1"/>
  <c r="N1109" i="1"/>
  <c r="O1109" i="1"/>
  <c r="Q1109" i="1"/>
  <c r="R1109" i="1"/>
  <c r="S1109" i="1"/>
  <c r="J1110" i="1"/>
  <c r="K1110" i="1"/>
  <c r="L1110" i="1"/>
  <c r="M1110" i="1"/>
  <c r="N1110" i="1"/>
  <c r="O1110" i="1"/>
  <c r="Q1110" i="1"/>
  <c r="R1110" i="1"/>
  <c r="S1110" i="1"/>
  <c r="S1087" i="1"/>
  <c r="R1087" i="1"/>
  <c r="Q1087" i="1"/>
  <c r="A1043" i="1"/>
  <c r="C1043" i="1"/>
  <c r="A1044" i="1"/>
  <c r="C1044" i="1"/>
  <c r="A1045" i="1"/>
  <c r="C1045" i="1"/>
  <c r="A1046" i="1"/>
  <c r="C1046" i="1"/>
  <c r="A1047" i="1"/>
  <c r="C1047" i="1"/>
  <c r="A1048" i="1"/>
  <c r="C1048" i="1"/>
  <c r="A1049" i="1"/>
  <c r="C1049" i="1"/>
  <c r="A1050" i="1"/>
  <c r="C1050" i="1"/>
  <c r="A1051" i="1"/>
  <c r="C1051" i="1"/>
  <c r="A1052" i="1"/>
  <c r="C1052" i="1"/>
  <c r="A1053" i="1"/>
  <c r="C1053" i="1"/>
  <c r="A1054" i="1"/>
  <c r="C1054" i="1"/>
  <c r="A1055" i="1"/>
  <c r="C1055" i="1"/>
  <c r="A1056" i="1"/>
  <c r="C1056" i="1"/>
  <c r="A1057" i="1"/>
  <c r="C1057" i="1"/>
  <c r="A1058" i="1"/>
  <c r="C1058" i="1"/>
  <c r="A1059" i="1"/>
  <c r="C1059" i="1"/>
  <c r="J1043" i="1"/>
  <c r="K1043" i="1"/>
  <c r="L1043" i="1"/>
  <c r="M1043" i="1"/>
  <c r="N1043" i="1"/>
  <c r="O1043" i="1"/>
  <c r="J1044" i="1"/>
  <c r="K1044" i="1"/>
  <c r="L1044" i="1"/>
  <c r="M1044" i="1"/>
  <c r="N1044" i="1"/>
  <c r="O1044" i="1"/>
  <c r="J1045" i="1"/>
  <c r="K1045" i="1"/>
  <c r="L1045" i="1"/>
  <c r="M1045" i="1"/>
  <c r="N1045" i="1"/>
  <c r="O1045" i="1"/>
  <c r="J1046" i="1"/>
  <c r="K1046" i="1"/>
  <c r="L1046" i="1"/>
  <c r="M1046" i="1"/>
  <c r="N1046" i="1"/>
  <c r="O1046" i="1"/>
  <c r="J1047" i="1"/>
  <c r="K1047" i="1"/>
  <c r="L1047" i="1"/>
  <c r="M1047" i="1"/>
  <c r="N1047" i="1"/>
  <c r="O1047" i="1"/>
  <c r="J1048" i="1"/>
  <c r="K1048" i="1"/>
  <c r="L1048" i="1"/>
  <c r="M1048" i="1"/>
  <c r="N1048" i="1"/>
  <c r="O1048" i="1"/>
  <c r="J1049" i="1"/>
  <c r="K1049" i="1"/>
  <c r="L1049" i="1"/>
  <c r="M1049" i="1"/>
  <c r="N1049" i="1"/>
  <c r="O1049" i="1"/>
  <c r="J1050" i="1"/>
  <c r="K1050" i="1"/>
  <c r="L1050" i="1"/>
  <c r="M1050" i="1"/>
  <c r="N1050" i="1"/>
  <c r="O1050" i="1"/>
  <c r="J1051" i="1"/>
  <c r="K1051" i="1"/>
  <c r="L1051" i="1"/>
  <c r="M1051" i="1"/>
  <c r="N1051" i="1"/>
  <c r="O1051" i="1"/>
  <c r="J1052" i="1"/>
  <c r="K1052" i="1"/>
  <c r="L1052" i="1"/>
  <c r="M1052" i="1"/>
  <c r="N1052" i="1"/>
  <c r="O1052" i="1"/>
  <c r="J1053" i="1"/>
  <c r="K1053" i="1"/>
  <c r="L1053" i="1"/>
  <c r="M1053" i="1"/>
  <c r="N1053" i="1"/>
  <c r="O1053" i="1"/>
  <c r="J1054" i="1"/>
  <c r="K1054" i="1"/>
  <c r="L1054" i="1"/>
  <c r="M1054" i="1"/>
  <c r="N1054" i="1"/>
  <c r="O1054" i="1"/>
  <c r="J1055" i="1"/>
  <c r="K1055" i="1"/>
  <c r="L1055" i="1"/>
  <c r="M1055" i="1"/>
  <c r="N1055" i="1"/>
  <c r="O1055" i="1"/>
  <c r="J1056" i="1"/>
  <c r="K1056" i="1"/>
  <c r="L1056" i="1"/>
  <c r="M1056" i="1"/>
  <c r="N1056" i="1"/>
  <c r="O1056" i="1"/>
  <c r="J1057" i="1"/>
  <c r="K1057" i="1"/>
  <c r="L1057" i="1"/>
  <c r="M1057" i="1"/>
  <c r="N1057" i="1"/>
  <c r="O1057" i="1"/>
  <c r="J1058" i="1"/>
  <c r="K1058" i="1"/>
  <c r="L1058" i="1"/>
  <c r="M1058" i="1"/>
  <c r="N1058" i="1"/>
  <c r="O1058" i="1"/>
  <c r="J1059" i="1"/>
  <c r="K1059" i="1"/>
  <c r="L1059" i="1"/>
  <c r="M1059" i="1"/>
  <c r="N1059" i="1"/>
  <c r="O1059" i="1"/>
  <c r="Q1036" i="1"/>
  <c r="R1036" i="1"/>
  <c r="S1036" i="1"/>
  <c r="Q1037" i="1"/>
  <c r="R1037" i="1"/>
  <c r="S1037" i="1"/>
  <c r="Q1038" i="1"/>
  <c r="R1038" i="1"/>
  <c r="S1038" i="1"/>
  <c r="Q1039" i="1"/>
  <c r="R1039" i="1"/>
  <c r="S1039" i="1"/>
  <c r="Q1040" i="1"/>
  <c r="R1040" i="1"/>
  <c r="S1040" i="1"/>
  <c r="Q1041" i="1"/>
  <c r="R1041" i="1"/>
  <c r="S1041" i="1"/>
  <c r="Q1042" i="1"/>
  <c r="R1042" i="1"/>
  <c r="S1042" i="1"/>
  <c r="Q1043" i="1"/>
  <c r="R1043" i="1"/>
  <c r="S1043" i="1"/>
  <c r="Q1044" i="1"/>
  <c r="R1044" i="1"/>
  <c r="S1044" i="1"/>
  <c r="Q1045" i="1"/>
  <c r="R1045" i="1"/>
  <c r="S1045" i="1"/>
  <c r="Q1046" i="1"/>
  <c r="R1046" i="1"/>
  <c r="S1046" i="1"/>
  <c r="Q1047" i="1"/>
  <c r="R1047" i="1"/>
  <c r="S1047" i="1"/>
  <c r="Q1048" i="1"/>
  <c r="R1048" i="1"/>
  <c r="S1048" i="1"/>
  <c r="Q1049" i="1"/>
  <c r="R1049" i="1"/>
  <c r="S1049" i="1"/>
  <c r="Q1050" i="1"/>
  <c r="R1050" i="1"/>
  <c r="S1050" i="1"/>
  <c r="Q1051" i="1"/>
  <c r="R1051" i="1"/>
  <c r="S1051" i="1"/>
  <c r="Q1052" i="1"/>
  <c r="R1052" i="1"/>
  <c r="S1052" i="1"/>
  <c r="Q1053" i="1"/>
  <c r="R1053" i="1"/>
  <c r="S1053" i="1"/>
  <c r="Q1054" i="1"/>
  <c r="R1054" i="1"/>
  <c r="S1054" i="1"/>
  <c r="Q1055" i="1"/>
  <c r="R1055" i="1"/>
  <c r="S1055" i="1"/>
  <c r="Q1056" i="1"/>
  <c r="R1056" i="1"/>
  <c r="S1056" i="1"/>
  <c r="Q1057" i="1"/>
  <c r="R1057" i="1"/>
  <c r="S1057" i="1"/>
  <c r="Q1058" i="1"/>
  <c r="R1058" i="1"/>
  <c r="S1058" i="1"/>
  <c r="Q1059" i="1"/>
  <c r="R1059" i="1"/>
  <c r="S1059" i="1"/>
  <c r="S913" i="1" l="1"/>
  <c r="R913" i="1"/>
  <c r="Q913" i="1"/>
  <c r="S917" i="1"/>
  <c r="R917" i="1"/>
  <c r="Q917" i="1"/>
  <c r="O917" i="1"/>
  <c r="N917" i="1"/>
  <c r="M917" i="1"/>
  <c r="L917" i="1"/>
  <c r="K917" i="1"/>
  <c r="J917" i="1"/>
  <c r="A917" i="1"/>
  <c r="B917" i="1"/>
  <c r="C917" i="1"/>
  <c r="J913" i="1"/>
  <c r="K913" i="1"/>
  <c r="L913" i="1"/>
  <c r="M913" i="1"/>
  <c r="N913" i="1"/>
  <c r="O913" i="1"/>
  <c r="A913" i="1"/>
  <c r="B913" i="1"/>
  <c r="C913" i="1"/>
  <c r="Q735" i="1"/>
  <c r="R735" i="1"/>
  <c r="Q736" i="1"/>
  <c r="R736" i="1"/>
  <c r="Q737" i="1"/>
  <c r="R737" i="1"/>
  <c r="Q738" i="1"/>
  <c r="R738" i="1"/>
  <c r="Q739" i="1"/>
  <c r="R739" i="1"/>
  <c r="Q740" i="1"/>
  <c r="R740" i="1"/>
  <c r="Q741" i="1"/>
  <c r="R741" i="1"/>
  <c r="Q742" i="1"/>
  <c r="R742" i="1"/>
  <c r="Q743" i="1"/>
  <c r="R743" i="1"/>
  <c r="Q744" i="1"/>
  <c r="R744" i="1"/>
  <c r="Q745" i="1"/>
  <c r="R745" i="1"/>
  <c r="Q746" i="1"/>
  <c r="R746" i="1"/>
  <c r="Q747" i="1"/>
  <c r="R747" i="1"/>
  <c r="Q748" i="1"/>
  <c r="R748" i="1"/>
  <c r="Q749" i="1"/>
  <c r="R749" i="1"/>
  <c r="Q750" i="1"/>
  <c r="R750" i="1"/>
  <c r="Q751" i="1"/>
  <c r="R751" i="1"/>
  <c r="Q752" i="1"/>
  <c r="R752" i="1"/>
  <c r="Q753" i="1"/>
  <c r="R753" i="1"/>
  <c r="Q754" i="1"/>
  <c r="R754" i="1"/>
  <c r="Q755" i="1"/>
  <c r="R755" i="1"/>
  <c r="Q756" i="1"/>
  <c r="R756" i="1"/>
  <c r="Q757" i="1"/>
  <c r="R757" i="1"/>
  <c r="Q758" i="1"/>
  <c r="R758" i="1"/>
  <c r="Q759" i="1"/>
  <c r="R759" i="1"/>
  <c r="Q760" i="1"/>
  <c r="R760" i="1"/>
  <c r="Q761" i="1"/>
  <c r="R761" i="1"/>
  <c r="Q762" i="1"/>
  <c r="R762" i="1"/>
  <c r="Q763" i="1"/>
  <c r="R763" i="1"/>
  <c r="Q764" i="1"/>
  <c r="R764" i="1"/>
  <c r="Q765" i="1"/>
  <c r="R765" i="1"/>
  <c r="Q766" i="1"/>
  <c r="R766" i="1"/>
  <c r="Q767" i="1"/>
  <c r="R767" i="1"/>
  <c r="Q768" i="1"/>
  <c r="R768" i="1"/>
  <c r="Q769" i="1"/>
  <c r="R769" i="1"/>
  <c r="Q770" i="1"/>
  <c r="R770" i="1"/>
  <c r="Q771" i="1"/>
  <c r="R771" i="1"/>
  <c r="Q772" i="1"/>
  <c r="R772" i="1"/>
  <c r="Q773" i="1"/>
  <c r="R773" i="1"/>
  <c r="Q774" i="1"/>
  <c r="R774" i="1"/>
  <c r="Q775" i="1"/>
  <c r="R775" i="1"/>
  <c r="Q776" i="1"/>
  <c r="R776" i="1"/>
  <c r="Q777" i="1"/>
  <c r="R777" i="1"/>
  <c r="Q778" i="1"/>
  <c r="R778" i="1"/>
  <c r="Q779" i="1"/>
  <c r="R779" i="1"/>
  <c r="Q780" i="1"/>
  <c r="R780" i="1"/>
  <c r="Q781" i="1"/>
  <c r="R781" i="1"/>
  <c r="Q782" i="1"/>
  <c r="R782" i="1"/>
  <c r="Q783" i="1"/>
  <c r="R783" i="1"/>
  <c r="Q784" i="1"/>
  <c r="R784" i="1"/>
  <c r="Q785" i="1"/>
  <c r="R785" i="1"/>
  <c r="Q786" i="1"/>
  <c r="R786" i="1"/>
  <c r="Q787" i="1"/>
  <c r="R787" i="1"/>
  <c r="Q788" i="1"/>
  <c r="R788" i="1"/>
  <c r="Q789" i="1"/>
  <c r="R789" i="1"/>
  <c r="Q790" i="1"/>
  <c r="R790" i="1"/>
  <c r="Q791" i="1"/>
  <c r="R791" i="1"/>
  <c r="Q792" i="1"/>
  <c r="R792" i="1"/>
  <c r="Q793" i="1"/>
  <c r="R793" i="1"/>
  <c r="Q794" i="1"/>
  <c r="R794" i="1"/>
  <c r="Q795" i="1"/>
  <c r="R795" i="1"/>
  <c r="Q796" i="1"/>
  <c r="R796" i="1"/>
  <c r="Q797" i="1"/>
  <c r="R797" i="1"/>
  <c r="Q798" i="1"/>
  <c r="R798" i="1"/>
  <c r="Q799" i="1"/>
  <c r="R799" i="1"/>
  <c r="Q800" i="1"/>
  <c r="R800" i="1"/>
  <c r="Q801" i="1"/>
  <c r="R801" i="1"/>
  <c r="Q802" i="1"/>
  <c r="R802" i="1"/>
  <c r="Q803" i="1"/>
  <c r="R803" i="1"/>
  <c r="Q804" i="1"/>
  <c r="R804" i="1"/>
  <c r="Q805" i="1"/>
  <c r="R805" i="1"/>
  <c r="Q806" i="1"/>
  <c r="R806" i="1"/>
  <c r="Q807" i="1"/>
  <c r="R807" i="1"/>
  <c r="Q808" i="1"/>
  <c r="R808" i="1"/>
  <c r="Q809" i="1"/>
  <c r="R809" i="1"/>
  <c r="Q810" i="1"/>
  <c r="R810" i="1"/>
  <c r="Q811" i="1"/>
  <c r="R811" i="1"/>
  <c r="Q812" i="1"/>
  <c r="R812" i="1"/>
  <c r="Q813" i="1"/>
  <c r="R813" i="1"/>
  <c r="Q814" i="1"/>
  <c r="R814" i="1"/>
  <c r="Q815" i="1"/>
  <c r="R815" i="1"/>
  <c r="Q816" i="1"/>
  <c r="R816" i="1"/>
  <c r="Q817" i="1"/>
  <c r="R817" i="1"/>
  <c r="Q818" i="1"/>
  <c r="R818" i="1"/>
  <c r="Q819" i="1"/>
  <c r="R819" i="1"/>
  <c r="Q820" i="1"/>
  <c r="R820" i="1"/>
  <c r="Q821" i="1"/>
  <c r="R821" i="1"/>
  <c r="Q822" i="1"/>
  <c r="R822" i="1"/>
  <c r="Q823" i="1"/>
  <c r="R823" i="1"/>
  <c r="Q824" i="1"/>
  <c r="R824" i="1"/>
  <c r="Q825" i="1"/>
  <c r="R825" i="1"/>
  <c r="Q826" i="1"/>
  <c r="R826" i="1"/>
  <c r="Q827" i="1"/>
  <c r="R827" i="1"/>
  <c r="Q828" i="1"/>
  <c r="R828" i="1"/>
  <c r="Q829" i="1"/>
  <c r="R829" i="1"/>
  <c r="Q830" i="1"/>
  <c r="R830" i="1"/>
  <c r="Q831" i="1"/>
  <c r="R831" i="1"/>
  <c r="Q832" i="1"/>
  <c r="R832" i="1"/>
  <c r="Q833" i="1"/>
  <c r="R833" i="1"/>
  <c r="Q834" i="1"/>
  <c r="R834" i="1"/>
  <c r="Q835" i="1"/>
  <c r="R835" i="1"/>
  <c r="Q836" i="1"/>
  <c r="R836" i="1"/>
  <c r="Q837" i="1"/>
  <c r="R837" i="1"/>
  <c r="Q838" i="1"/>
  <c r="R838" i="1"/>
  <c r="Q839" i="1"/>
  <c r="R839" i="1"/>
  <c r="Q840" i="1"/>
  <c r="R840" i="1"/>
  <c r="Q841" i="1"/>
  <c r="R841" i="1"/>
  <c r="Q842" i="1"/>
  <c r="R842" i="1"/>
  <c r="Q843" i="1"/>
  <c r="R843" i="1"/>
  <c r="Q844" i="1"/>
  <c r="R844" i="1"/>
  <c r="Q845" i="1"/>
  <c r="R845" i="1"/>
  <c r="Q846" i="1"/>
  <c r="R846" i="1"/>
  <c r="Q847" i="1"/>
  <c r="R847" i="1"/>
  <c r="Q848" i="1"/>
  <c r="R848" i="1"/>
  <c r="Q849" i="1"/>
  <c r="R849" i="1"/>
  <c r="Q850" i="1"/>
  <c r="R850" i="1"/>
  <c r="Q851" i="1"/>
  <c r="R851" i="1"/>
  <c r="Q852" i="1"/>
  <c r="R852" i="1"/>
  <c r="Q853" i="1"/>
  <c r="R853" i="1"/>
  <c r="Q854" i="1"/>
  <c r="R854" i="1"/>
  <c r="Q855" i="1"/>
  <c r="R855" i="1"/>
  <c r="Q856" i="1"/>
  <c r="R856" i="1"/>
  <c r="Q857" i="1"/>
  <c r="R857" i="1"/>
  <c r="Q858" i="1"/>
  <c r="R858" i="1"/>
  <c r="Q859" i="1"/>
  <c r="R859" i="1"/>
  <c r="Q860" i="1"/>
  <c r="R860" i="1"/>
  <c r="Q861" i="1"/>
  <c r="R861" i="1"/>
  <c r="Q862" i="1"/>
  <c r="R862" i="1"/>
  <c r="Q863" i="1"/>
  <c r="R863" i="1"/>
  <c r="Q864" i="1"/>
  <c r="R864" i="1"/>
  <c r="Q865" i="1"/>
  <c r="R865" i="1"/>
  <c r="Q866" i="1"/>
  <c r="R866" i="1"/>
  <c r="Q867" i="1"/>
  <c r="R867" i="1"/>
  <c r="Q868" i="1"/>
  <c r="R868" i="1"/>
  <c r="Q869" i="1"/>
  <c r="R869" i="1"/>
  <c r="Q870" i="1"/>
  <c r="R870" i="1"/>
  <c r="Q871" i="1"/>
  <c r="R871" i="1"/>
  <c r="Q872" i="1"/>
  <c r="R872" i="1"/>
  <c r="Q873" i="1"/>
  <c r="R873" i="1"/>
  <c r="Q874" i="1"/>
  <c r="R874" i="1"/>
  <c r="Q875" i="1"/>
  <c r="R875" i="1"/>
  <c r="Q876" i="1"/>
  <c r="R876" i="1"/>
  <c r="Q877" i="1"/>
  <c r="R877" i="1"/>
  <c r="Q878" i="1"/>
  <c r="R878" i="1"/>
  <c r="Q879" i="1"/>
  <c r="R879" i="1"/>
  <c r="Q880" i="1"/>
  <c r="R880" i="1"/>
  <c r="Q881" i="1"/>
  <c r="R881" i="1"/>
  <c r="Q882" i="1"/>
  <c r="R882" i="1"/>
  <c r="Q883" i="1"/>
  <c r="R883" i="1"/>
  <c r="Q884" i="1"/>
  <c r="R884" i="1"/>
  <c r="Q885" i="1"/>
  <c r="R885" i="1"/>
  <c r="Q886" i="1"/>
  <c r="R886" i="1"/>
  <c r="Q887" i="1"/>
  <c r="R887" i="1"/>
  <c r="Q888" i="1"/>
  <c r="R888" i="1"/>
  <c r="Q889" i="1"/>
  <c r="R889" i="1"/>
  <c r="Q890" i="1"/>
  <c r="R890" i="1"/>
  <c r="Q891" i="1"/>
  <c r="R891" i="1"/>
  <c r="Q892" i="1"/>
  <c r="R892" i="1"/>
  <c r="Q893" i="1"/>
  <c r="R893" i="1"/>
  <c r="Q894" i="1"/>
  <c r="R894" i="1"/>
  <c r="Q895" i="1"/>
  <c r="R895" i="1"/>
  <c r="Q896" i="1"/>
  <c r="R896" i="1"/>
  <c r="Q897" i="1"/>
  <c r="R897" i="1"/>
  <c r="Q898" i="1"/>
  <c r="R898" i="1"/>
  <c r="Q899" i="1"/>
  <c r="R899" i="1"/>
  <c r="Q900" i="1"/>
  <c r="R900" i="1"/>
  <c r="Q901" i="1"/>
  <c r="R901" i="1"/>
  <c r="Q902" i="1"/>
  <c r="R902" i="1"/>
  <c r="Q903" i="1"/>
  <c r="R903" i="1"/>
  <c r="Q904" i="1"/>
  <c r="R904" i="1"/>
  <c r="J735" i="1" l="1"/>
  <c r="K735" i="1"/>
  <c r="L735" i="1"/>
  <c r="M735" i="1"/>
  <c r="N735" i="1"/>
  <c r="O735" i="1"/>
  <c r="J736" i="1"/>
  <c r="K736" i="1"/>
  <c r="L736" i="1"/>
  <c r="M736" i="1"/>
  <c r="N736" i="1"/>
  <c r="O736" i="1"/>
  <c r="J737" i="1"/>
  <c r="K737" i="1"/>
  <c r="L737" i="1"/>
  <c r="M737" i="1"/>
  <c r="N737" i="1"/>
  <c r="O737" i="1"/>
  <c r="J738" i="1"/>
  <c r="K738" i="1"/>
  <c r="L738" i="1"/>
  <c r="M738" i="1"/>
  <c r="N738" i="1"/>
  <c r="O738" i="1"/>
  <c r="J739" i="1"/>
  <c r="K739" i="1"/>
  <c r="L739" i="1"/>
  <c r="M739" i="1"/>
  <c r="N739" i="1"/>
  <c r="O739" i="1"/>
  <c r="J740" i="1"/>
  <c r="K740" i="1"/>
  <c r="L740" i="1"/>
  <c r="M740" i="1"/>
  <c r="N740" i="1"/>
  <c r="O740" i="1"/>
  <c r="J741" i="1"/>
  <c r="K741" i="1"/>
  <c r="L741" i="1"/>
  <c r="M741" i="1"/>
  <c r="N741" i="1"/>
  <c r="O741" i="1"/>
  <c r="J742" i="1"/>
  <c r="K742" i="1"/>
  <c r="L742" i="1"/>
  <c r="M742" i="1"/>
  <c r="N742" i="1"/>
  <c r="O742" i="1"/>
  <c r="J743" i="1"/>
  <c r="K743" i="1"/>
  <c r="L743" i="1"/>
  <c r="M743" i="1"/>
  <c r="N743" i="1"/>
  <c r="O743" i="1"/>
  <c r="J744" i="1"/>
  <c r="K744" i="1"/>
  <c r="L744" i="1"/>
  <c r="M744" i="1"/>
  <c r="N744" i="1"/>
  <c r="O744" i="1"/>
  <c r="J745" i="1"/>
  <c r="K745" i="1"/>
  <c r="L745" i="1"/>
  <c r="M745" i="1"/>
  <c r="N745" i="1"/>
  <c r="O745" i="1"/>
  <c r="J746" i="1"/>
  <c r="K746" i="1"/>
  <c r="L746" i="1"/>
  <c r="M746" i="1"/>
  <c r="N746" i="1"/>
  <c r="O746" i="1"/>
  <c r="J747" i="1"/>
  <c r="K747" i="1"/>
  <c r="L747" i="1"/>
  <c r="M747" i="1"/>
  <c r="N747" i="1"/>
  <c r="O747" i="1"/>
  <c r="J748" i="1"/>
  <c r="K748" i="1"/>
  <c r="L748" i="1"/>
  <c r="M748" i="1"/>
  <c r="N748" i="1"/>
  <c r="O748" i="1"/>
  <c r="J749" i="1"/>
  <c r="K749" i="1"/>
  <c r="L749" i="1"/>
  <c r="M749" i="1"/>
  <c r="N749" i="1"/>
  <c r="O749" i="1"/>
  <c r="J750" i="1"/>
  <c r="K750" i="1"/>
  <c r="L750" i="1"/>
  <c r="M750" i="1"/>
  <c r="N750" i="1"/>
  <c r="O750" i="1"/>
  <c r="J751" i="1"/>
  <c r="K751" i="1"/>
  <c r="L751" i="1"/>
  <c r="M751" i="1"/>
  <c r="N751" i="1"/>
  <c r="O751" i="1"/>
  <c r="J752" i="1"/>
  <c r="K752" i="1"/>
  <c r="L752" i="1"/>
  <c r="M752" i="1"/>
  <c r="N752" i="1"/>
  <c r="O752" i="1"/>
  <c r="J753" i="1"/>
  <c r="K753" i="1"/>
  <c r="L753" i="1"/>
  <c r="M753" i="1"/>
  <c r="N753" i="1"/>
  <c r="O753" i="1"/>
  <c r="J754" i="1"/>
  <c r="K754" i="1"/>
  <c r="L754" i="1"/>
  <c r="M754" i="1"/>
  <c r="N754" i="1"/>
  <c r="O754" i="1"/>
  <c r="J755" i="1"/>
  <c r="K755" i="1"/>
  <c r="L755" i="1"/>
  <c r="M755" i="1"/>
  <c r="N755" i="1"/>
  <c r="O755" i="1"/>
  <c r="J756" i="1"/>
  <c r="K756" i="1"/>
  <c r="L756" i="1"/>
  <c r="M756" i="1"/>
  <c r="N756" i="1"/>
  <c r="O756" i="1"/>
  <c r="J757" i="1"/>
  <c r="K757" i="1"/>
  <c r="L757" i="1"/>
  <c r="M757" i="1"/>
  <c r="N757" i="1"/>
  <c r="O757" i="1"/>
  <c r="J758" i="1"/>
  <c r="K758" i="1"/>
  <c r="L758" i="1"/>
  <c r="M758" i="1"/>
  <c r="N758" i="1"/>
  <c r="O758" i="1"/>
  <c r="J759" i="1"/>
  <c r="K759" i="1"/>
  <c r="L759" i="1"/>
  <c r="M759" i="1"/>
  <c r="N759" i="1"/>
  <c r="O759" i="1"/>
  <c r="J760" i="1"/>
  <c r="K760" i="1"/>
  <c r="L760" i="1"/>
  <c r="M760" i="1"/>
  <c r="N760" i="1"/>
  <c r="O760" i="1"/>
  <c r="J761" i="1"/>
  <c r="K761" i="1"/>
  <c r="L761" i="1"/>
  <c r="M761" i="1"/>
  <c r="N761" i="1"/>
  <c r="O761" i="1"/>
  <c r="J762" i="1"/>
  <c r="K762" i="1"/>
  <c r="L762" i="1"/>
  <c r="M762" i="1"/>
  <c r="N762" i="1"/>
  <c r="O762" i="1"/>
  <c r="J763" i="1"/>
  <c r="K763" i="1"/>
  <c r="L763" i="1"/>
  <c r="M763" i="1"/>
  <c r="N763" i="1"/>
  <c r="O763" i="1"/>
  <c r="J764" i="1"/>
  <c r="K764" i="1"/>
  <c r="L764" i="1"/>
  <c r="M764" i="1"/>
  <c r="N764" i="1"/>
  <c r="O764" i="1"/>
  <c r="J765" i="1"/>
  <c r="K765" i="1"/>
  <c r="L765" i="1"/>
  <c r="M765" i="1"/>
  <c r="N765" i="1"/>
  <c r="O765" i="1"/>
  <c r="J766" i="1"/>
  <c r="K766" i="1"/>
  <c r="L766" i="1"/>
  <c r="M766" i="1"/>
  <c r="N766" i="1"/>
  <c r="O766" i="1"/>
  <c r="J767" i="1"/>
  <c r="K767" i="1"/>
  <c r="L767" i="1"/>
  <c r="M767" i="1"/>
  <c r="N767" i="1"/>
  <c r="O767" i="1"/>
  <c r="J768" i="1"/>
  <c r="K768" i="1"/>
  <c r="L768" i="1"/>
  <c r="M768" i="1"/>
  <c r="N768" i="1"/>
  <c r="O768" i="1"/>
  <c r="J769" i="1"/>
  <c r="K769" i="1"/>
  <c r="L769" i="1"/>
  <c r="M769" i="1"/>
  <c r="N769" i="1"/>
  <c r="O769" i="1"/>
  <c r="J770" i="1"/>
  <c r="K770" i="1"/>
  <c r="L770" i="1"/>
  <c r="M770" i="1"/>
  <c r="N770" i="1"/>
  <c r="O770" i="1"/>
  <c r="J771" i="1"/>
  <c r="K771" i="1"/>
  <c r="L771" i="1"/>
  <c r="M771" i="1"/>
  <c r="N771" i="1"/>
  <c r="O771" i="1"/>
  <c r="J772" i="1"/>
  <c r="K772" i="1"/>
  <c r="L772" i="1"/>
  <c r="M772" i="1"/>
  <c r="N772" i="1"/>
  <c r="O772" i="1"/>
  <c r="J773" i="1"/>
  <c r="K773" i="1"/>
  <c r="L773" i="1"/>
  <c r="M773" i="1"/>
  <c r="N773" i="1"/>
  <c r="O773" i="1"/>
  <c r="J774" i="1"/>
  <c r="K774" i="1"/>
  <c r="L774" i="1"/>
  <c r="M774" i="1"/>
  <c r="N774" i="1"/>
  <c r="O774" i="1"/>
  <c r="J775" i="1"/>
  <c r="K775" i="1"/>
  <c r="L775" i="1"/>
  <c r="M775" i="1"/>
  <c r="N775" i="1"/>
  <c r="O775" i="1"/>
  <c r="J776" i="1"/>
  <c r="K776" i="1"/>
  <c r="L776" i="1"/>
  <c r="M776" i="1"/>
  <c r="N776" i="1"/>
  <c r="O776" i="1"/>
  <c r="J777" i="1"/>
  <c r="K777" i="1"/>
  <c r="L777" i="1"/>
  <c r="M777" i="1"/>
  <c r="N777" i="1"/>
  <c r="O777" i="1"/>
  <c r="J778" i="1"/>
  <c r="K778" i="1"/>
  <c r="L778" i="1"/>
  <c r="M778" i="1"/>
  <c r="N778" i="1"/>
  <c r="O778" i="1"/>
  <c r="J779" i="1"/>
  <c r="K779" i="1"/>
  <c r="L779" i="1"/>
  <c r="M779" i="1"/>
  <c r="N779" i="1"/>
  <c r="O779" i="1"/>
  <c r="J780" i="1"/>
  <c r="K780" i="1"/>
  <c r="L780" i="1"/>
  <c r="M780" i="1"/>
  <c r="N780" i="1"/>
  <c r="O780" i="1"/>
  <c r="J781" i="1"/>
  <c r="K781" i="1"/>
  <c r="L781" i="1"/>
  <c r="M781" i="1"/>
  <c r="N781" i="1"/>
  <c r="O781" i="1"/>
  <c r="J782" i="1"/>
  <c r="K782" i="1"/>
  <c r="L782" i="1"/>
  <c r="M782" i="1"/>
  <c r="N782" i="1"/>
  <c r="O782" i="1"/>
  <c r="J783" i="1"/>
  <c r="K783" i="1"/>
  <c r="L783" i="1"/>
  <c r="M783" i="1"/>
  <c r="N783" i="1"/>
  <c r="O783" i="1"/>
  <c r="J784" i="1"/>
  <c r="K784" i="1"/>
  <c r="L784" i="1"/>
  <c r="M784" i="1"/>
  <c r="N784" i="1"/>
  <c r="O784" i="1"/>
  <c r="J785" i="1"/>
  <c r="K785" i="1"/>
  <c r="L785" i="1"/>
  <c r="M785" i="1"/>
  <c r="N785" i="1"/>
  <c r="O785" i="1"/>
  <c r="J786" i="1"/>
  <c r="K786" i="1"/>
  <c r="L786" i="1"/>
  <c r="M786" i="1"/>
  <c r="N786" i="1"/>
  <c r="O786" i="1"/>
  <c r="J787" i="1"/>
  <c r="K787" i="1"/>
  <c r="L787" i="1"/>
  <c r="M787" i="1"/>
  <c r="N787" i="1"/>
  <c r="O787" i="1"/>
  <c r="J788" i="1"/>
  <c r="K788" i="1"/>
  <c r="L788" i="1"/>
  <c r="M788" i="1"/>
  <c r="N788" i="1"/>
  <c r="O788" i="1"/>
  <c r="J789" i="1"/>
  <c r="K789" i="1"/>
  <c r="L789" i="1"/>
  <c r="M789" i="1"/>
  <c r="N789" i="1"/>
  <c r="O789" i="1"/>
  <c r="J790" i="1"/>
  <c r="K790" i="1"/>
  <c r="L790" i="1"/>
  <c r="M790" i="1"/>
  <c r="N790" i="1"/>
  <c r="O790" i="1"/>
  <c r="J791" i="1"/>
  <c r="K791" i="1"/>
  <c r="L791" i="1"/>
  <c r="M791" i="1"/>
  <c r="N791" i="1"/>
  <c r="O791" i="1"/>
  <c r="J792" i="1"/>
  <c r="K792" i="1"/>
  <c r="L792" i="1"/>
  <c r="M792" i="1"/>
  <c r="N792" i="1"/>
  <c r="O792" i="1"/>
  <c r="J793" i="1"/>
  <c r="K793" i="1"/>
  <c r="L793" i="1"/>
  <c r="M793" i="1"/>
  <c r="N793" i="1"/>
  <c r="O793" i="1"/>
  <c r="J794" i="1"/>
  <c r="K794" i="1"/>
  <c r="L794" i="1"/>
  <c r="M794" i="1"/>
  <c r="N794" i="1"/>
  <c r="O794" i="1"/>
  <c r="J795" i="1"/>
  <c r="K795" i="1"/>
  <c r="L795" i="1"/>
  <c r="M795" i="1"/>
  <c r="N795" i="1"/>
  <c r="O795" i="1"/>
  <c r="J796" i="1"/>
  <c r="K796" i="1"/>
  <c r="L796" i="1"/>
  <c r="M796" i="1"/>
  <c r="N796" i="1"/>
  <c r="O796" i="1"/>
  <c r="J797" i="1"/>
  <c r="K797" i="1"/>
  <c r="L797" i="1"/>
  <c r="M797" i="1"/>
  <c r="N797" i="1"/>
  <c r="O797" i="1"/>
  <c r="J798" i="1"/>
  <c r="K798" i="1"/>
  <c r="L798" i="1"/>
  <c r="M798" i="1"/>
  <c r="N798" i="1"/>
  <c r="O798" i="1"/>
  <c r="J799" i="1"/>
  <c r="K799" i="1"/>
  <c r="L799" i="1"/>
  <c r="M799" i="1"/>
  <c r="N799" i="1"/>
  <c r="O799" i="1"/>
  <c r="J800" i="1"/>
  <c r="K800" i="1"/>
  <c r="L800" i="1"/>
  <c r="M800" i="1"/>
  <c r="N800" i="1"/>
  <c r="O800" i="1"/>
  <c r="J801" i="1"/>
  <c r="K801" i="1"/>
  <c r="L801" i="1"/>
  <c r="M801" i="1"/>
  <c r="N801" i="1"/>
  <c r="O801" i="1"/>
  <c r="J802" i="1"/>
  <c r="K802" i="1"/>
  <c r="L802" i="1"/>
  <c r="M802" i="1"/>
  <c r="N802" i="1"/>
  <c r="O802" i="1"/>
  <c r="J803" i="1"/>
  <c r="K803" i="1"/>
  <c r="L803" i="1"/>
  <c r="M803" i="1"/>
  <c r="N803" i="1"/>
  <c r="O803" i="1"/>
  <c r="J804" i="1"/>
  <c r="K804" i="1"/>
  <c r="L804" i="1"/>
  <c r="M804" i="1"/>
  <c r="N804" i="1"/>
  <c r="O804" i="1"/>
  <c r="J805" i="1"/>
  <c r="K805" i="1"/>
  <c r="L805" i="1"/>
  <c r="M805" i="1"/>
  <c r="N805" i="1"/>
  <c r="O805" i="1"/>
  <c r="J806" i="1"/>
  <c r="K806" i="1"/>
  <c r="L806" i="1"/>
  <c r="M806" i="1"/>
  <c r="N806" i="1"/>
  <c r="O806" i="1"/>
  <c r="J807" i="1"/>
  <c r="K807" i="1"/>
  <c r="L807" i="1"/>
  <c r="M807" i="1"/>
  <c r="N807" i="1"/>
  <c r="O807" i="1"/>
  <c r="J808" i="1"/>
  <c r="K808" i="1"/>
  <c r="L808" i="1"/>
  <c r="M808" i="1"/>
  <c r="N808" i="1"/>
  <c r="O808" i="1"/>
  <c r="J809" i="1"/>
  <c r="K809" i="1"/>
  <c r="L809" i="1"/>
  <c r="M809" i="1"/>
  <c r="N809" i="1"/>
  <c r="O809" i="1"/>
  <c r="J810" i="1"/>
  <c r="K810" i="1"/>
  <c r="L810" i="1"/>
  <c r="M810" i="1"/>
  <c r="N810" i="1"/>
  <c r="O810" i="1"/>
  <c r="J811" i="1"/>
  <c r="K811" i="1"/>
  <c r="L811" i="1"/>
  <c r="M811" i="1"/>
  <c r="N811" i="1"/>
  <c r="O811" i="1"/>
  <c r="J812" i="1"/>
  <c r="K812" i="1"/>
  <c r="L812" i="1"/>
  <c r="M812" i="1"/>
  <c r="N812" i="1"/>
  <c r="O812" i="1"/>
  <c r="J813" i="1"/>
  <c r="K813" i="1"/>
  <c r="L813" i="1"/>
  <c r="M813" i="1"/>
  <c r="N813" i="1"/>
  <c r="O813" i="1"/>
  <c r="J814" i="1"/>
  <c r="K814" i="1"/>
  <c r="L814" i="1"/>
  <c r="M814" i="1"/>
  <c r="N814" i="1"/>
  <c r="O814" i="1"/>
  <c r="J815" i="1"/>
  <c r="K815" i="1"/>
  <c r="L815" i="1"/>
  <c r="M815" i="1"/>
  <c r="N815" i="1"/>
  <c r="O815" i="1"/>
  <c r="J816" i="1"/>
  <c r="K816" i="1"/>
  <c r="L816" i="1"/>
  <c r="M816" i="1"/>
  <c r="N816" i="1"/>
  <c r="O816" i="1"/>
  <c r="J817" i="1"/>
  <c r="K817" i="1"/>
  <c r="L817" i="1"/>
  <c r="M817" i="1"/>
  <c r="N817" i="1"/>
  <c r="O817" i="1"/>
  <c r="J818" i="1"/>
  <c r="K818" i="1"/>
  <c r="L818" i="1"/>
  <c r="M818" i="1"/>
  <c r="N818" i="1"/>
  <c r="O818" i="1"/>
  <c r="J819" i="1"/>
  <c r="K819" i="1"/>
  <c r="L819" i="1"/>
  <c r="M819" i="1"/>
  <c r="N819" i="1"/>
  <c r="O819" i="1"/>
  <c r="J820" i="1"/>
  <c r="K820" i="1"/>
  <c r="L820" i="1"/>
  <c r="M820" i="1"/>
  <c r="N820" i="1"/>
  <c r="O820" i="1"/>
  <c r="J821" i="1"/>
  <c r="K821" i="1"/>
  <c r="L821" i="1"/>
  <c r="M821" i="1"/>
  <c r="N821" i="1"/>
  <c r="O821" i="1"/>
  <c r="J822" i="1"/>
  <c r="K822" i="1"/>
  <c r="L822" i="1"/>
  <c r="M822" i="1"/>
  <c r="N822" i="1"/>
  <c r="O822" i="1"/>
  <c r="J823" i="1"/>
  <c r="K823" i="1"/>
  <c r="L823" i="1"/>
  <c r="M823" i="1"/>
  <c r="N823" i="1"/>
  <c r="O823" i="1"/>
  <c r="J824" i="1"/>
  <c r="K824" i="1"/>
  <c r="L824" i="1"/>
  <c r="M824" i="1"/>
  <c r="N824" i="1"/>
  <c r="O824" i="1"/>
  <c r="J825" i="1"/>
  <c r="K825" i="1"/>
  <c r="L825" i="1"/>
  <c r="M825" i="1"/>
  <c r="N825" i="1"/>
  <c r="O825" i="1"/>
  <c r="J826" i="1"/>
  <c r="K826" i="1"/>
  <c r="L826" i="1"/>
  <c r="M826" i="1"/>
  <c r="N826" i="1"/>
  <c r="O826" i="1"/>
  <c r="J827" i="1"/>
  <c r="K827" i="1"/>
  <c r="L827" i="1"/>
  <c r="M827" i="1"/>
  <c r="N827" i="1"/>
  <c r="O827" i="1"/>
  <c r="J828" i="1"/>
  <c r="K828" i="1"/>
  <c r="L828" i="1"/>
  <c r="M828" i="1"/>
  <c r="N828" i="1"/>
  <c r="O828" i="1"/>
  <c r="J829" i="1"/>
  <c r="K829" i="1"/>
  <c r="L829" i="1"/>
  <c r="M829" i="1"/>
  <c r="N829" i="1"/>
  <c r="O829" i="1"/>
  <c r="J830" i="1"/>
  <c r="K830" i="1"/>
  <c r="L830" i="1"/>
  <c r="M830" i="1"/>
  <c r="N830" i="1"/>
  <c r="O830" i="1"/>
  <c r="J831" i="1"/>
  <c r="K831" i="1"/>
  <c r="L831" i="1"/>
  <c r="M831" i="1"/>
  <c r="N831" i="1"/>
  <c r="O831" i="1"/>
  <c r="J832" i="1"/>
  <c r="K832" i="1"/>
  <c r="L832" i="1"/>
  <c r="M832" i="1"/>
  <c r="N832" i="1"/>
  <c r="O832" i="1"/>
  <c r="J833" i="1"/>
  <c r="K833" i="1"/>
  <c r="L833" i="1"/>
  <c r="M833" i="1"/>
  <c r="N833" i="1"/>
  <c r="O833" i="1"/>
  <c r="J834" i="1"/>
  <c r="K834" i="1"/>
  <c r="L834" i="1"/>
  <c r="M834" i="1"/>
  <c r="N834" i="1"/>
  <c r="O834" i="1"/>
  <c r="J835" i="1"/>
  <c r="K835" i="1"/>
  <c r="L835" i="1"/>
  <c r="M835" i="1"/>
  <c r="N835" i="1"/>
  <c r="O835" i="1"/>
  <c r="J836" i="1"/>
  <c r="K836" i="1"/>
  <c r="L836" i="1"/>
  <c r="M836" i="1"/>
  <c r="N836" i="1"/>
  <c r="O836" i="1"/>
  <c r="J837" i="1"/>
  <c r="K837" i="1"/>
  <c r="L837" i="1"/>
  <c r="M837" i="1"/>
  <c r="N837" i="1"/>
  <c r="O837" i="1"/>
  <c r="J838" i="1"/>
  <c r="K838" i="1"/>
  <c r="L838" i="1"/>
  <c r="M838" i="1"/>
  <c r="N838" i="1"/>
  <c r="O838" i="1"/>
  <c r="J839" i="1"/>
  <c r="K839" i="1"/>
  <c r="L839" i="1"/>
  <c r="M839" i="1"/>
  <c r="N839" i="1"/>
  <c r="O839" i="1"/>
  <c r="J840" i="1"/>
  <c r="K840" i="1"/>
  <c r="L840" i="1"/>
  <c r="M840" i="1"/>
  <c r="N840" i="1"/>
  <c r="O840" i="1"/>
  <c r="J841" i="1"/>
  <c r="K841" i="1"/>
  <c r="L841" i="1"/>
  <c r="M841" i="1"/>
  <c r="N841" i="1"/>
  <c r="O841" i="1"/>
  <c r="J842" i="1"/>
  <c r="K842" i="1"/>
  <c r="L842" i="1"/>
  <c r="M842" i="1"/>
  <c r="N842" i="1"/>
  <c r="O842" i="1"/>
  <c r="J843" i="1"/>
  <c r="K843" i="1"/>
  <c r="L843" i="1"/>
  <c r="M843" i="1"/>
  <c r="N843" i="1"/>
  <c r="O843" i="1"/>
  <c r="J844" i="1"/>
  <c r="K844" i="1"/>
  <c r="L844" i="1"/>
  <c r="M844" i="1"/>
  <c r="N844" i="1"/>
  <c r="O844" i="1"/>
  <c r="J845" i="1"/>
  <c r="K845" i="1"/>
  <c r="L845" i="1"/>
  <c r="M845" i="1"/>
  <c r="N845" i="1"/>
  <c r="O845" i="1"/>
  <c r="J846" i="1"/>
  <c r="K846" i="1"/>
  <c r="L846" i="1"/>
  <c r="M846" i="1"/>
  <c r="N846" i="1"/>
  <c r="O846" i="1"/>
  <c r="J847" i="1"/>
  <c r="K847" i="1"/>
  <c r="L847" i="1"/>
  <c r="M847" i="1"/>
  <c r="N847" i="1"/>
  <c r="O847" i="1"/>
  <c r="J848" i="1"/>
  <c r="K848" i="1"/>
  <c r="L848" i="1"/>
  <c r="M848" i="1"/>
  <c r="N848" i="1"/>
  <c r="O848" i="1"/>
  <c r="J849" i="1"/>
  <c r="K849" i="1"/>
  <c r="L849" i="1"/>
  <c r="M849" i="1"/>
  <c r="N849" i="1"/>
  <c r="O849" i="1"/>
  <c r="J850" i="1"/>
  <c r="K850" i="1"/>
  <c r="L850" i="1"/>
  <c r="M850" i="1"/>
  <c r="N850" i="1"/>
  <c r="O850" i="1"/>
  <c r="J851" i="1"/>
  <c r="K851" i="1"/>
  <c r="L851" i="1"/>
  <c r="M851" i="1"/>
  <c r="N851" i="1"/>
  <c r="O851" i="1"/>
  <c r="J852" i="1"/>
  <c r="K852" i="1"/>
  <c r="L852" i="1"/>
  <c r="M852" i="1"/>
  <c r="N852" i="1"/>
  <c r="O852" i="1"/>
  <c r="J853" i="1"/>
  <c r="K853" i="1"/>
  <c r="L853" i="1"/>
  <c r="M853" i="1"/>
  <c r="N853" i="1"/>
  <c r="O853" i="1"/>
  <c r="J854" i="1"/>
  <c r="K854" i="1"/>
  <c r="L854" i="1"/>
  <c r="M854" i="1"/>
  <c r="N854" i="1"/>
  <c r="O854" i="1"/>
  <c r="J855" i="1"/>
  <c r="K855" i="1"/>
  <c r="L855" i="1"/>
  <c r="M855" i="1"/>
  <c r="N855" i="1"/>
  <c r="O855" i="1"/>
  <c r="J856" i="1"/>
  <c r="K856" i="1"/>
  <c r="L856" i="1"/>
  <c r="M856" i="1"/>
  <c r="N856" i="1"/>
  <c r="O856" i="1"/>
  <c r="J857" i="1"/>
  <c r="K857" i="1"/>
  <c r="L857" i="1"/>
  <c r="M857" i="1"/>
  <c r="N857" i="1"/>
  <c r="O857" i="1"/>
  <c r="J858" i="1"/>
  <c r="K858" i="1"/>
  <c r="L858" i="1"/>
  <c r="M858" i="1"/>
  <c r="N858" i="1"/>
  <c r="O858" i="1"/>
  <c r="J859" i="1"/>
  <c r="K859" i="1"/>
  <c r="L859" i="1"/>
  <c r="M859" i="1"/>
  <c r="N859" i="1"/>
  <c r="O859" i="1"/>
  <c r="J860" i="1"/>
  <c r="K860" i="1"/>
  <c r="L860" i="1"/>
  <c r="M860" i="1"/>
  <c r="N860" i="1"/>
  <c r="O860" i="1"/>
  <c r="J861" i="1"/>
  <c r="K861" i="1"/>
  <c r="L861" i="1"/>
  <c r="M861" i="1"/>
  <c r="N861" i="1"/>
  <c r="O861" i="1"/>
  <c r="J862" i="1"/>
  <c r="K862" i="1"/>
  <c r="L862" i="1"/>
  <c r="M862" i="1"/>
  <c r="N862" i="1"/>
  <c r="O862" i="1"/>
  <c r="J863" i="1"/>
  <c r="K863" i="1"/>
  <c r="L863" i="1"/>
  <c r="M863" i="1"/>
  <c r="N863" i="1"/>
  <c r="O863" i="1"/>
  <c r="J864" i="1"/>
  <c r="K864" i="1"/>
  <c r="L864" i="1"/>
  <c r="M864" i="1"/>
  <c r="N864" i="1"/>
  <c r="O864" i="1"/>
  <c r="J865" i="1"/>
  <c r="K865" i="1"/>
  <c r="L865" i="1"/>
  <c r="M865" i="1"/>
  <c r="N865" i="1"/>
  <c r="O865" i="1"/>
  <c r="J866" i="1"/>
  <c r="K866" i="1"/>
  <c r="L866" i="1"/>
  <c r="M866" i="1"/>
  <c r="N866" i="1"/>
  <c r="O866" i="1"/>
  <c r="J867" i="1"/>
  <c r="K867" i="1"/>
  <c r="L867" i="1"/>
  <c r="M867" i="1"/>
  <c r="N867" i="1"/>
  <c r="O867" i="1"/>
  <c r="J868" i="1"/>
  <c r="K868" i="1"/>
  <c r="L868" i="1"/>
  <c r="M868" i="1"/>
  <c r="N868" i="1"/>
  <c r="O868" i="1"/>
  <c r="J869" i="1"/>
  <c r="K869" i="1"/>
  <c r="L869" i="1"/>
  <c r="M869" i="1"/>
  <c r="N869" i="1"/>
  <c r="O869" i="1"/>
  <c r="J870" i="1"/>
  <c r="K870" i="1"/>
  <c r="L870" i="1"/>
  <c r="M870" i="1"/>
  <c r="N870" i="1"/>
  <c r="O870" i="1"/>
  <c r="J871" i="1"/>
  <c r="K871" i="1"/>
  <c r="L871" i="1"/>
  <c r="M871" i="1"/>
  <c r="N871" i="1"/>
  <c r="O871" i="1"/>
  <c r="J872" i="1"/>
  <c r="K872" i="1"/>
  <c r="L872" i="1"/>
  <c r="M872" i="1"/>
  <c r="N872" i="1"/>
  <c r="O872" i="1"/>
  <c r="J873" i="1"/>
  <c r="K873" i="1"/>
  <c r="L873" i="1"/>
  <c r="M873" i="1"/>
  <c r="N873" i="1"/>
  <c r="O873" i="1"/>
  <c r="J874" i="1"/>
  <c r="K874" i="1"/>
  <c r="L874" i="1"/>
  <c r="M874" i="1"/>
  <c r="N874" i="1"/>
  <c r="O874" i="1"/>
  <c r="J875" i="1"/>
  <c r="K875" i="1"/>
  <c r="L875" i="1"/>
  <c r="M875" i="1"/>
  <c r="N875" i="1"/>
  <c r="O875" i="1"/>
  <c r="J876" i="1"/>
  <c r="K876" i="1"/>
  <c r="L876" i="1"/>
  <c r="M876" i="1"/>
  <c r="N876" i="1"/>
  <c r="O876" i="1"/>
  <c r="J877" i="1"/>
  <c r="K877" i="1"/>
  <c r="L877" i="1"/>
  <c r="M877" i="1"/>
  <c r="N877" i="1"/>
  <c r="O877" i="1"/>
  <c r="J878" i="1"/>
  <c r="K878" i="1"/>
  <c r="L878" i="1"/>
  <c r="M878" i="1"/>
  <c r="N878" i="1"/>
  <c r="O878" i="1"/>
  <c r="J879" i="1"/>
  <c r="K879" i="1"/>
  <c r="L879" i="1"/>
  <c r="M879" i="1"/>
  <c r="N879" i="1"/>
  <c r="O879" i="1"/>
  <c r="J880" i="1"/>
  <c r="K880" i="1"/>
  <c r="L880" i="1"/>
  <c r="M880" i="1"/>
  <c r="N880" i="1"/>
  <c r="O880" i="1"/>
  <c r="J881" i="1"/>
  <c r="K881" i="1"/>
  <c r="L881" i="1"/>
  <c r="M881" i="1"/>
  <c r="N881" i="1"/>
  <c r="O881" i="1"/>
  <c r="J882" i="1"/>
  <c r="K882" i="1"/>
  <c r="L882" i="1"/>
  <c r="M882" i="1"/>
  <c r="N882" i="1"/>
  <c r="O882" i="1"/>
  <c r="J883" i="1"/>
  <c r="K883" i="1"/>
  <c r="L883" i="1"/>
  <c r="M883" i="1"/>
  <c r="N883" i="1"/>
  <c r="O883" i="1"/>
  <c r="J884" i="1"/>
  <c r="K884" i="1"/>
  <c r="L884" i="1"/>
  <c r="M884" i="1"/>
  <c r="N884" i="1"/>
  <c r="O884" i="1"/>
  <c r="J885" i="1"/>
  <c r="K885" i="1"/>
  <c r="L885" i="1"/>
  <c r="M885" i="1"/>
  <c r="N885" i="1"/>
  <c r="O885" i="1"/>
  <c r="J886" i="1"/>
  <c r="K886" i="1"/>
  <c r="L886" i="1"/>
  <c r="M886" i="1"/>
  <c r="N886" i="1"/>
  <c r="O886" i="1"/>
  <c r="J887" i="1"/>
  <c r="K887" i="1"/>
  <c r="L887" i="1"/>
  <c r="M887" i="1"/>
  <c r="N887" i="1"/>
  <c r="O887" i="1"/>
  <c r="J888" i="1"/>
  <c r="K888" i="1"/>
  <c r="L888" i="1"/>
  <c r="M888" i="1"/>
  <c r="N888" i="1"/>
  <c r="O888" i="1"/>
  <c r="J889" i="1"/>
  <c r="K889" i="1"/>
  <c r="L889" i="1"/>
  <c r="M889" i="1"/>
  <c r="N889" i="1"/>
  <c r="O889" i="1"/>
  <c r="J890" i="1"/>
  <c r="K890" i="1"/>
  <c r="L890" i="1"/>
  <c r="M890" i="1"/>
  <c r="N890" i="1"/>
  <c r="O890" i="1"/>
  <c r="J891" i="1"/>
  <c r="K891" i="1"/>
  <c r="L891" i="1"/>
  <c r="M891" i="1"/>
  <c r="N891" i="1"/>
  <c r="O891" i="1"/>
  <c r="J892" i="1"/>
  <c r="K892" i="1"/>
  <c r="L892" i="1"/>
  <c r="M892" i="1"/>
  <c r="N892" i="1"/>
  <c r="O892" i="1"/>
  <c r="J893" i="1"/>
  <c r="K893" i="1"/>
  <c r="L893" i="1"/>
  <c r="M893" i="1"/>
  <c r="N893" i="1"/>
  <c r="O893" i="1"/>
  <c r="J894" i="1"/>
  <c r="K894" i="1"/>
  <c r="L894" i="1"/>
  <c r="M894" i="1"/>
  <c r="N894" i="1"/>
  <c r="O894" i="1"/>
  <c r="J895" i="1"/>
  <c r="K895" i="1"/>
  <c r="L895" i="1"/>
  <c r="M895" i="1"/>
  <c r="N895" i="1"/>
  <c r="O895" i="1"/>
  <c r="J896" i="1"/>
  <c r="K896" i="1"/>
  <c r="L896" i="1"/>
  <c r="M896" i="1"/>
  <c r="N896" i="1"/>
  <c r="O896" i="1"/>
  <c r="J897" i="1"/>
  <c r="K897" i="1"/>
  <c r="L897" i="1"/>
  <c r="M897" i="1"/>
  <c r="N897" i="1"/>
  <c r="O897" i="1"/>
  <c r="J898" i="1"/>
  <c r="K898" i="1"/>
  <c r="L898" i="1"/>
  <c r="M898" i="1"/>
  <c r="N898" i="1"/>
  <c r="O898" i="1"/>
  <c r="J899" i="1"/>
  <c r="K899" i="1"/>
  <c r="L899" i="1"/>
  <c r="M899" i="1"/>
  <c r="N899" i="1"/>
  <c r="O899" i="1"/>
  <c r="J900" i="1"/>
  <c r="K900" i="1"/>
  <c r="L900" i="1"/>
  <c r="M900" i="1"/>
  <c r="N900" i="1"/>
  <c r="O900" i="1"/>
  <c r="J901" i="1"/>
  <c r="K901" i="1"/>
  <c r="L901" i="1"/>
  <c r="M901" i="1"/>
  <c r="N901" i="1"/>
  <c r="O901" i="1"/>
  <c r="J902" i="1"/>
  <c r="K902" i="1"/>
  <c r="L902" i="1"/>
  <c r="M902" i="1"/>
  <c r="N902" i="1"/>
  <c r="O902" i="1"/>
  <c r="J903" i="1"/>
  <c r="K903" i="1"/>
  <c r="L903" i="1"/>
  <c r="M903" i="1"/>
  <c r="N903" i="1"/>
  <c r="O903" i="1"/>
  <c r="J904" i="1"/>
  <c r="K904" i="1"/>
  <c r="L904" i="1"/>
  <c r="M904" i="1"/>
  <c r="N904" i="1"/>
  <c r="O904" i="1"/>
  <c r="A735" i="1"/>
  <c r="B735" i="1"/>
  <c r="C735" i="1"/>
  <c r="A736" i="1"/>
  <c r="B736" i="1"/>
  <c r="C736" i="1"/>
  <c r="A737" i="1"/>
  <c r="B737" i="1"/>
  <c r="C737" i="1"/>
  <c r="A738" i="1"/>
  <c r="B738" i="1"/>
  <c r="C738" i="1"/>
  <c r="A739" i="1"/>
  <c r="B739" i="1"/>
  <c r="C739" i="1"/>
  <c r="A740" i="1"/>
  <c r="B740" i="1"/>
  <c r="C740" i="1"/>
  <c r="A741" i="1"/>
  <c r="B741" i="1"/>
  <c r="C741" i="1"/>
  <c r="A742" i="1"/>
  <c r="B742" i="1"/>
  <c r="C742" i="1"/>
  <c r="A743" i="1"/>
  <c r="B743" i="1"/>
  <c r="C743" i="1"/>
  <c r="A744" i="1"/>
  <c r="B744" i="1"/>
  <c r="C744" i="1"/>
  <c r="A745" i="1"/>
  <c r="B745" i="1"/>
  <c r="C745" i="1"/>
  <c r="A746" i="1"/>
  <c r="B746" i="1"/>
  <c r="C746" i="1"/>
  <c r="A747" i="1"/>
  <c r="B747" i="1"/>
  <c r="C747" i="1"/>
  <c r="A748" i="1"/>
  <c r="B748" i="1"/>
  <c r="C748" i="1"/>
  <c r="A749" i="1"/>
  <c r="B749" i="1"/>
  <c r="C749" i="1"/>
  <c r="A750" i="1"/>
  <c r="B750" i="1"/>
  <c r="C750" i="1"/>
  <c r="A751" i="1"/>
  <c r="B751" i="1"/>
  <c r="C751" i="1"/>
  <c r="A752" i="1"/>
  <c r="B752" i="1"/>
  <c r="C752" i="1"/>
  <c r="A753" i="1"/>
  <c r="B753" i="1"/>
  <c r="C753" i="1"/>
  <c r="A754" i="1"/>
  <c r="B754" i="1"/>
  <c r="C754" i="1"/>
  <c r="A755" i="1"/>
  <c r="B755" i="1"/>
  <c r="C755" i="1"/>
  <c r="A756" i="1"/>
  <c r="B756" i="1"/>
  <c r="C756" i="1"/>
  <c r="A757" i="1"/>
  <c r="B757" i="1"/>
  <c r="C757" i="1"/>
  <c r="A758" i="1"/>
  <c r="B758" i="1"/>
  <c r="C758" i="1"/>
  <c r="A759" i="1"/>
  <c r="B759" i="1"/>
  <c r="C759" i="1"/>
  <c r="A760" i="1"/>
  <c r="B760" i="1"/>
  <c r="C760" i="1"/>
  <c r="A761" i="1"/>
  <c r="B761" i="1"/>
  <c r="C761" i="1"/>
  <c r="A762" i="1"/>
  <c r="B762" i="1"/>
  <c r="C762" i="1"/>
  <c r="A763" i="1"/>
  <c r="B763" i="1"/>
  <c r="C763" i="1"/>
  <c r="A764" i="1"/>
  <c r="B764" i="1"/>
  <c r="C764" i="1"/>
  <c r="A765" i="1"/>
  <c r="B765" i="1"/>
  <c r="C765" i="1"/>
  <c r="A766" i="1"/>
  <c r="B766" i="1"/>
  <c r="C766" i="1"/>
  <c r="A767" i="1"/>
  <c r="B767" i="1"/>
  <c r="C767" i="1"/>
  <c r="A768" i="1"/>
  <c r="B768" i="1"/>
  <c r="C768" i="1"/>
  <c r="A769" i="1"/>
  <c r="B769" i="1"/>
  <c r="C769" i="1"/>
  <c r="A770" i="1"/>
  <c r="B770" i="1"/>
  <c r="C770" i="1"/>
  <c r="A771" i="1"/>
  <c r="B771" i="1"/>
  <c r="C771" i="1"/>
  <c r="A772" i="1"/>
  <c r="B772" i="1"/>
  <c r="C772" i="1"/>
  <c r="A773" i="1"/>
  <c r="B773" i="1"/>
  <c r="C773" i="1"/>
  <c r="A774" i="1"/>
  <c r="B774" i="1"/>
  <c r="C774" i="1"/>
  <c r="A775" i="1"/>
  <c r="B775" i="1"/>
  <c r="C775" i="1"/>
  <c r="A776" i="1"/>
  <c r="B776" i="1"/>
  <c r="C776" i="1"/>
  <c r="A777" i="1"/>
  <c r="B777" i="1"/>
  <c r="C777" i="1"/>
  <c r="A778" i="1"/>
  <c r="B778" i="1"/>
  <c r="C778" i="1"/>
  <c r="A779" i="1"/>
  <c r="B779" i="1"/>
  <c r="C779" i="1"/>
  <c r="A780" i="1"/>
  <c r="B780" i="1"/>
  <c r="C780" i="1"/>
  <c r="A781" i="1"/>
  <c r="B781" i="1"/>
  <c r="C781" i="1"/>
  <c r="A782" i="1"/>
  <c r="B782" i="1"/>
  <c r="C782" i="1"/>
  <c r="A783" i="1"/>
  <c r="B783" i="1"/>
  <c r="C783" i="1"/>
  <c r="A784" i="1"/>
  <c r="B784" i="1"/>
  <c r="C784" i="1"/>
  <c r="A785" i="1"/>
  <c r="B785" i="1"/>
  <c r="C785" i="1"/>
  <c r="A786" i="1"/>
  <c r="B786" i="1"/>
  <c r="C786" i="1"/>
  <c r="A787" i="1"/>
  <c r="B787" i="1"/>
  <c r="C787" i="1"/>
  <c r="A788" i="1"/>
  <c r="B788" i="1"/>
  <c r="C788" i="1"/>
  <c r="A789" i="1"/>
  <c r="B789" i="1"/>
  <c r="C789" i="1"/>
  <c r="A790" i="1"/>
  <c r="B790" i="1"/>
  <c r="C790" i="1"/>
  <c r="A791" i="1"/>
  <c r="B791" i="1"/>
  <c r="C791" i="1"/>
  <c r="A792" i="1"/>
  <c r="B792" i="1"/>
  <c r="C792" i="1"/>
  <c r="A793" i="1"/>
  <c r="B793" i="1"/>
  <c r="C793" i="1"/>
  <c r="A794" i="1"/>
  <c r="B794" i="1"/>
  <c r="C794" i="1"/>
  <c r="A795" i="1"/>
  <c r="B795" i="1"/>
  <c r="C795" i="1"/>
  <c r="A796" i="1"/>
  <c r="B796" i="1"/>
  <c r="C796" i="1"/>
  <c r="A797" i="1"/>
  <c r="B797" i="1"/>
  <c r="C797" i="1"/>
  <c r="A798" i="1"/>
  <c r="B798" i="1"/>
  <c r="C798" i="1"/>
  <c r="A799" i="1"/>
  <c r="B799" i="1"/>
  <c r="C799" i="1"/>
  <c r="A800" i="1"/>
  <c r="B800" i="1"/>
  <c r="C800" i="1"/>
  <c r="A801" i="1"/>
  <c r="B801" i="1"/>
  <c r="C801" i="1"/>
  <c r="A802" i="1"/>
  <c r="B802" i="1"/>
  <c r="C802" i="1"/>
  <c r="A803" i="1"/>
  <c r="B803" i="1"/>
  <c r="C803" i="1"/>
  <c r="A804" i="1"/>
  <c r="B804" i="1"/>
  <c r="C804" i="1"/>
  <c r="A805" i="1"/>
  <c r="B805" i="1"/>
  <c r="C805" i="1"/>
  <c r="A806" i="1"/>
  <c r="B806" i="1"/>
  <c r="C806" i="1"/>
  <c r="A807" i="1"/>
  <c r="B807" i="1"/>
  <c r="C807" i="1"/>
  <c r="A808" i="1"/>
  <c r="B808" i="1"/>
  <c r="C808" i="1"/>
  <c r="A809" i="1"/>
  <c r="B809" i="1"/>
  <c r="C809" i="1"/>
  <c r="A810" i="1"/>
  <c r="B810" i="1"/>
  <c r="C810" i="1"/>
  <c r="A811" i="1"/>
  <c r="B811" i="1"/>
  <c r="C811" i="1"/>
  <c r="A812" i="1"/>
  <c r="B812" i="1"/>
  <c r="C812" i="1"/>
  <c r="A813" i="1"/>
  <c r="B813" i="1"/>
  <c r="C813" i="1"/>
  <c r="A814" i="1"/>
  <c r="B814" i="1"/>
  <c r="C814" i="1"/>
  <c r="A815" i="1"/>
  <c r="B815" i="1"/>
  <c r="C815" i="1"/>
  <c r="A816" i="1"/>
  <c r="B816" i="1"/>
  <c r="C816" i="1"/>
  <c r="A817" i="1"/>
  <c r="B817" i="1"/>
  <c r="C817" i="1"/>
  <c r="A818" i="1"/>
  <c r="B818" i="1"/>
  <c r="C818" i="1"/>
  <c r="A819" i="1"/>
  <c r="B819" i="1"/>
  <c r="C819" i="1"/>
  <c r="A820" i="1"/>
  <c r="B820" i="1"/>
  <c r="C820" i="1"/>
  <c r="A821" i="1"/>
  <c r="B821" i="1"/>
  <c r="C821" i="1"/>
  <c r="A822" i="1"/>
  <c r="B822" i="1"/>
  <c r="C822" i="1"/>
  <c r="A823" i="1"/>
  <c r="B823" i="1"/>
  <c r="C823" i="1"/>
  <c r="A824" i="1"/>
  <c r="B824" i="1"/>
  <c r="C824" i="1"/>
  <c r="A825" i="1"/>
  <c r="B825" i="1"/>
  <c r="C825" i="1"/>
  <c r="A826" i="1"/>
  <c r="B826" i="1"/>
  <c r="C826" i="1"/>
  <c r="A827" i="1"/>
  <c r="B827" i="1"/>
  <c r="C827" i="1"/>
  <c r="A828" i="1"/>
  <c r="B828" i="1"/>
  <c r="C828" i="1"/>
  <c r="A829" i="1"/>
  <c r="B829" i="1"/>
  <c r="C829" i="1"/>
  <c r="A830" i="1"/>
  <c r="B830" i="1"/>
  <c r="C830" i="1"/>
  <c r="A831" i="1"/>
  <c r="B831" i="1"/>
  <c r="C831" i="1"/>
  <c r="A832" i="1"/>
  <c r="B832" i="1"/>
  <c r="C832" i="1"/>
  <c r="A833" i="1"/>
  <c r="B833" i="1"/>
  <c r="C833" i="1"/>
  <c r="A834" i="1"/>
  <c r="B834" i="1"/>
  <c r="C834" i="1"/>
  <c r="A835" i="1"/>
  <c r="B835" i="1"/>
  <c r="C835" i="1"/>
  <c r="A836" i="1"/>
  <c r="B836" i="1"/>
  <c r="C836" i="1"/>
  <c r="A837" i="1"/>
  <c r="B837" i="1"/>
  <c r="C837" i="1"/>
  <c r="A838" i="1"/>
  <c r="B838" i="1"/>
  <c r="C838" i="1"/>
  <c r="A839" i="1"/>
  <c r="B839" i="1"/>
  <c r="C839" i="1"/>
  <c r="A840" i="1"/>
  <c r="B840" i="1"/>
  <c r="C840" i="1"/>
  <c r="A841" i="1"/>
  <c r="B841" i="1"/>
  <c r="C841" i="1"/>
  <c r="A842" i="1"/>
  <c r="B842" i="1"/>
  <c r="C842" i="1"/>
  <c r="A843" i="1"/>
  <c r="B843" i="1"/>
  <c r="C843" i="1"/>
  <c r="A844" i="1"/>
  <c r="B844" i="1"/>
  <c r="C844" i="1"/>
  <c r="A845" i="1"/>
  <c r="B845" i="1"/>
  <c r="C845" i="1"/>
  <c r="A846" i="1"/>
  <c r="B846" i="1"/>
  <c r="C846" i="1"/>
  <c r="A847" i="1"/>
  <c r="B847" i="1"/>
  <c r="C847" i="1"/>
  <c r="A848" i="1"/>
  <c r="B848" i="1"/>
  <c r="C848" i="1"/>
  <c r="A849" i="1"/>
  <c r="B849" i="1"/>
  <c r="C849" i="1"/>
  <c r="A850" i="1"/>
  <c r="B850" i="1"/>
  <c r="C850" i="1"/>
  <c r="A851" i="1"/>
  <c r="B851" i="1"/>
  <c r="C851" i="1"/>
  <c r="A852" i="1"/>
  <c r="B852" i="1"/>
  <c r="C852" i="1"/>
  <c r="A853" i="1"/>
  <c r="B853" i="1"/>
  <c r="C853" i="1"/>
  <c r="A854" i="1"/>
  <c r="B854" i="1"/>
  <c r="C854" i="1"/>
  <c r="A855" i="1"/>
  <c r="B855" i="1"/>
  <c r="C855" i="1"/>
  <c r="A856" i="1"/>
  <c r="B856" i="1"/>
  <c r="C856" i="1"/>
  <c r="A857" i="1"/>
  <c r="B857" i="1"/>
  <c r="C857" i="1"/>
  <c r="A858" i="1"/>
  <c r="B858" i="1"/>
  <c r="C858" i="1"/>
  <c r="A859" i="1"/>
  <c r="B859" i="1"/>
  <c r="C859" i="1"/>
  <c r="A860" i="1"/>
  <c r="B860" i="1"/>
  <c r="C860" i="1"/>
  <c r="A861" i="1"/>
  <c r="B861" i="1"/>
  <c r="C861" i="1"/>
  <c r="A862" i="1"/>
  <c r="B862" i="1"/>
  <c r="C862" i="1"/>
  <c r="A863" i="1"/>
  <c r="B863" i="1"/>
  <c r="C863" i="1"/>
  <c r="A864" i="1"/>
  <c r="B864" i="1"/>
  <c r="C864" i="1"/>
  <c r="A865" i="1"/>
  <c r="B865" i="1"/>
  <c r="C865" i="1"/>
  <c r="A866" i="1"/>
  <c r="B866" i="1"/>
  <c r="C866" i="1"/>
  <c r="A867" i="1"/>
  <c r="B867" i="1"/>
  <c r="C867" i="1"/>
  <c r="A868" i="1"/>
  <c r="B868" i="1"/>
  <c r="C868" i="1"/>
  <c r="A869" i="1"/>
  <c r="B869" i="1"/>
  <c r="C869" i="1"/>
  <c r="A870" i="1"/>
  <c r="B870" i="1"/>
  <c r="C870" i="1"/>
  <c r="A871" i="1"/>
  <c r="B871" i="1"/>
  <c r="C871" i="1"/>
  <c r="A872" i="1"/>
  <c r="B872" i="1"/>
  <c r="C872" i="1"/>
  <c r="A873" i="1"/>
  <c r="B873" i="1"/>
  <c r="C873" i="1"/>
  <c r="A874" i="1"/>
  <c r="B874" i="1"/>
  <c r="C874" i="1"/>
  <c r="A875" i="1"/>
  <c r="B875" i="1"/>
  <c r="C875" i="1"/>
  <c r="A876" i="1"/>
  <c r="B876" i="1"/>
  <c r="C876" i="1"/>
  <c r="A877" i="1"/>
  <c r="B877" i="1"/>
  <c r="C877" i="1"/>
  <c r="A878" i="1"/>
  <c r="B878" i="1"/>
  <c r="C878" i="1"/>
  <c r="A879" i="1"/>
  <c r="B879" i="1"/>
  <c r="C879" i="1"/>
  <c r="A880" i="1"/>
  <c r="B880" i="1"/>
  <c r="C880" i="1"/>
  <c r="A881" i="1"/>
  <c r="B881" i="1"/>
  <c r="C881" i="1"/>
  <c r="A882" i="1"/>
  <c r="B882" i="1"/>
  <c r="C882" i="1"/>
  <c r="A883" i="1"/>
  <c r="B883" i="1"/>
  <c r="C883" i="1"/>
  <c r="A884" i="1"/>
  <c r="B884" i="1"/>
  <c r="C884" i="1"/>
  <c r="A885" i="1"/>
  <c r="B885" i="1"/>
  <c r="C885" i="1"/>
  <c r="A886" i="1"/>
  <c r="B886" i="1"/>
  <c r="C886" i="1"/>
  <c r="A887" i="1"/>
  <c r="B887" i="1"/>
  <c r="C887" i="1"/>
  <c r="A888" i="1"/>
  <c r="B888" i="1"/>
  <c r="C888" i="1"/>
  <c r="A889" i="1"/>
  <c r="B889" i="1"/>
  <c r="C889" i="1"/>
  <c r="A890" i="1"/>
  <c r="B890" i="1"/>
  <c r="C890" i="1"/>
  <c r="A891" i="1"/>
  <c r="B891" i="1"/>
  <c r="C891" i="1"/>
  <c r="A892" i="1"/>
  <c r="B892" i="1"/>
  <c r="C892" i="1"/>
  <c r="A893" i="1"/>
  <c r="B893" i="1"/>
  <c r="C893" i="1"/>
  <c r="A894" i="1"/>
  <c r="B894" i="1"/>
  <c r="C894" i="1"/>
  <c r="A895" i="1"/>
  <c r="B895" i="1"/>
  <c r="C895" i="1"/>
  <c r="A896" i="1"/>
  <c r="B896" i="1"/>
  <c r="C896" i="1"/>
  <c r="A897" i="1"/>
  <c r="B897" i="1"/>
  <c r="C897" i="1"/>
  <c r="A898" i="1"/>
  <c r="B898" i="1"/>
  <c r="C898" i="1"/>
  <c r="A899" i="1"/>
  <c r="B899" i="1"/>
  <c r="C899" i="1"/>
  <c r="A900" i="1"/>
  <c r="B900" i="1"/>
  <c r="C900" i="1"/>
  <c r="A901" i="1"/>
  <c r="B901" i="1"/>
  <c r="C901" i="1"/>
  <c r="A902" i="1"/>
  <c r="B902" i="1"/>
  <c r="C902" i="1"/>
  <c r="A903" i="1"/>
  <c r="B903" i="1"/>
  <c r="C903" i="1"/>
  <c r="A904" i="1"/>
  <c r="B904" i="1"/>
  <c r="C904" i="1"/>
  <c r="J484" i="1" l="1"/>
  <c r="K484" i="1"/>
  <c r="L484" i="1"/>
  <c r="M484" i="1"/>
  <c r="N484" i="1"/>
  <c r="O484" i="1"/>
  <c r="Q484" i="1"/>
  <c r="R484" i="1"/>
  <c r="S484" i="1"/>
  <c r="T484" i="1"/>
  <c r="J485" i="1"/>
  <c r="K485" i="1"/>
  <c r="L485" i="1"/>
  <c r="M485" i="1"/>
  <c r="N485" i="1"/>
  <c r="O485" i="1"/>
  <c r="Q485" i="1"/>
  <c r="R485" i="1"/>
  <c r="S485" i="1"/>
  <c r="T485" i="1"/>
  <c r="J486" i="1"/>
  <c r="K486" i="1"/>
  <c r="L486" i="1"/>
  <c r="M486" i="1"/>
  <c r="N486" i="1"/>
  <c r="O486" i="1"/>
  <c r="Q486" i="1"/>
  <c r="R486" i="1"/>
  <c r="S486" i="1"/>
  <c r="T486" i="1"/>
  <c r="J487" i="1"/>
  <c r="K487" i="1"/>
  <c r="L487" i="1"/>
  <c r="M487" i="1"/>
  <c r="N487" i="1"/>
  <c r="O487" i="1"/>
  <c r="Q487" i="1"/>
  <c r="R487" i="1"/>
  <c r="S487" i="1"/>
  <c r="T487" i="1"/>
  <c r="J488" i="1"/>
  <c r="K488" i="1"/>
  <c r="L488" i="1"/>
  <c r="M488" i="1"/>
  <c r="N488" i="1"/>
  <c r="O488" i="1"/>
  <c r="Q488" i="1"/>
  <c r="R488" i="1"/>
  <c r="S488" i="1"/>
  <c r="T488" i="1"/>
  <c r="J489" i="1"/>
  <c r="K489" i="1"/>
  <c r="L489" i="1"/>
  <c r="M489" i="1"/>
  <c r="N489" i="1"/>
  <c r="O489" i="1"/>
  <c r="Q489" i="1"/>
  <c r="R489" i="1"/>
  <c r="S489" i="1"/>
  <c r="T489" i="1"/>
  <c r="J490" i="1"/>
  <c r="K490" i="1"/>
  <c r="L490" i="1"/>
  <c r="M490" i="1"/>
  <c r="N490" i="1"/>
  <c r="O490" i="1"/>
  <c r="Q490" i="1"/>
  <c r="R490" i="1"/>
  <c r="S490" i="1"/>
  <c r="T490" i="1"/>
  <c r="J491" i="1"/>
  <c r="K491" i="1"/>
  <c r="L491" i="1"/>
  <c r="M491" i="1"/>
  <c r="N491" i="1"/>
  <c r="O491" i="1"/>
  <c r="Q491" i="1"/>
  <c r="R491" i="1"/>
  <c r="S491" i="1"/>
  <c r="T491" i="1"/>
  <c r="J492" i="1"/>
  <c r="K492" i="1"/>
  <c r="L492" i="1"/>
  <c r="M492" i="1"/>
  <c r="N492" i="1"/>
  <c r="O492" i="1"/>
  <c r="Q492" i="1"/>
  <c r="R492" i="1"/>
  <c r="S492" i="1"/>
  <c r="T492" i="1"/>
  <c r="J493" i="1"/>
  <c r="K493" i="1"/>
  <c r="L493" i="1"/>
  <c r="M493" i="1"/>
  <c r="N493" i="1"/>
  <c r="O493" i="1"/>
  <c r="Q493" i="1"/>
  <c r="R493" i="1"/>
  <c r="S493" i="1"/>
  <c r="T493" i="1"/>
  <c r="J494" i="1"/>
  <c r="K494" i="1"/>
  <c r="L494" i="1"/>
  <c r="M494" i="1"/>
  <c r="N494" i="1"/>
  <c r="O494" i="1"/>
  <c r="Q494" i="1"/>
  <c r="R494" i="1"/>
  <c r="S494" i="1"/>
  <c r="T494" i="1"/>
  <c r="J495" i="1"/>
  <c r="K495" i="1"/>
  <c r="L495" i="1"/>
  <c r="M495" i="1"/>
  <c r="N495" i="1"/>
  <c r="O495" i="1"/>
  <c r="Q495" i="1"/>
  <c r="R495" i="1"/>
  <c r="S495" i="1"/>
  <c r="T495" i="1"/>
  <c r="J496" i="1"/>
  <c r="K496" i="1"/>
  <c r="L496" i="1"/>
  <c r="M496" i="1"/>
  <c r="N496" i="1"/>
  <c r="O496" i="1"/>
  <c r="Q496" i="1"/>
  <c r="R496" i="1"/>
  <c r="S496" i="1"/>
  <c r="T496" i="1"/>
  <c r="J497" i="1"/>
  <c r="K497" i="1"/>
  <c r="L497" i="1"/>
  <c r="M497" i="1"/>
  <c r="N497" i="1"/>
  <c r="O497" i="1"/>
  <c r="Q497" i="1"/>
  <c r="R497" i="1"/>
  <c r="S497" i="1"/>
  <c r="T497" i="1"/>
  <c r="J498" i="1"/>
  <c r="K498" i="1"/>
  <c r="L498" i="1"/>
  <c r="M498" i="1"/>
  <c r="N498" i="1"/>
  <c r="O498" i="1"/>
  <c r="Q498" i="1"/>
  <c r="R498" i="1"/>
  <c r="S498" i="1"/>
  <c r="T498" i="1"/>
  <c r="J499" i="1"/>
  <c r="K499" i="1"/>
  <c r="L499" i="1"/>
  <c r="M499" i="1"/>
  <c r="N499" i="1"/>
  <c r="O499" i="1"/>
  <c r="Q499" i="1"/>
  <c r="R499" i="1"/>
  <c r="S499" i="1"/>
  <c r="T499" i="1"/>
  <c r="J500" i="1"/>
  <c r="K500" i="1"/>
  <c r="L500" i="1"/>
  <c r="M500" i="1"/>
  <c r="N500" i="1"/>
  <c r="O500" i="1"/>
  <c r="Q500" i="1"/>
  <c r="R500" i="1"/>
  <c r="S500" i="1"/>
  <c r="T500" i="1"/>
  <c r="J501" i="1"/>
  <c r="K501" i="1"/>
  <c r="L501" i="1"/>
  <c r="M501" i="1"/>
  <c r="N501" i="1"/>
  <c r="O501" i="1"/>
  <c r="Q501" i="1"/>
  <c r="R501" i="1"/>
  <c r="S501" i="1"/>
  <c r="T501" i="1"/>
  <c r="J502" i="1"/>
  <c r="K502" i="1"/>
  <c r="L502" i="1"/>
  <c r="M502" i="1"/>
  <c r="N502" i="1"/>
  <c r="O502" i="1"/>
  <c r="Q502" i="1"/>
  <c r="R502" i="1"/>
  <c r="S502" i="1"/>
  <c r="T502" i="1"/>
  <c r="J503" i="1"/>
  <c r="K503" i="1"/>
  <c r="L503" i="1"/>
  <c r="M503" i="1"/>
  <c r="N503" i="1"/>
  <c r="O503" i="1"/>
  <c r="Q503" i="1"/>
  <c r="R503" i="1"/>
  <c r="S503" i="1"/>
  <c r="T503" i="1"/>
  <c r="J504" i="1"/>
  <c r="K504" i="1"/>
  <c r="L504" i="1"/>
  <c r="M504" i="1"/>
  <c r="N504" i="1"/>
  <c r="O504" i="1"/>
  <c r="Q504" i="1"/>
  <c r="R504" i="1"/>
  <c r="S504" i="1"/>
  <c r="T504" i="1"/>
  <c r="J505" i="1"/>
  <c r="K505" i="1"/>
  <c r="L505" i="1"/>
  <c r="M505" i="1"/>
  <c r="N505" i="1"/>
  <c r="O505" i="1"/>
  <c r="Q505" i="1"/>
  <c r="R505" i="1"/>
  <c r="S505" i="1"/>
  <c r="T505" i="1"/>
  <c r="J506" i="1"/>
  <c r="K506" i="1"/>
  <c r="L506" i="1"/>
  <c r="M506" i="1"/>
  <c r="N506" i="1"/>
  <c r="O506" i="1"/>
  <c r="Q506" i="1"/>
  <c r="R506" i="1"/>
  <c r="S506" i="1"/>
  <c r="T506" i="1"/>
  <c r="J507" i="1"/>
  <c r="K507" i="1"/>
  <c r="L507" i="1"/>
  <c r="M507" i="1"/>
  <c r="N507" i="1"/>
  <c r="O507" i="1"/>
  <c r="Q507" i="1"/>
  <c r="R507" i="1"/>
  <c r="S507" i="1"/>
  <c r="T507" i="1"/>
  <c r="J508" i="1"/>
  <c r="K508" i="1"/>
  <c r="L508" i="1"/>
  <c r="M508" i="1"/>
  <c r="N508" i="1"/>
  <c r="O508" i="1"/>
  <c r="Q508" i="1"/>
  <c r="R508" i="1"/>
  <c r="S508" i="1"/>
  <c r="T508" i="1"/>
  <c r="J509" i="1"/>
  <c r="K509" i="1"/>
  <c r="L509" i="1"/>
  <c r="M509" i="1"/>
  <c r="N509" i="1"/>
  <c r="O509" i="1"/>
  <c r="Q509" i="1"/>
  <c r="R509" i="1"/>
  <c r="S509" i="1"/>
  <c r="T509" i="1"/>
  <c r="J510" i="1"/>
  <c r="K510" i="1"/>
  <c r="L510" i="1"/>
  <c r="M510" i="1"/>
  <c r="N510" i="1"/>
  <c r="O510" i="1"/>
  <c r="Q510" i="1"/>
  <c r="R510" i="1"/>
  <c r="S510" i="1"/>
  <c r="T510" i="1"/>
  <c r="J511" i="1"/>
  <c r="K511" i="1"/>
  <c r="L511" i="1"/>
  <c r="M511" i="1"/>
  <c r="N511" i="1"/>
  <c r="O511" i="1"/>
  <c r="Q511" i="1"/>
  <c r="R511" i="1"/>
  <c r="S511" i="1"/>
  <c r="T511" i="1"/>
  <c r="J512" i="1"/>
  <c r="K512" i="1"/>
  <c r="L512" i="1"/>
  <c r="M512" i="1"/>
  <c r="N512" i="1"/>
  <c r="O512" i="1"/>
  <c r="Q512" i="1"/>
  <c r="R512" i="1"/>
  <c r="S512" i="1"/>
  <c r="T512" i="1"/>
  <c r="J513" i="1"/>
  <c r="K513" i="1"/>
  <c r="L513" i="1"/>
  <c r="M513" i="1"/>
  <c r="N513" i="1"/>
  <c r="O513" i="1"/>
  <c r="Q513" i="1"/>
  <c r="R513" i="1"/>
  <c r="S513" i="1"/>
  <c r="T513" i="1"/>
  <c r="J514" i="1"/>
  <c r="K514" i="1"/>
  <c r="L514" i="1"/>
  <c r="M514" i="1"/>
  <c r="N514" i="1"/>
  <c r="O514" i="1"/>
  <c r="Q514" i="1"/>
  <c r="R514" i="1"/>
  <c r="S514" i="1"/>
  <c r="T514" i="1"/>
  <c r="J515" i="1"/>
  <c r="K515" i="1"/>
  <c r="L515" i="1"/>
  <c r="M515" i="1"/>
  <c r="N515" i="1"/>
  <c r="O515" i="1"/>
  <c r="Q515" i="1"/>
  <c r="R515" i="1"/>
  <c r="S515" i="1"/>
  <c r="T515" i="1"/>
  <c r="J516" i="1"/>
  <c r="K516" i="1"/>
  <c r="L516" i="1"/>
  <c r="M516" i="1"/>
  <c r="N516" i="1"/>
  <c r="O516" i="1"/>
  <c r="Q516" i="1"/>
  <c r="R516" i="1"/>
  <c r="S516" i="1"/>
  <c r="T516" i="1"/>
  <c r="J517" i="1"/>
  <c r="K517" i="1"/>
  <c r="L517" i="1"/>
  <c r="M517" i="1"/>
  <c r="N517" i="1"/>
  <c r="O517" i="1"/>
  <c r="Q517" i="1"/>
  <c r="R517" i="1"/>
  <c r="S517" i="1"/>
  <c r="T517" i="1"/>
  <c r="J518" i="1"/>
  <c r="K518" i="1"/>
  <c r="L518" i="1"/>
  <c r="M518" i="1"/>
  <c r="N518" i="1"/>
  <c r="O518" i="1"/>
  <c r="Q518" i="1"/>
  <c r="R518" i="1"/>
  <c r="S518" i="1"/>
  <c r="T518" i="1"/>
  <c r="J519" i="1"/>
  <c r="K519" i="1"/>
  <c r="L519" i="1"/>
  <c r="M519" i="1"/>
  <c r="N519" i="1"/>
  <c r="O519" i="1"/>
  <c r="Q519" i="1"/>
  <c r="R519" i="1"/>
  <c r="S519" i="1"/>
  <c r="T519" i="1"/>
  <c r="J520" i="1"/>
  <c r="K520" i="1"/>
  <c r="L520" i="1"/>
  <c r="M520" i="1"/>
  <c r="N520" i="1"/>
  <c r="O520" i="1"/>
  <c r="Q520" i="1"/>
  <c r="R520" i="1"/>
  <c r="S520" i="1"/>
  <c r="T520" i="1"/>
  <c r="J521" i="1"/>
  <c r="K521" i="1"/>
  <c r="L521" i="1"/>
  <c r="M521" i="1"/>
  <c r="N521" i="1"/>
  <c r="O521" i="1"/>
  <c r="Q521" i="1"/>
  <c r="R521" i="1"/>
  <c r="S521" i="1"/>
  <c r="T521" i="1"/>
  <c r="J522" i="1"/>
  <c r="K522" i="1"/>
  <c r="L522" i="1"/>
  <c r="M522" i="1"/>
  <c r="N522" i="1"/>
  <c r="O522" i="1"/>
  <c r="Q522" i="1"/>
  <c r="R522" i="1"/>
  <c r="S522" i="1"/>
  <c r="T522" i="1"/>
  <c r="J523" i="1"/>
  <c r="K523" i="1"/>
  <c r="L523" i="1"/>
  <c r="M523" i="1"/>
  <c r="N523" i="1"/>
  <c r="O523" i="1"/>
  <c r="Q523" i="1"/>
  <c r="R523" i="1"/>
  <c r="S523" i="1"/>
  <c r="T523" i="1"/>
  <c r="J524" i="1"/>
  <c r="K524" i="1"/>
  <c r="L524" i="1"/>
  <c r="M524" i="1"/>
  <c r="N524" i="1"/>
  <c r="O524" i="1"/>
  <c r="Q524" i="1"/>
  <c r="R524" i="1"/>
  <c r="S524" i="1"/>
  <c r="T524" i="1"/>
  <c r="J525" i="1"/>
  <c r="K525" i="1"/>
  <c r="L525" i="1"/>
  <c r="M525" i="1"/>
  <c r="N525" i="1"/>
  <c r="O525" i="1"/>
  <c r="Q525" i="1"/>
  <c r="R525" i="1"/>
  <c r="S525" i="1"/>
  <c r="T525" i="1"/>
  <c r="J526" i="1"/>
  <c r="K526" i="1"/>
  <c r="L526" i="1"/>
  <c r="M526" i="1"/>
  <c r="N526" i="1"/>
  <c r="O526" i="1"/>
  <c r="Q526" i="1"/>
  <c r="R526" i="1"/>
  <c r="S526" i="1"/>
  <c r="T526" i="1"/>
  <c r="J527" i="1"/>
  <c r="K527" i="1"/>
  <c r="L527" i="1"/>
  <c r="M527" i="1"/>
  <c r="N527" i="1"/>
  <c r="O527" i="1"/>
  <c r="Q527" i="1"/>
  <c r="R527" i="1"/>
  <c r="S527" i="1"/>
  <c r="T527" i="1"/>
  <c r="J528" i="1"/>
  <c r="K528" i="1"/>
  <c r="L528" i="1"/>
  <c r="M528" i="1"/>
  <c r="N528" i="1"/>
  <c r="O528" i="1"/>
  <c r="Q528" i="1"/>
  <c r="R528" i="1"/>
  <c r="S528" i="1"/>
  <c r="T528" i="1"/>
  <c r="J529" i="1"/>
  <c r="K529" i="1"/>
  <c r="L529" i="1"/>
  <c r="M529" i="1"/>
  <c r="N529" i="1"/>
  <c r="O529" i="1"/>
  <c r="Q529" i="1"/>
  <c r="R529" i="1"/>
  <c r="S529" i="1"/>
  <c r="T529" i="1"/>
  <c r="J530" i="1"/>
  <c r="K530" i="1"/>
  <c r="L530" i="1"/>
  <c r="M530" i="1"/>
  <c r="N530" i="1"/>
  <c r="O530" i="1"/>
  <c r="Q530" i="1"/>
  <c r="R530" i="1"/>
  <c r="S530" i="1"/>
  <c r="T530" i="1"/>
  <c r="J531" i="1"/>
  <c r="K531" i="1"/>
  <c r="L531" i="1"/>
  <c r="M531" i="1"/>
  <c r="N531" i="1"/>
  <c r="O531" i="1"/>
  <c r="Q531" i="1"/>
  <c r="R531" i="1"/>
  <c r="S531" i="1"/>
  <c r="T531" i="1"/>
  <c r="J532" i="1"/>
  <c r="K532" i="1"/>
  <c r="L532" i="1"/>
  <c r="M532" i="1"/>
  <c r="N532" i="1"/>
  <c r="O532" i="1"/>
  <c r="Q532" i="1"/>
  <c r="R532" i="1"/>
  <c r="S532" i="1"/>
  <c r="T532" i="1"/>
  <c r="J533" i="1"/>
  <c r="K533" i="1"/>
  <c r="L533" i="1"/>
  <c r="M533" i="1"/>
  <c r="N533" i="1"/>
  <c r="O533" i="1"/>
  <c r="Q533" i="1"/>
  <c r="R533" i="1"/>
  <c r="S533" i="1"/>
  <c r="T533" i="1"/>
  <c r="J534" i="1"/>
  <c r="K534" i="1"/>
  <c r="L534" i="1"/>
  <c r="M534" i="1"/>
  <c r="N534" i="1"/>
  <c r="O534" i="1"/>
  <c r="Q534" i="1"/>
  <c r="R534" i="1"/>
  <c r="S534" i="1"/>
  <c r="T534" i="1"/>
  <c r="J535" i="1"/>
  <c r="K535" i="1"/>
  <c r="L535" i="1"/>
  <c r="M535" i="1"/>
  <c r="N535" i="1"/>
  <c r="O535" i="1"/>
  <c r="Q535" i="1"/>
  <c r="R535" i="1"/>
  <c r="S535" i="1"/>
  <c r="T535" i="1"/>
  <c r="J536" i="1"/>
  <c r="K536" i="1"/>
  <c r="L536" i="1"/>
  <c r="M536" i="1"/>
  <c r="N536" i="1"/>
  <c r="O536" i="1"/>
  <c r="Q536" i="1"/>
  <c r="R536" i="1"/>
  <c r="S536" i="1"/>
  <c r="T536" i="1"/>
  <c r="J537" i="1"/>
  <c r="K537" i="1"/>
  <c r="L537" i="1"/>
  <c r="M537" i="1"/>
  <c r="N537" i="1"/>
  <c r="O537" i="1"/>
  <c r="Q537" i="1"/>
  <c r="R537" i="1"/>
  <c r="S537" i="1"/>
  <c r="T537" i="1"/>
  <c r="J538" i="1"/>
  <c r="K538" i="1"/>
  <c r="L538" i="1"/>
  <c r="M538" i="1"/>
  <c r="N538" i="1"/>
  <c r="O538" i="1"/>
  <c r="Q538" i="1"/>
  <c r="R538" i="1"/>
  <c r="S538" i="1"/>
  <c r="T538" i="1"/>
  <c r="J539" i="1"/>
  <c r="K539" i="1"/>
  <c r="L539" i="1"/>
  <c r="M539" i="1"/>
  <c r="N539" i="1"/>
  <c r="O539" i="1"/>
  <c r="Q539" i="1"/>
  <c r="R539" i="1"/>
  <c r="S539" i="1"/>
  <c r="T539" i="1"/>
  <c r="J540" i="1"/>
  <c r="K540" i="1"/>
  <c r="L540" i="1"/>
  <c r="M540" i="1"/>
  <c r="N540" i="1"/>
  <c r="O540" i="1"/>
  <c r="Q540" i="1"/>
  <c r="R540" i="1"/>
  <c r="S540" i="1"/>
  <c r="T540" i="1"/>
  <c r="J541" i="1"/>
  <c r="K541" i="1"/>
  <c r="L541" i="1"/>
  <c r="M541" i="1"/>
  <c r="N541" i="1"/>
  <c r="O541" i="1"/>
  <c r="Q541" i="1"/>
  <c r="R541" i="1"/>
  <c r="S541" i="1"/>
  <c r="T541" i="1"/>
  <c r="J542" i="1"/>
  <c r="K542" i="1"/>
  <c r="L542" i="1"/>
  <c r="M542" i="1"/>
  <c r="N542" i="1"/>
  <c r="O542" i="1"/>
  <c r="Q542" i="1"/>
  <c r="R542" i="1"/>
  <c r="S542" i="1"/>
  <c r="T542" i="1"/>
  <c r="J543" i="1"/>
  <c r="K543" i="1"/>
  <c r="L543" i="1"/>
  <c r="M543" i="1"/>
  <c r="N543" i="1"/>
  <c r="O543" i="1"/>
  <c r="Q543" i="1"/>
  <c r="R543" i="1"/>
  <c r="S543" i="1"/>
  <c r="T543" i="1"/>
  <c r="J544" i="1"/>
  <c r="K544" i="1"/>
  <c r="L544" i="1"/>
  <c r="M544" i="1"/>
  <c r="N544" i="1"/>
  <c r="O544" i="1"/>
  <c r="Q544" i="1"/>
  <c r="R544" i="1"/>
  <c r="S544" i="1"/>
  <c r="T544" i="1"/>
  <c r="J545" i="1"/>
  <c r="K545" i="1"/>
  <c r="L545" i="1"/>
  <c r="M545" i="1"/>
  <c r="N545" i="1"/>
  <c r="O545" i="1"/>
  <c r="Q545" i="1"/>
  <c r="R545" i="1"/>
  <c r="S545" i="1"/>
  <c r="T545" i="1"/>
  <c r="J546" i="1"/>
  <c r="K546" i="1"/>
  <c r="L546" i="1"/>
  <c r="M546" i="1"/>
  <c r="N546" i="1"/>
  <c r="O546" i="1"/>
  <c r="Q546" i="1"/>
  <c r="R546" i="1"/>
  <c r="S546" i="1"/>
  <c r="T546" i="1"/>
  <c r="J547" i="1"/>
  <c r="K547" i="1"/>
  <c r="L547" i="1"/>
  <c r="M547" i="1"/>
  <c r="N547" i="1"/>
  <c r="O547" i="1"/>
  <c r="Q547" i="1"/>
  <c r="R547" i="1"/>
  <c r="S547" i="1"/>
  <c r="T547" i="1"/>
  <c r="J548" i="1"/>
  <c r="K548" i="1"/>
  <c r="L548" i="1"/>
  <c r="M548" i="1"/>
  <c r="N548" i="1"/>
  <c r="O548" i="1"/>
  <c r="Q548" i="1"/>
  <c r="R548" i="1"/>
  <c r="S548" i="1"/>
  <c r="T548" i="1"/>
  <c r="J549" i="1"/>
  <c r="K549" i="1"/>
  <c r="L549" i="1"/>
  <c r="M549" i="1"/>
  <c r="N549" i="1"/>
  <c r="O549" i="1"/>
  <c r="Q549" i="1"/>
  <c r="R549" i="1"/>
  <c r="S549" i="1"/>
  <c r="T549" i="1"/>
  <c r="J550" i="1"/>
  <c r="K550" i="1"/>
  <c r="L550" i="1"/>
  <c r="M550" i="1"/>
  <c r="N550" i="1"/>
  <c r="O550" i="1"/>
  <c r="Q550" i="1"/>
  <c r="R550" i="1"/>
  <c r="S550" i="1"/>
  <c r="T550" i="1"/>
  <c r="J551" i="1"/>
  <c r="K551" i="1"/>
  <c r="L551" i="1"/>
  <c r="M551" i="1"/>
  <c r="N551" i="1"/>
  <c r="O551" i="1"/>
  <c r="Q551" i="1"/>
  <c r="R551" i="1"/>
  <c r="S551" i="1"/>
  <c r="T551" i="1"/>
  <c r="J552" i="1"/>
  <c r="K552" i="1"/>
  <c r="L552" i="1"/>
  <c r="M552" i="1"/>
  <c r="N552" i="1"/>
  <c r="O552" i="1"/>
  <c r="Q552" i="1"/>
  <c r="R552" i="1"/>
  <c r="S552" i="1"/>
  <c r="T552" i="1"/>
  <c r="J553" i="1"/>
  <c r="K553" i="1"/>
  <c r="L553" i="1"/>
  <c r="M553" i="1"/>
  <c r="N553" i="1"/>
  <c r="O553" i="1"/>
  <c r="Q553" i="1"/>
  <c r="R553" i="1"/>
  <c r="S553" i="1"/>
  <c r="T553" i="1"/>
  <c r="J554" i="1"/>
  <c r="K554" i="1"/>
  <c r="L554" i="1"/>
  <c r="M554" i="1"/>
  <c r="N554" i="1"/>
  <c r="O554" i="1"/>
  <c r="Q554" i="1"/>
  <c r="R554" i="1"/>
  <c r="S554" i="1"/>
  <c r="T554" i="1"/>
  <c r="J555" i="1"/>
  <c r="K555" i="1"/>
  <c r="L555" i="1"/>
  <c r="M555" i="1"/>
  <c r="N555" i="1"/>
  <c r="O555" i="1"/>
  <c r="Q555" i="1"/>
  <c r="R555" i="1"/>
  <c r="S555" i="1"/>
  <c r="T555" i="1"/>
  <c r="J556" i="1"/>
  <c r="K556" i="1"/>
  <c r="L556" i="1"/>
  <c r="M556" i="1"/>
  <c r="N556" i="1"/>
  <c r="O556" i="1"/>
  <c r="Q556" i="1"/>
  <c r="R556" i="1"/>
  <c r="S556" i="1"/>
  <c r="T556" i="1"/>
  <c r="J557" i="1"/>
  <c r="K557" i="1"/>
  <c r="L557" i="1"/>
  <c r="M557" i="1"/>
  <c r="N557" i="1"/>
  <c r="O557" i="1"/>
  <c r="Q557" i="1"/>
  <c r="R557" i="1"/>
  <c r="S557" i="1"/>
  <c r="T557" i="1"/>
  <c r="J558" i="1"/>
  <c r="K558" i="1"/>
  <c r="L558" i="1"/>
  <c r="M558" i="1"/>
  <c r="N558" i="1"/>
  <c r="O558" i="1"/>
  <c r="Q558" i="1"/>
  <c r="R558" i="1"/>
  <c r="S558" i="1"/>
  <c r="T558" i="1"/>
  <c r="J559" i="1"/>
  <c r="K559" i="1"/>
  <c r="L559" i="1"/>
  <c r="M559" i="1"/>
  <c r="N559" i="1"/>
  <c r="O559" i="1"/>
  <c r="Q559" i="1"/>
  <c r="R559" i="1"/>
  <c r="S559" i="1"/>
  <c r="T559" i="1"/>
  <c r="J560" i="1"/>
  <c r="K560" i="1"/>
  <c r="L560" i="1"/>
  <c r="M560" i="1"/>
  <c r="N560" i="1"/>
  <c r="O560" i="1"/>
  <c r="Q560" i="1"/>
  <c r="R560" i="1"/>
  <c r="S560" i="1"/>
  <c r="T560" i="1"/>
  <c r="J561" i="1"/>
  <c r="K561" i="1"/>
  <c r="L561" i="1"/>
  <c r="M561" i="1"/>
  <c r="N561" i="1"/>
  <c r="O561" i="1"/>
  <c r="Q561" i="1"/>
  <c r="R561" i="1"/>
  <c r="S561" i="1"/>
  <c r="T561" i="1"/>
  <c r="J562" i="1"/>
  <c r="K562" i="1"/>
  <c r="L562" i="1"/>
  <c r="M562" i="1"/>
  <c r="N562" i="1"/>
  <c r="O562" i="1"/>
  <c r="Q562" i="1"/>
  <c r="R562" i="1"/>
  <c r="S562" i="1"/>
  <c r="T562" i="1"/>
  <c r="J563" i="1"/>
  <c r="K563" i="1"/>
  <c r="L563" i="1"/>
  <c r="M563" i="1"/>
  <c r="N563" i="1"/>
  <c r="O563" i="1"/>
  <c r="Q563" i="1"/>
  <c r="R563" i="1"/>
  <c r="S563" i="1"/>
  <c r="T563" i="1"/>
  <c r="J564" i="1"/>
  <c r="K564" i="1"/>
  <c r="L564" i="1"/>
  <c r="M564" i="1"/>
  <c r="N564" i="1"/>
  <c r="O564" i="1"/>
  <c r="Q564" i="1"/>
  <c r="R564" i="1"/>
  <c r="S564" i="1"/>
  <c r="T564" i="1"/>
  <c r="J565" i="1"/>
  <c r="K565" i="1"/>
  <c r="L565" i="1"/>
  <c r="M565" i="1"/>
  <c r="N565" i="1"/>
  <c r="O565" i="1"/>
  <c r="Q565" i="1"/>
  <c r="R565" i="1"/>
  <c r="S565" i="1"/>
  <c r="T565" i="1"/>
  <c r="J566" i="1"/>
  <c r="K566" i="1"/>
  <c r="L566" i="1"/>
  <c r="M566" i="1"/>
  <c r="N566" i="1"/>
  <c r="O566" i="1"/>
  <c r="Q566" i="1"/>
  <c r="R566" i="1"/>
  <c r="S566" i="1"/>
  <c r="T566" i="1"/>
  <c r="J567" i="1"/>
  <c r="K567" i="1"/>
  <c r="L567" i="1"/>
  <c r="M567" i="1"/>
  <c r="N567" i="1"/>
  <c r="O567" i="1"/>
  <c r="Q567" i="1"/>
  <c r="R567" i="1"/>
  <c r="S567" i="1"/>
  <c r="T567" i="1"/>
  <c r="J568" i="1"/>
  <c r="K568" i="1"/>
  <c r="L568" i="1"/>
  <c r="M568" i="1"/>
  <c r="N568" i="1"/>
  <c r="O568" i="1"/>
  <c r="Q568" i="1"/>
  <c r="R568" i="1"/>
  <c r="S568" i="1"/>
  <c r="T568" i="1"/>
  <c r="J569" i="1"/>
  <c r="K569" i="1"/>
  <c r="L569" i="1"/>
  <c r="M569" i="1"/>
  <c r="N569" i="1"/>
  <c r="O569" i="1"/>
  <c r="Q569" i="1"/>
  <c r="R569" i="1"/>
  <c r="S569" i="1"/>
  <c r="T569" i="1"/>
  <c r="J570" i="1"/>
  <c r="K570" i="1"/>
  <c r="L570" i="1"/>
  <c r="M570" i="1"/>
  <c r="N570" i="1"/>
  <c r="O570" i="1"/>
  <c r="Q570" i="1"/>
  <c r="R570" i="1"/>
  <c r="S570" i="1"/>
  <c r="T570" i="1"/>
  <c r="J571" i="1"/>
  <c r="K571" i="1"/>
  <c r="L571" i="1"/>
  <c r="M571" i="1"/>
  <c r="N571" i="1"/>
  <c r="O571" i="1"/>
  <c r="Q571" i="1"/>
  <c r="R571" i="1"/>
  <c r="S571" i="1"/>
  <c r="T571" i="1"/>
  <c r="J572" i="1"/>
  <c r="K572" i="1"/>
  <c r="L572" i="1"/>
  <c r="M572" i="1"/>
  <c r="N572" i="1"/>
  <c r="O572" i="1"/>
  <c r="Q572" i="1"/>
  <c r="R572" i="1"/>
  <c r="S572" i="1"/>
  <c r="T572" i="1"/>
  <c r="J573" i="1"/>
  <c r="K573" i="1"/>
  <c r="L573" i="1"/>
  <c r="M573" i="1"/>
  <c r="N573" i="1"/>
  <c r="O573" i="1"/>
  <c r="Q573" i="1"/>
  <c r="R573" i="1"/>
  <c r="S573" i="1"/>
  <c r="T573" i="1"/>
  <c r="J574" i="1"/>
  <c r="K574" i="1"/>
  <c r="L574" i="1"/>
  <c r="M574" i="1"/>
  <c r="N574" i="1"/>
  <c r="O574" i="1"/>
  <c r="Q574" i="1"/>
  <c r="R574" i="1"/>
  <c r="S574" i="1"/>
  <c r="T574" i="1"/>
  <c r="J575" i="1"/>
  <c r="K575" i="1"/>
  <c r="L575" i="1"/>
  <c r="M575" i="1"/>
  <c r="N575" i="1"/>
  <c r="O575" i="1"/>
  <c r="Q575" i="1"/>
  <c r="R575" i="1"/>
  <c r="S575" i="1"/>
  <c r="T575" i="1"/>
  <c r="J576" i="1"/>
  <c r="K576" i="1"/>
  <c r="L576" i="1"/>
  <c r="M576" i="1"/>
  <c r="N576" i="1"/>
  <c r="O576" i="1"/>
  <c r="Q576" i="1"/>
  <c r="R576" i="1"/>
  <c r="S576" i="1"/>
  <c r="T576" i="1"/>
  <c r="J577" i="1"/>
  <c r="K577" i="1"/>
  <c r="L577" i="1"/>
  <c r="M577" i="1"/>
  <c r="N577" i="1"/>
  <c r="O577" i="1"/>
  <c r="Q577" i="1"/>
  <c r="R577" i="1"/>
  <c r="S577" i="1"/>
  <c r="T577" i="1"/>
  <c r="J578" i="1"/>
  <c r="K578" i="1"/>
  <c r="L578" i="1"/>
  <c r="M578" i="1"/>
  <c r="N578" i="1"/>
  <c r="O578" i="1"/>
  <c r="Q578" i="1"/>
  <c r="R578" i="1"/>
  <c r="S578" i="1"/>
  <c r="T578" i="1"/>
  <c r="J579" i="1"/>
  <c r="K579" i="1"/>
  <c r="L579" i="1"/>
  <c r="M579" i="1"/>
  <c r="N579" i="1"/>
  <c r="O579" i="1"/>
  <c r="Q579" i="1"/>
  <c r="R579" i="1"/>
  <c r="S579" i="1"/>
  <c r="T579" i="1"/>
  <c r="J580" i="1"/>
  <c r="K580" i="1"/>
  <c r="L580" i="1"/>
  <c r="M580" i="1"/>
  <c r="N580" i="1"/>
  <c r="O580" i="1"/>
  <c r="Q580" i="1"/>
  <c r="R580" i="1"/>
  <c r="S580" i="1"/>
  <c r="T580" i="1"/>
  <c r="J581" i="1"/>
  <c r="K581" i="1"/>
  <c r="L581" i="1"/>
  <c r="M581" i="1"/>
  <c r="N581" i="1"/>
  <c r="O581" i="1"/>
  <c r="Q581" i="1"/>
  <c r="R581" i="1"/>
  <c r="S581" i="1"/>
  <c r="T581" i="1"/>
  <c r="J582" i="1"/>
  <c r="K582" i="1"/>
  <c r="L582" i="1"/>
  <c r="M582" i="1"/>
  <c r="N582" i="1"/>
  <c r="O582" i="1"/>
  <c r="Q582" i="1"/>
  <c r="R582" i="1"/>
  <c r="S582" i="1"/>
  <c r="T582" i="1"/>
  <c r="J583" i="1"/>
  <c r="K583" i="1"/>
  <c r="L583" i="1"/>
  <c r="M583" i="1"/>
  <c r="N583" i="1"/>
  <c r="O583" i="1"/>
  <c r="Q583" i="1"/>
  <c r="R583" i="1"/>
  <c r="S583" i="1"/>
  <c r="T583" i="1"/>
  <c r="J584" i="1"/>
  <c r="K584" i="1"/>
  <c r="L584" i="1"/>
  <c r="M584" i="1"/>
  <c r="N584" i="1"/>
  <c r="O584" i="1"/>
  <c r="Q584" i="1"/>
  <c r="R584" i="1"/>
  <c r="S584" i="1"/>
  <c r="T584" i="1"/>
  <c r="J585" i="1"/>
  <c r="K585" i="1"/>
  <c r="L585" i="1"/>
  <c r="M585" i="1"/>
  <c r="N585" i="1"/>
  <c r="O585" i="1"/>
  <c r="Q585" i="1"/>
  <c r="R585" i="1"/>
  <c r="S585" i="1"/>
  <c r="T585" i="1"/>
  <c r="J586" i="1"/>
  <c r="K586" i="1"/>
  <c r="L586" i="1"/>
  <c r="M586" i="1"/>
  <c r="N586" i="1"/>
  <c r="O586" i="1"/>
  <c r="Q586" i="1"/>
  <c r="R586" i="1"/>
  <c r="S586" i="1"/>
  <c r="T586" i="1"/>
  <c r="J587" i="1"/>
  <c r="K587" i="1"/>
  <c r="L587" i="1"/>
  <c r="M587" i="1"/>
  <c r="N587" i="1"/>
  <c r="O587" i="1"/>
  <c r="Q587" i="1"/>
  <c r="R587" i="1"/>
  <c r="S587" i="1"/>
  <c r="T587" i="1"/>
  <c r="J588" i="1"/>
  <c r="K588" i="1"/>
  <c r="L588" i="1"/>
  <c r="M588" i="1"/>
  <c r="N588" i="1"/>
  <c r="O588" i="1"/>
  <c r="Q588" i="1"/>
  <c r="R588" i="1"/>
  <c r="S588" i="1"/>
  <c r="T588" i="1"/>
  <c r="J589" i="1"/>
  <c r="K589" i="1"/>
  <c r="L589" i="1"/>
  <c r="M589" i="1"/>
  <c r="N589" i="1"/>
  <c r="O589" i="1"/>
  <c r="Q589" i="1"/>
  <c r="R589" i="1"/>
  <c r="S589" i="1"/>
  <c r="T589" i="1"/>
  <c r="J590" i="1"/>
  <c r="K590" i="1"/>
  <c r="L590" i="1"/>
  <c r="M590" i="1"/>
  <c r="N590" i="1"/>
  <c r="O590" i="1"/>
  <c r="Q590" i="1"/>
  <c r="R590" i="1"/>
  <c r="S590" i="1"/>
  <c r="T590" i="1"/>
  <c r="J591" i="1"/>
  <c r="K591" i="1"/>
  <c r="L591" i="1"/>
  <c r="M591" i="1"/>
  <c r="N591" i="1"/>
  <c r="O591" i="1"/>
  <c r="Q591" i="1"/>
  <c r="R591" i="1"/>
  <c r="S591" i="1"/>
  <c r="T591" i="1"/>
  <c r="J592" i="1"/>
  <c r="K592" i="1"/>
  <c r="L592" i="1"/>
  <c r="M592" i="1"/>
  <c r="N592" i="1"/>
  <c r="O592" i="1"/>
  <c r="Q592" i="1"/>
  <c r="R592" i="1"/>
  <c r="S592" i="1"/>
  <c r="T592" i="1"/>
  <c r="J593" i="1"/>
  <c r="K593" i="1"/>
  <c r="L593" i="1"/>
  <c r="M593" i="1"/>
  <c r="N593" i="1"/>
  <c r="O593" i="1"/>
  <c r="Q593" i="1"/>
  <c r="R593" i="1"/>
  <c r="S593" i="1"/>
  <c r="T593" i="1"/>
  <c r="J594" i="1"/>
  <c r="K594" i="1"/>
  <c r="L594" i="1"/>
  <c r="M594" i="1"/>
  <c r="N594" i="1"/>
  <c r="O594" i="1"/>
  <c r="Q594" i="1"/>
  <c r="R594" i="1"/>
  <c r="S594" i="1"/>
  <c r="T594" i="1"/>
  <c r="J595" i="1"/>
  <c r="K595" i="1"/>
  <c r="L595" i="1"/>
  <c r="M595" i="1"/>
  <c r="N595" i="1"/>
  <c r="O595" i="1"/>
  <c r="Q595" i="1"/>
  <c r="R595" i="1"/>
  <c r="S595" i="1"/>
  <c r="T595" i="1"/>
  <c r="J596" i="1"/>
  <c r="K596" i="1"/>
  <c r="L596" i="1"/>
  <c r="M596" i="1"/>
  <c r="N596" i="1"/>
  <c r="O596" i="1"/>
  <c r="Q596" i="1"/>
  <c r="R596" i="1"/>
  <c r="S596" i="1"/>
  <c r="T596" i="1"/>
  <c r="J597" i="1"/>
  <c r="K597" i="1"/>
  <c r="L597" i="1"/>
  <c r="M597" i="1"/>
  <c r="N597" i="1"/>
  <c r="O597" i="1"/>
  <c r="Q597" i="1"/>
  <c r="R597" i="1"/>
  <c r="S597" i="1"/>
  <c r="T597" i="1"/>
  <c r="J598" i="1"/>
  <c r="K598" i="1"/>
  <c r="L598" i="1"/>
  <c r="M598" i="1"/>
  <c r="N598" i="1"/>
  <c r="O598" i="1"/>
  <c r="Q598" i="1"/>
  <c r="R598" i="1"/>
  <c r="S598" i="1"/>
  <c r="T598" i="1"/>
  <c r="J599" i="1"/>
  <c r="K599" i="1"/>
  <c r="L599" i="1"/>
  <c r="M599" i="1"/>
  <c r="N599" i="1"/>
  <c r="O599" i="1"/>
  <c r="Q599" i="1"/>
  <c r="R599" i="1"/>
  <c r="S599" i="1"/>
  <c r="T599" i="1"/>
  <c r="J600" i="1"/>
  <c r="K600" i="1"/>
  <c r="L600" i="1"/>
  <c r="M600" i="1"/>
  <c r="N600" i="1"/>
  <c r="O600" i="1"/>
  <c r="Q600" i="1"/>
  <c r="R600" i="1"/>
  <c r="S600" i="1"/>
  <c r="T600" i="1"/>
  <c r="J601" i="1"/>
  <c r="K601" i="1"/>
  <c r="L601" i="1"/>
  <c r="M601" i="1"/>
  <c r="N601" i="1"/>
  <c r="O601" i="1"/>
  <c r="Q601" i="1"/>
  <c r="R601" i="1"/>
  <c r="S601" i="1"/>
  <c r="T601" i="1"/>
  <c r="J602" i="1"/>
  <c r="K602" i="1"/>
  <c r="L602" i="1"/>
  <c r="M602" i="1"/>
  <c r="N602" i="1"/>
  <c r="O602" i="1"/>
  <c r="Q602" i="1"/>
  <c r="R602" i="1"/>
  <c r="S602" i="1"/>
  <c r="T602" i="1"/>
  <c r="J603" i="1"/>
  <c r="K603" i="1"/>
  <c r="L603" i="1"/>
  <c r="M603" i="1"/>
  <c r="N603" i="1"/>
  <c r="O603" i="1"/>
  <c r="Q603" i="1"/>
  <c r="R603" i="1"/>
  <c r="S603" i="1"/>
  <c r="T603" i="1"/>
  <c r="J604" i="1"/>
  <c r="K604" i="1"/>
  <c r="L604" i="1"/>
  <c r="M604" i="1"/>
  <c r="N604" i="1"/>
  <c r="O604" i="1"/>
  <c r="Q604" i="1"/>
  <c r="R604" i="1"/>
  <c r="S604" i="1"/>
  <c r="T604" i="1"/>
  <c r="J605" i="1"/>
  <c r="K605" i="1"/>
  <c r="L605" i="1"/>
  <c r="M605" i="1"/>
  <c r="N605" i="1"/>
  <c r="O605" i="1"/>
  <c r="Q605" i="1"/>
  <c r="R605" i="1"/>
  <c r="S605" i="1"/>
  <c r="T605" i="1"/>
  <c r="J606" i="1"/>
  <c r="K606" i="1"/>
  <c r="L606" i="1"/>
  <c r="M606" i="1"/>
  <c r="N606" i="1"/>
  <c r="O606" i="1"/>
  <c r="Q606" i="1"/>
  <c r="R606" i="1"/>
  <c r="S606" i="1"/>
  <c r="T606" i="1"/>
  <c r="J607" i="1"/>
  <c r="K607" i="1"/>
  <c r="L607" i="1"/>
  <c r="M607" i="1"/>
  <c r="N607" i="1"/>
  <c r="O607" i="1"/>
  <c r="Q607" i="1"/>
  <c r="R607" i="1"/>
  <c r="S607" i="1"/>
  <c r="T607" i="1"/>
  <c r="J608" i="1"/>
  <c r="K608" i="1"/>
  <c r="L608" i="1"/>
  <c r="M608" i="1"/>
  <c r="N608" i="1"/>
  <c r="O608" i="1"/>
  <c r="Q608" i="1"/>
  <c r="R608" i="1"/>
  <c r="S608" i="1"/>
  <c r="T608" i="1"/>
  <c r="J609" i="1"/>
  <c r="K609" i="1"/>
  <c r="L609" i="1"/>
  <c r="M609" i="1"/>
  <c r="N609" i="1"/>
  <c r="O609" i="1"/>
  <c r="Q609" i="1"/>
  <c r="R609" i="1"/>
  <c r="S609" i="1"/>
  <c r="T609" i="1"/>
  <c r="J610" i="1"/>
  <c r="K610" i="1"/>
  <c r="L610" i="1"/>
  <c r="M610" i="1"/>
  <c r="N610" i="1"/>
  <c r="O610" i="1"/>
  <c r="Q610" i="1"/>
  <c r="R610" i="1"/>
  <c r="S610" i="1"/>
  <c r="T610" i="1"/>
  <c r="J611" i="1"/>
  <c r="K611" i="1"/>
  <c r="L611" i="1"/>
  <c r="M611" i="1"/>
  <c r="N611" i="1"/>
  <c r="O611" i="1"/>
  <c r="Q611" i="1"/>
  <c r="R611" i="1"/>
  <c r="S611" i="1"/>
  <c r="T611" i="1"/>
  <c r="J612" i="1"/>
  <c r="K612" i="1"/>
  <c r="L612" i="1"/>
  <c r="M612" i="1"/>
  <c r="N612" i="1"/>
  <c r="O612" i="1"/>
  <c r="Q612" i="1"/>
  <c r="R612" i="1"/>
  <c r="S612" i="1"/>
  <c r="T612" i="1"/>
  <c r="J613" i="1"/>
  <c r="K613" i="1"/>
  <c r="L613" i="1"/>
  <c r="M613" i="1"/>
  <c r="N613" i="1"/>
  <c r="O613" i="1"/>
  <c r="Q613" i="1"/>
  <c r="R613" i="1"/>
  <c r="S613" i="1"/>
  <c r="T613" i="1"/>
  <c r="J614" i="1"/>
  <c r="K614" i="1"/>
  <c r="L614" i="1"/>
  <c r="M614" i="1"/>
  <c r="N614" i="1"/>
  <c r="O614" i="1"/>
  <c r="Q614" i="1"/>
  <c r="R614" i="1"/>
  <c r="S614" i="1"/>
  <c r="T614" i="1"/>
  <c r="J615" i="1"/>
  <c r="K615" i="1"/>
  <c r="L615" i="1"/>
  <c r="M615" i="1"/>
  <c r="N615" i="1"/>
  <c r="O615" i="1"/>
  <c r="Q615" i="1"/>
  <c r="R615" i="1"/>
  <c r="S615" i="1"/>
  <c r="T615" i="1"/>
  <c r="J616" i="1"/>
  <c r="K616" i="1"/>
  <c r="L616" i="1"/>
  <c r="M616" i="1"/>
  <c r="N616" i="1"/>
  <c r="O616" i="1"/>
  <c r="Q616" i="1"/>
  <c r="R616" i="1"/>
  <c r="S616" i="1"/>
  <c r="T616" i="1"/>
  <c r="J617" i="1"/>
  <c r="K617" i="1"/>
  <c r="L617" i="1"/>
  <c r="M617" i="1"/>
  <c r="N617" i="1"/>
  <c r="O617" i="1"/>
  <c r="Q617" i="1"/>
  <c r="R617" i="1"/>
  <c r="S617" i="1"/>
  <c r="T617" i="1"/>
  <c r="J618" i="1"/>
  <c r="K618" i="1"/>
  <c r="L618" i="1"/>
  <c r="M618" i="1"/>
  <c r="N618" i="1"/>
  <c r="O618" i="1"/>
  <c r="Q618" i="1"/>
  <c r="R618" i="1"/>
  <c r="S618" i="1"/>
  <c r="T618" i="1"/>
  <c r="J619" i="1"/>
  <c r="K619" i="1"/>
  <c r="L619" i="1"/>
  <c r="M619" i="1"/>
  <c r="N619" i="1"/>
  <c r="O619" i="1"/>
  <c r="Q619" i="1"/>
  <c r="R619" i="1"/>
  <c r="S619" i="1"/>
  <c r="T619" i="1"/>
  <c r="J620" i="1"/>
  <c r="K620" i="1"/>
  <c r="L620" i="1"/>
  <c r="M620" i="1"/>
  <c r="N620" i="1"/>
  <c r="O620" i="1"/>
  <c r="Q620" i="1"/>
  <c r="R620" i="1"/>
  <c r="S620" i="1"/>
  <c r="T620" i="1"/>
  <c r="J621" i="1"/>
  <c r="K621" i="1"/>
  <c r="L621" i="1"/>
  <c r="M621" i="1"/>
  <c r="N621" i="1"/>
  <c r="O621" i="1"/>
  <c r="Q621" i="1"/>
  <c r="R621" i="1"/>
  <c r="S621" i="1"/>
  <c r="T621" i="1"/>
  <c r="J622" i="1"/>
  <c r="K622" i="1"/>
  <c r="L622" i="1"/>
  <c r="M622" i="1"/>
  <c r="N622" i="1"/>
  <c r="O622" i="1"/>
  <c r="Q622" i="1"/>
  <c r="R622" i="1"/>
  <c r="S622" i="1"/>
  <c r="T622" i="1"/>
  <c r="J623" i="1"/>
  <c r="K623" i="1"/>
  <c r="L623" i="1"/>
  <c r="M623" i="1"/>
  <c r="N623" i="1"/>
  <c r="O623" i="1"/>
  <c r="Q623" i="1"/>
  <c r="R623" i="1"/>
  <c r="S623" i="1"/>
  <c r="T623" i="1"/>
  <c r="J624" i="1"/>
  <c r="K624" i="1"/>
  <c r="L624" i="1"/>
  <c r="M624" i="1"/>
  <c r="N624" i="1"/>
  <c r="O624" i="1"/>
  <c r="Q624" i="1"/>
  <c r="R624" i="1"/>
  <c r="S624" i="1"/>
  <c r="T624" i="1"/>
  <c r="J625" i="1"/>
  <c r="K625" i="1"/>
  <c r="L625" i="1"/>
  <c r="M625" i="1"/>
  <c r="N625" i="1"/>
  <c r="O625" i="1"/>
  <c r="Q625" i="1"/>
  <c r="R625" i="1"/>
  <c r="S625" i="1"/>
  <c r="T625" i="1"/>
  <c r="J626" i="1"/>
  <c r="K626" i="1"/>
  <c r="L626" i="1"/>
  <c r="M626" i="1"/>
  <c r="N626" i="1"/>
  <c r="O626" i="1"/>
  <c r="Q626" i="1"/>
  <c r="R626" i="1"/>
  <c r="S626" i="1"/>
  <c r="T626" i="1"/>
  <c r="J627" i="1"/>
  <c r="K627" i="1"/>
  <c r="L627" i="1"/>
  <c r="M627" i="1"/>
  <c r="N627" i="1"/>
  <c r="O627" i="1"/>
  <c r="Q627" i="1"/>
  <c r="R627" i="1"/>
  <c r="S627" i="1"/>
  <c r="T627" i="1"/>
  <c r="J628" i="1"/>
  <c r="K628" i="1"/>
  <c r="L628" i="1"/>
  <c r="M628" i="1"/>
  <c r="N628" i="1"/>
  <c r="O628" i="1"/>
  <c r="Q628" i="1"/>
  <c r="R628" i="1"/>
  <c r="S628" i="1"/>
  <c r="T628" i="1"/>
  <c r="J629" i="1"/>
  <c r="K629" i="1"/>
  <c r="L629" i="1"/>
  <c r="M629" i="1"/>
  <c r="N629" i="1"/>
  <c r="O629" i="1"/>
  <c r="Q629" i="1"/>
  <c r="R629" i="1"/>
  <c r="S629" i="1"/>
  <c r="T629" i="1"/>
  <c r="J630" i="1"/>
  <c r="K630" i="1"/>
  <c r="L630" i="1"/>
  <c r="M630" i="1"/>
  <c r="N630" i="1"/>
  <c r="O630" i="1"/>
  <c r="Q630" i="1"/>
  <c r="R630" i="1"/>
  <c r="S630" i="1"/>
  <c r="T630" i="1"/>
  <c r="J631" i="1"/>
  <c r="K631" i="1"/>
  <c r="L631" i="1"/>
  <c r="M631" i="1"/>
  <c r="N631" i="1"/>
  <c r="O631" i="1"/>
  <c r="Q631" i="1"/>
  <c r="R631" i="1"/>
  <c r="S631" i="1"/>
  <c r="T631" i="1"/>
  <c r="J632" i="1"/>
  <c r="K632" i="1"/>
  <c r="L632" i="1"/>
  <c r="M632" i="1"/>
  <c r="N632" i="1"/>
  <c r="O632" i="1"/>
  <c r="Q632" i="1"/>
  <c r="R632" i="1"/>
  <c r="S632" i="1"/>
  <c r="T632" i="1"/>
  <c r="J633" i="1"/>
  <c r="K633" i="1"/>
  <c r="L633" i="1"/>
  <c r="M633" i="1"/>
  <c r="N633" i="1"/>
  <c r="O633" i="1"/>
  <c r="Q633" i="1"/>
  <c r="R633" i="1"/>
  <c r="S633" i="1"/>
  <c r="T633" i="1"/>
  <c r="J634" i="1"/>
  <c r="K634" i="1"/>
  <c r="L634" i="1"/>
  <c r="M634" i="1"/>
  <c r="N634" i="1"/>
  <c r="O634" i="1"/>
  <c r="Q634" i="1"/>
  <c r="R634" i="1"/>
  <c r="S634" i="1"/>
  <c r="T634" i="1"/>
  <c r="J635" i="1"/>
  <c r="K635" i="1"/>
  <c r="L635" i="1"/>
  <c r="M635" i="1"/>
  <c r="N635" i="1"/>
  <c r="O635" i="1"/>
  <c r="Q635" i="1"/>
  <c r="R635" i="1"/>
  <c r="S635" i="1"/>
  <c r="T635" i="1"/>
  <c r="J636" i="1"/>
  <c r="K636" i="1"/>
  <c r="L636" i="1"/>
  <c r="M636" i="1"/>
  <c r="N636" i="1"/>
  <c r="O636" i="1"/>
  <c r="Q636" i="1"/>
  <c r="R636" i="1"/>
  <c r="S636" i="1"/>
  <c r="T636" i="1"/>
  <c r="J637" i="1"/>
  <c r="K637" i="1"/>
  <c r="L637" i="1"/>
  <c r="M637" i="1"/>
  <c r="N637" i="1"/>
  <c r="O637" i="1"/>
  <c r="Q637" i="1"/>
  <c r="R637" i="1"/>
  <c r="S637" i="1"/>
  <c r="T637" i="1"/>
  <c r="J638" i="1"/>
  <c r="K638" i="1"/>
  <c r="L638" i="1"/>
  <c r="M638" i="1"/>
  <c r="N638" i="1"/>
  <c r="O638" i="1"/>
  <c r="Q638" i="1"/>
  <c r="R638" i="1"/>
  <c r="S638" i="1"/>
  <c r="T638" i="1"/>
  <c r="J639" i="1"/>
  <c r="K639" i="1"/>
  <c r="L639" i="1"/>
  <c r="M639" i="1"/>
  <c r="N639" i="1"/>
  <c r="O639" i="1"/>
  <c r="Q639" i="1"/>
  <c r="R639" i="1"/>
  <c r="S639" i="1"/>
  <c r="T639" i="1"/>
  <c r="J640" i="1"/>
  <c r="K640" i="1"/>
  <c r="L640" i="1"/>
  <c r="M640" i="1"/>
  <c r="N640" i="1"/>
  <c r="O640" i="1"/>
  <c r="Q640" i="1"/>
  <c r="R640" i="1"/>
  <c r="S640" i="1"/>
  <c r="T640" i="1"/>
  <c r="J641" i="1"/>
  <c r="K641" i="1"/>
  <c r="L641" i="1"/>
  <c r="M641" i="1"/>
  <c r="N641" i="1"/>
  <c r="O641" i="1"/>
  <c r="Q641" i="1"/>
  <c r="R641" i="1"/>
  <c r="S641" i="1"/>
  <c r="T641" i="1"/>
  <c r="J642" i="1"/>
  <c r="K642" i="1"/>
  <c r="L642" i="1"/>
  <c r="M642" i="1"/>
  <c r="N642" i="1"/>
  <c r="O642" i="1"/>
  <c r="Q642" i="1"/>
  <c r="R642" i="1"/>
  <c r="S642" i="1"/>
  <c r="T642" i="1"/>
  <c r="J643" i="1"/>
  <c r="K643" i="1"/>
  <c r="L643" i="1"/>
  <c r="M643" i="1"/>
  <c r="N643" i="1"/>
  <c r="O643" i="1"/>
  <c r="Q643" i="1"/>
  <c r="R643" i="1"/>
  <c r="S643" i="1"/>
  <c r="T643" i="1"/>
  <c r="J644" i="1"/>
  <c r="K644" i="1"/>
  <c r="L644" i="1"/>
  <c r="M644" i="1"/>
  <c r="N644" i="1"/>
  <c r="O644" i="1"/>
  <c r="Q644" i="1"/>
  <c r="R644" i="1"/>
  <c r="S644" i="1"/>
  <c r="T644" i="1"/>
  <c r="J645" i="1"/>
  <c r="K645" i="1"/>
  <c r="L645" i="1"/>
  <c r="M645" i="1"/>
  <c r="N645" i="1"/>
  <c r="O645" i="1"/>
  <c r="Q645" i="1"/>
  <c r="R645" i="1"/>
  <c r="S645" i="1"/>
  <c r="T645" i="1"/>
  <c r="J646" i="1"/>
  <c r="K646" i="1"/>
  <c r="L646" i="1"/>
  <c r="M646" i="1"/>
  <c r="N646" i="1"/>
  <c r="O646" i="1"/>
  <c r="Q646" i="1"/>
  <c r="R646" i="1"/>
  <c r="S646" i="1"/>
  <c r="T646" i="1"/>
  <c r="J647" i="1"/>
  <c r="K647" i="1"/>
  <c r="L647" i="1"/>
  <c r="M647" i="1"/>
  <c r="N647" i="1"/>
  <c r="O647" i="1"/>
  <c r="Q647" i="1"/>
  <c r="R647" i="1"/>
  <c r="S647" i="1"/>
  <c r="T647" i="1"/>
  <c r="J648" i="1"/>
  <c r="K648" i="1"/>
  <c r="L648" i="1"/>
  <c r="M648" i="1"/>
  <c r="N648" i="1"/>
  <c r="O648" i="1"/>
  <c r="Q648" i="1"/>
  <c r="R648" i="1"/>
  <c r="S648" i="1"/>
  <c r="T648" i="1"/>
  <c r="J649" i="1"/>
  <c r="K649" i="1"/>
  <c r="L649" i="1"/>
  <c r="M649" i="1"/>
  <c r="N649" i="1"/>
  <c r="O649" i="1"/>
  <c r="Q649" i="1"/>
  <c r="R649" i="1"/>
  <c r="S649" i="1"/>
  <c r="T649" i="1"/>
  <c r="J650" i="1"/>
  <c r="K650" i="1"/>
  <c r="L650" i="1"/>
  <c r="M650" i="1"/>
  <c r="N650" i="1"/>
  <c r="O650" i="1"/>
  <c r="Q650" i="1"/>
  <c r="R650" i="1"/>
  <c r="S650" i="1"/>
  <c r="T650" i="1"/>
  <c r="J651" i="1"/>
  <c r="K651" i="1"/>
  <c r="L651" i="1"/>
  <c r="M651" i="1"/>
  <c r="N651" i="1"/>
  <c r="O651" i="1"/>
  <c r="Q651" i="1"/>
  <c r="R651" i="1"/>
  <c r="S651" i="1"/>
  <c r="T651" i="1"/>
  <c r="J652" i="1"/>
  <c r="K652" i="1"/>
  <c r="L652" i="1"/>
  <c r="M652" i="1"/>
  <c r="N652" i="1"/>
  <c r="O652" i="1"/>
  <c r="Q652" i="1"/>
  <c r="R652" i="1"/>
  <c r="S652" i="1"/>
  <c r="T652" i="1"/>
  <c r="J653" i="1"/>
  <c r="K653" i="1"/>
  <c r="L653" i="1"/>
  <c r="M653" i="1"/>
  <c r="N653" i="1"/>
  <c r="O653" i="1"/>
  <c r="Q653" i="1"/>
  <c r="R653" i="1"/>
  <c r="S653" i="1"/>
  <c r="T65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A538" i="1"/>
  <c r="B538" i="1"/>
  <c r="C538" i="1"/>
  <c r="A539" i="1"/>
  <c r="B539" i="1"/>
  <c r="C539" i="1"/>
  <c r="A540" i="1"/>
  <c r="B540" i="1"/>
  <c r="C540" i="1"/>
  <c r="A541" i="1"/>
  <c r="B541" i="1"/>
  <c r="C541" i="1"/>
  <c r="A542" i="1"/>
  <c r="B542" i="1"/>
  <c r="C542" i="1"/>
  <c r="A543" i="1"/>
  <c r="B543" i="1"/>
  <c r="C543" i="1"/>
  <c r="A544" i="1"/>
  <c r="B544" i="1"/>
  <c r="C544" i="1"/>
  <c r="A545" i="1"/>
  <c r="B545" i="1"/>
  <c r="C545" i="1"/>
  <c r="A546" i="1"/>
  <c r="B546" i="1"/>
  <c r="C546" i="1"/>
  <c r="A547" i="1"/>
  <c r="B547" i="1"/>
  <c r="C547" i="1"/>
  <c r="A548" i="1"/>
  <c r="B548" i="1"/>
  <c r="C548" i="1"/>
  <c r="A549" i="1"/>
  <c r="B549" i="1"/>
  <c r="C549" i="1"/>
  <c r="A550" i="1"/>
  <c r="B550" i="1"/>
  <c r="C550" i="1"/>
  <c r="A551" i="1"/>
  <c r="B551" i="1"/>
  <c r="C551" i="1"/>
  <c r="A552" i="1"/>
  <c r="B552" i="1"/>
  <c r="C552" i="1"/>
  <c r="A553" i="1"/>
  <c r="B553" i="1"/>
  <c r="C553" i="1"/>
  <c r="A554" i="1"/>
  <c r="B554" i="1"/>
  <c r="C554" i="1"/>
  <c r="A555" i="1"/>
  <c r="B555" i="1"/>
  <c r="C555" i="1"/>
  <c r="A556" i="1"/>
  <c r="B556" i="1"/>
  <c r="C556" i="1"/>
  <c r="A557" i="1"/>
  <c r="B557" i="1"/>
  <c r="C557" i="1"/>
  <c r="A558" i="1"/>
  <c r="B558" i="1"/>
  <c r="C558" i="1"/>
  <c r="A559" i="1"/>
  <c r="B559" i="1"/>
  <c r="C559" i="1"/>
  <c r="A560" i="1"/>
  <c r="B560" i="1"/>
  <c r="C560" i="1"/>
  <c r="A561" i="1"/>
  <c r="B561" i="1"/>
  <c r="C561" i="1"/>
  <c r="A562" i="1"/>
  <c r="B562" i="1"/>
  <c r="C562" i="1"/>
  <c r="A563" i="1"/>
  <c r="B563" i="1"/>
  <c r="C563" i="1"/>
  <c r="A564" i="1"/>
  <c r="B564" i="1"/>
  <c r="C564" i="1"/>
  <c r="A565" i="1"/>
  <c r="B565" i="1"/>
  <c r="C565" i="1"/>
  <c r="A566" i="1"/>
  <c r="B566" i="1"/>
  <c r="C566" i="1"/>
  <c r="A567" i="1"/>
  <c r="B567" i="1"/>
  <c r="C567" i="1"/>
  <c r="A568" i="1"/>
  <c r="B568" i="1"/>
  <c r="C568" i="1"/>
  <c r="A569" i="1"/>
  <c r="B569" i="1"/>
  <c r="C569" i="1"/>
  <c r="A570" i="1"/>
  <c r="B570" i="1"/>
  <c r="C570" i="1"/>
  <c r="A571" i="1"/>
  <c r="B571" i="1"/>
  <c r="C571" i="1"/>
  <c r="A572" i="1"/>
  <c r="B572" i="1"/>
  <c r="C572"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A584" i="1"/>
  <c r="B584" i="1"/>
  <c r="C584" i="1"/>
  <c r="A585" i="1"/>
  <c r="B585" i="1"/>
  <c r="C585" i="1"/>
  <c r="A586" i="1"/>
  <c r="B586" i="1"/>
  <c r="C586" i="1"/>
  <c r="A587" i="1"/>
  <c r="B587" i="1"/>
  <c r="C587" i="1"/>
  <c r="A588" i="1"/>
  <c r="B588" i="1"/>
  <c r="C588" i="1"/>
  <c r="A589" i="1"/>
  <c r="B589" i="1"/>
  <c r="C589" i="1"/>
  <c r="A590" i="1"/>
  <c r="B590" i="1"/>
  <c r="C590" i="1"/>
  <c r="A591" i="1"/>
  <c r="B591" i="1"/>
  <c r="C591" i="1"/>
  <c r="A592" i="1"/>
  <c r="B592" i="1"/>
  <c r="C592" i="1"/>
  <c r="A593" i="1"/>
  <c r="B593" i="1"/>
  <c r="C593" i="1"/>
  <c r="A594" i="1"/>
  <c r="B594" i="1"/>
  <c r="C594" i="1"/>
  <c r="A595" i="1"/>
  <c r="B595" i="1"/>
  <c r="C595" i="1"/>
  <c r="A596" i="1"/>
  <c r="B596" i="1"/>
  <c r="C596" i="1"/>
  <c r="A597" i="1"/>
  <c r="B597" i="1"/>
  <c r="C597" i="1"/>
  <c r="A598" i="1"/>
  <c r="B598" i="1"/>
  <c r="C598" i="1"/>
  <c r="A599" i="1"/>
  <c r="B599" i="1"/>
  <c r="C599" i="1"/>
  <c r="A600" i="1"/>
  <c r="B600" i="1"/>
  <c r="C600" i="1"/>
  <c r="A601" i="1"/>
  <c r="B601" i="1"/>
  <c r="C601" i="1"/>
  <c r="A602" i="1"/>
  <c r="B602" i="1"/>
  <c r="C602" i="1"/>
  <c r="A603" i="1"/>
  <c r="B603" i="1"/>
  <c r="C603" i="1"/>
  <c r="A604" i="1"/>
  <c r="B604" i="1"/>
  <c r="C604" i="1"/>
  <c r="A605" i="1"/>
  <c r="B605" i="1"/>
  <c r="C605" i="1"/>
  <c r="A606" i="1"/>
  <c r="B606" i="1"/>
  <c r="C606" i="1"/>
  <c r="A607" i="1"/>
  <c r="B607" i="1"/>
  <c r="C607" i="1"/>
  <c r="A608" i="1"/>
  <c r="B608" i="1"/>
  <c r="C608" i="1"/>
  <c r="A609" i="1"/>
  <c r="B609" i="1"/>
  <c r="C609" i="1"/>
  <c r="A610" i="1"/>
  <c r="B610" i="1"/>
  <c r="C610" i="1"/>
  <c r="A611" i="1"/>
  <c r="B611" i="1"/>
  <c r="C611" i="1"/>
  <c r="A612" i="1"/>
  <c r="B612" i="1"/>
  <c r="C612" i="1"/>
  <c r="A613" i="1"/>
  <c r="B613" i="1"/>
  <c r="C613" i="1"/>
  <c r="A614" i="1"/>
  <c r="B614" i="1"/>
  <c r="C614" i="1"/>
  <c r="A615" i="1"/>
  <c r="B615" i="1"/>
  <c r="C615" i="1"/>
  <c r="A616" i="1"/>
  <c r="B616" i="1"/>
  <c r="C616" i="1"/>
  <c r="A617" i="1"/>
  <c r="B617" i="1"/>
  <c r="C617" i="1"/>
  <c r="A618" i="1"/>
  <c r="B618" i="1"/>
  <c r="C618" i="1"/>
  <c r="A619" i="1"/>
  <c r="B619" i="1"/>
  <c r="C619" i="1"/>
  <c r="A620" i="1"/>
  <c r="B620" i="1"/>
  <c r="C620" i="1"/>
  <c r="A621" i="1"/>
  <c r="B621" i="1"/>
  <c r="C621" i="1"/>
  <c r="A622" i="1"/>
  <c r="B622" i="1"/>
  <c r="C622" i="1"/>
  <c r="A623" i="1"/>
  <c r="B623" i="1"/>
  <c r="C623" i="1"/>
  <c r="A624" i="1"/>
  <c r="B624" i="1"/>
  <c r="C624" i="1"/>
  <c r="A625" i="1"/>
  <c r="B625" i="1"/>
  <c r="C625" i="1"/>
  <c r="A626" i="1"/>
  <c r="B626" i="1"/>
  <c r="C626" i="1"/>
  <c r="A627" i="1"/>
  <c r="B627" i="1"/>
  <c r="C627" i="1"/>
  <c r="A628" i="1"/>
  <c r="B628" i="1"/>
  <c r="C628" i="1"/>
  <c r="A629" i="1"/>
  <c r="B629" i="1"/>
  <c r="C629" i="1"/>
  <c r="A630" i="1"/>
  <c r="B630" i="1"/>
  <c r="C630" i="1"/>
  <c r="A631" i="1"/>
  <c r="B631" i="1"/>
  <c r="C631" i="1"/>
  <c r="A632" i="1"/>
  <c r="B632" i="1"/>
  <c r="C632" i="1"/>
  <c r="A633" i="1"/>
  <c r="B633" i="1"/>
  <c r="C633" i="1"/>
  <c r="A634" i="1"/>
  <c r="B634" i="1"/>
  <c r="C634" i="1"/>
  <c r="A635" i="1"/>
  <c r="B635" i="1"/>
  <c r="C635" i="1"/>
  <c r="A636" i="1"/>
  <c r="B636" i="1"/>
  <c r="C636" i="1"/>
  <c r="A637" i="1"/>
  <c r="B637" i="1"/>
  <c r="C637" i="1"/>
  <c r="A638" i="1"/>
  <c r="B638" i="1"/>
  <c r="C638" i="1"/>
  <c r="A639" i="1"/>
  <c r="B639" i="1"/>
  <c r="C639" i="1"/>
  <c r="A640" i="1"/>
  <c r="B640" i="1"/>
  <c r="C640" i="1"/>
  <c r="A641" i="1"/>
  <c r="B641" i="1"/>
  <c r="C641" i="1"/>
  <c r="A642" i="1"/>
  <c r="B642" i="1"/>
  <c r="C642" i="1"/>
  <c r="A643" i="1"/>
  <c r="B643" i="1"/>
  <c r="C643" i="1"/>
  <c r="A644" i="1"/>
  <c r="B644" i="1"/>
  <c r="C644" i="1"/>
  <c r="A645" i="1"/>
  <c r="B645" i="1"/>
  <c r="C645" i="1"/>
  <c r="A646" i="1"/>
  <c r="B646" i="1"/>
  <c r="C646" i="1"/>
  <c r="A647" i="1"/>
  <c r="B647" i="1"/>
  <c r="C647" i="1"/>
  <c r="A648" i="1"/>
  <c r="B648" i="1"/>
  <c r="C648" i="1"/>
  <c r="A649" i="1"/>
  <c r="B649" i="1"/>
  <c r="C649" i="1"/>
  <c r="A650" i="1"/>
  <c r="B650" i="1"/>
  <c r="C650" i="1"/>
  <c r="A651" i="1"/>
  <c r="B651" i="1"/>
  <c r="C651" i="1"/>
  <c r="A652" i="1"/>
  <c r="B652" i="1"/>
  <c r="C652" i="1"/>
  <c r="A653" i="1"/>
  <c r="B653" i="1"/>
  <c r="C653" i="1"/>
  <c r="J359" i="1" l="1"/>
  <c r="K359" i="1"/>
  <c r="L359" i="1"/>
  <c r="M359" i="1"/>
  <c r="N359" i="1"/>
  <c r="O359" i="1"/>
  <c r="Q359" i="1"/>
  <c r="R359" i="1"/>
  <c r="J360" i="1"/>
  <c r="K360" i="1"/>
  <c r="L360" i="1"/>
  <c r="M360" i="1"/>
  <c r="N360" i="1"/>
  <c r="O360" i="1"/>
  <c r="Q360" i="1"/>
  <c r="R360" i="1"/>
  <c r="J361" i="1"/>
  <c r="K361" i="1"/>
  <c r="L361" i="1"/>
  <c r="M361" i="1"/>
  <c r="N361" i="1"/>
  <c r="O361" i="1"/>
  <c r="Q361" i="1"/>
  <c r="R361" i="1"/>
  <c r="J362" i="1"/>
  <c r="K362" i="1"/>
  <c r="L362" i="1"/>
  <c r="M362" i="1"/>
  <c r="N362" i="1"/>
  <c r="O362" i="1"/>
  <c r="Q362" i="1"/>
  <c r="R362" i="1"/>
  <c r="J363" i="1"/>
  <c r="K363" i="1"/>
  <c r="L363" i="1"/>
  <c r="M363" i="1"/>
  <c r="N363" i="1"/>
  <c r="O363" i="1"/>
  <c r="Q363" i="1"/>
  <c r="R363" i="1"/>
  <c r="J364" i="1"/>
  <c r="K364" i="1"/>
  <c r="L364" i="1"/>
  <c r="M364" i="1"/>
  <c r="N364" i="1"/>
  <c r="O364" i="1"/>
  <c r="Q364" i="1"/>
  <c r="R364" i="1"/>
  <c r="J375" i="1"/>
  <c r="K375" i="1"/>
  <c r="L375" i="1"/>
  <c r="M375" i="1"/>
  <c r="N375" i="1"/>
  <c r="O375" i="1"/>
  <c r="Q375" i="1"/>
  <c r="R375" i="1"/>
  <c r="J376" i="1"/>
  <c r="K376" i="1"/>
  <c r="L376" i="1"/>
  <c r="M376" i="1"/>
  <c r="N376" i="1"/>
  <c r="O376" i="1"/>
  <c r="Q376" i="1"/>
  <c r="R376" i="1"/>
  <c r="J377" i="1"/>
  <c r="K377" i="1"/>
  <c r="L377" i="1"/>
  <c r="M377" i="1"/>
  <c r="N377" i="1"/>
  <c r="O377" i="1"/>
  <c r="Q377" i="1"/>
  <c r="R377" i="1"/>
  <c r="J378" i="1"/>
  <c r="K378" i="1"/>
  <c r="L378" i="1"/>
  <c r="M378" i="1"/>
  <c r="N378" i="1"/>
  <c r="O378" i="1"/>
  <c r="Q378" i="1"/>
  <c r="R378" i="1"/>
  <c r="J379" i="1"/>
  <c r="K379" i="1"/>
  <c r="L379" i="1"/>
  <c r="M379" i="1"/>
  <c r="N379" i="1"/>
  <c r="O379" i="1"/>
  <c r="Q379" i="1"/>
  <c r="R379" i="1"/>
  <c r="J380" i="1"/>
  <c r="K380" i="1"/>
  <c r="L380" i="1"/>
  <c r="M380" i="1"/>
  <c r="N380" i="1"/>
  <c r="O380" i="1"/>
  <c r="Q380" i="1"/>
  <c r="R380" i="1"/>
  <c r="J381" i="1"/>
  <c r="K381" i="1"/>
  <c r="L381" i="1"/>
  <c r="M381" i="1"/>
  <c r="N381" i="1"/>
  <c r="O381" i="1"/>
  <c r="Q381" i="1"/>
  <c r="R381" i="1"/>
  <c r="J382" i="1"/>
  <c r="K382" i="1"/>
  <c r="L382" i="1"/>
  <c r="M382" i="1"/>
  <c r="N382" i="1"/>
  <c r="O382" i="1"/>
  <c r="Q382" i="1"/>
  <c r="R382" i="1"/>
  <c r="J383" i="1"/>
  <c r="K383" i="1"/>
  <c r="L383" i="1"/>
  <c r="M383" i="1"/>
  <c r="N383" i="1"/>
  <c r="O383" i="1"/>
  <c r="Q383" i="1"/>
  <c r="R383" i="1"/>
  <c r="J384" i="1"/>
  <c r="K384" i="1"/>
  <c r="L384" i="1"/>
  <c r="M384" i="1"/>
  <c r="N384" i="1"/>
  <c r="O384" i="1"/>
  <c r="Q384" i="1"/>
  <c r="R384" i="1"/>
  <c r="J385" i="1"/>
  <c r="K385" i="1"/>
  <c r="L385" i="1"/>
  <c r="M385" i="1"/>
  <c r="N385" i="1"/>
  <c r="O385" i="1"/>
  <c r="Q385" i="1"/>
  <c r="R385" i="1"/>
  <c r="J386" i="1"/>
  <c r="K386" i="1"/>
  <c r="L386" i="1"/>
  <c r="M386" i="1"/>
  <c r="N386" i="1"/>
  <c r="O386" i="1"/>
  <c r="Q386" i="1"/>
  <c r="R386" i="1"/>
  <c r="J387" i="1"/>
  <c r="K387" i="1"/>
  <c r="L387" i="1"/>
  <c r="M387" i="1"/>
  <c r="N387" i="1"/>
  <c r="O387" i="1"/>
  <c r="Q387" i="1"/>
  <c r="R387" i="1"/>
  <c r="J388" i="1"/>
  <c r="K388" i="1"/>
  <c r="L388" i="1"/>
  <c r="M388" i="1"/>
  <c r="N388" i="1"/>
  <c r="O388" i="1"/>
  <c r="Q388" i="1"/>
  <c r="R388" i="1"/>
  <c r="J389" i="1"/>
  <c r="K389" i="1"/>
  <c r="L389" i="1"/>
  <c r="M389" i="1"/>
  <c r="N389" i="1"/>
  <c r="O389" i="1"/>
  <c r="Q389" i="1"/>
  <c r="R389" i="1"/>
  <c r="J390" i="1"/>
  <c r="K390" i="1"/>
  <c r="L390" i="1"/>
  <c r="M390" i="1"/>
  <c r="N390" i="1"/>
  <c r="O390" i="1"/>
  <c r="Q390" i="1"/>
  <c r="R390" i="1"/>
  <c r="J391" i="1"/>
  <c r="K391" i="1"/>
  <c r="L391" i="1"/>
  <c r="M391" i="1"/>
  <c r="N391" i="1"/>
  <c r="O391" i="1"/>
  <c r="Q391" i="1"/>
  <c r="R391" i="1"/>
  <c r="J392" i="1"/>
  <c r="K392" i="1"/>
  <c r="L392" i="1"/>
  <c r="M392" i="1"/>
  <c r="N392" i="1"/>
  <c r="O392" i="1"/>
  <c r="Q392" i="1"/>
  <c r="R392" i="1"/>
  <c r="J393" i="1"/>
  <c r="K393" i="1"/>
  <c r="L393" i="1"/>
  <c r="M393" i="1"/>
  <c r="N393" i="1"/>
  <c r="O393" i="1"/>
  <c r="Q393" i="1"/>
  <c r="R393" i="1"/>
  <c r="J394" i="1"/>
  <c r="K394" i="1"/>
  <c r="L394" i="1"/>
  <c r="M394" i="1"/>
  <c r="N394" i="1"/>
  <c r="O394" i="1"/>
  <c r="Q394" i="1"/>
  <c r="R394" i="1"/>
  <c r="J395" i="1"/>
  <c r="K395" i="1"/>
  <c r="L395" i="1"/>
  <c r="M395" i="1"/>
  <c r="N395" i="1"/>
  <c r="O395" i="1"/>
  <c r="Q395" i="1"/>
  <c r="R395" i="1"/>
  <c r="J396" i="1"/>
  <c r="K396" i="1"/>
  <c r="L396" i="1"/>
  <c r="M396" i="1"/>
  <c r="N396" i="1"/>
  <c r="O396" i="1"/>
  <c r="Q396" i="1"/>
  <c r="R396" i="1"/>
  <c r="J397" i="1"/>
  <c r="K397" i="1"/>
  <c r="L397" i="1"/>
  <c r="M397" i="1"/>
  <c r="N397" i="1"/>
  <c r="O397" i="1"/>
  <c r="Q397" i="1"/>
  <c r="R397" i="1"/>
  <c r="J398" i="1"/>
  <c r="K398" i="1"/>
  <c r="L398" i="1"/>
  <c r="M398" i="1"/>
  <c r="N398" i="1"/>
  <c r="O398" i="1"/>
  <c r="Q398" i="1"/>
  <c r="R398" i="1"/>
  <c r="J399" i="1"/>
  <c r="K399" i="1"/>
  <c r="L399" i="1"/>
  <c r="M399" i="1"/>
  <c r="N399" i="1"/>
  <c r="O399" i="1"/>
  <c r="Q399" i="1"/>
  <c r="R399" i="1"/>
  <c r="J400" i="1"/>
  <c r="K400" i="1"/>
  <c r="L400" i="1"/>
  <c r="M400" i="1"/>
  <c r="N400" i="1"/>
  <c r="O400" i="1"/>
  <c r="Q400" i="1"/>
  <c r="R400" i="1"/>
  <c r="J367" i="1"/>
  <c r="K367" i="1"/>
  <c r="L367" i="1"/>
  <c r="M367" i="1"/>
  <c r="N367" i="1"/>
  <c r="O367" i="1"/>
  <c r="Q367" i="1"/>
  <c r="R367" i="1"/>
  <c r="J368" i="1"/>
  <c r="K368" i="1"/>
  <c r="L368" i="1"/>
  <c r="M368" i="1"/>
  <c r="N368" i="1"/>
  <c r="O368" i="1"/>
  <c r="Q368" i="1"/>
  <c r="R368" i="1"/>
  <c r="J369" i="1"/>
  <c r="K369" i="1"/>
  <c r="L369" i="1"/>
  <c r="M369" i="1"/>
  <c r="N369" i="1"/>
  <c r="O369" i="1"/>
  <c r="Q369" i="1"/>
  <c r="R369" i="1"/>
  <c r="J370" i="1"/>
  <c r="K370" i="1"/>
  <c r="L370" i="1"/>
  <c r="M370" i="1"/>
  <c r="N370" i="1"/>
  <c r="O370" i="1"/>
  <c r="Q370" i="1"/>
  <c r="R370" i="1"/>
  <c r="J371" i="1"/>
  <c r="K371" i="1"/>
  <c r="L371" i="1"/>
  <c r="M371" i="1"/>
  <c r="N371" i="1"/>
  <c r="O371" i="1"/>
  <c r="Q371" i="1"/>
  <c r="R371" i="1"/>
  <c r="J372" i="1"/>
  <c r="K372" i="1"/>
  <c r="L372" i="1"/>
  <c r="M372" i="1"/>
  <c r="N372" i="1"/>
  <c r="O372" i="1"/>
  <c r="Q372" i="1"/>
  <c r="R372" i="1"/>
  <c r="J373" i="1"/>
  <c r="K373" i="1"/>
  <c r="L373" i="1"/>
  <c r="M373" i="1"/>
  <c r="N373" i="1"/>
  <c r="O373" i="1"/>
  <c r="Q373" i="1"/>
  <c r="R373" i="1"/>
  <c r="J374" i="1"/>
  <c r="K374" i="1"/>
  <c r="L374" i="1"/>
  <c r="M374" i="1"/>
  <c r="N374" i="1"/>
  <c r="O374" i="1"/>
  <c r="Q374" i="1"/>
  <c r="R374"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O259" i="1" l="1"/>
  <c r="G152" i="13" l="1"/>
  <c r="G139" i="13"/>
  <c r="R366" i="1" l="1"/>
  <c r="Q366" i="1"/>
  <c r="R358" i="1"/>
  <c r="Q358" i="1"/>
  <c r="Q354" i="1"/>
  <c r="R354" i="1"/>
  <c r="Q355" i="1"/>
  <c r="R355" i="1"/>
  <c r="Q356" i="1"/>
  <c r="R356" i="1"/>
  <c r="Q357" i="1"/>
  <c r="R357" i="1"/>
  <c r="Q352" i="1"/>
  <c r="R352" i="1"/>
  <c r="O366" i="1"/>
  <c r="N366" i="1"/>
  <c r="M366" i="1"/>
  <c r="L366" i="1"/>
  <c r="K366" i="1"/>
  <c r="J366"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O352" i="1"/>
  <c r="N352" i="1"/>
  <c r="M352" i="1"/>
  <c r="L352" i="1"/>
  <c r="K352" i="1"/>
  <c r="J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C352" i="1"/>
  <c r="B352" i="1"/>
  <c r="A352" i="1"/>
  <c r="N365" i="1" l="1"/>
  <c r="M365" i="1"/>
  <c r="L365" i="1"/>
  <c r="R365" i="1"/>
  <c r="Q365" i="1"/>
  <c r="O365" i="1"/>
  <c r="K365" i="1"/>
  <c r="J365" i="1"/>
  <c r="R353" i="1"/>
  <c r="Q353" i="1"/>
  <c r="R203" i="1"/>
  <c r="Q203" i="1"/>
  <c r="R199" i="1"/>
  <c r="Q199" i="1"/>
  <c r="R198" i="1"/>
  <c r="Q198" i="1"/>
  <c r="R197" i="1"/>
  <c r="Q197" i="1"/>
  <c r="R195" i="1"/>
  <c r="Q195" i="1"/>
  <c r="R189" i="1"/>
  <c r="Q189" i="1"/>
  <c r="O203" i="1"/>
  <c r="N203" i="1"/>
  <c r="M203" i="1"/>
  <c r="L203" i="1"/>
  <c r="O199" i="1"/>
  <c r="N199" i="1"/>
  <c r="M199" i="1"/>
  <c r="L199" i="1"/>
  <c r="O198" i="1"/>
  <c r="N198" i="1"/>
  <c r="M198" i="1"/>
  <c r="L198" i="1"/>
  <c r="O197" i="1"/>
  <c r="N197" i="1"/>
  <c r="M197" i="1"/>
  <c r="L197" i="1"/>
  <c r="O195" i="1"/>
  <c r="N195" i="1"/>
  <c r="M195" i="1"/>
  <c r="L195" i="1"/>
  <c r="M189" i="1"/>
  <c r="N189" i="1"/>
  <c r="O189" i="1"/>
  <c r="L189" i="1"/>
  <c r="K203" i="1"/>
  <c r="K202" i="1"/>
  <c r="K201" i="1"/>
  <c r="K200" i="1"/>
  <c r="K199" i="1"/>
  <c r="K198" i="1"/>
  <c r="K197" i="1"/>
  <c r="K196" i="1"/>
  <c r="K195" i="1"/>
  <c r="K194" i="1"/>
  <c r="K193" i="1"/>
  <c r="K192" i="1"/>
  <c r="K191" i="1"/>
  <c r="K190" i="1"/>
  <c r="K189" i="1"/>
  <c r="J203" i="1"/>
  <c r="J202" i="1"/>
  <c r="J201" i="1"/>
  <c r="J200" i="1"/>
  <c r="J199" i="1"/>
  <c r="J198" i="1"/>
  <c r="J197" i="1"/>
  <c r="J196" i="1"/>
  <c r="J195" i="1"/>
  <c r="J194" i="1"/>
  <c r="J193" i="1"/>
  <c r="J192" i="1"/>
  <c r="J191" i="1"/>
  <c r="J190" i="1"/>
  <c r="J189"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C190" i="1"/>
  <c r="B190" i="1"/>
  <c r="A190" i="1"/>
  <c r="C189" i="1"/>
  <c r="B189" i="1"/>
  <c r="A189" i="1"/>
  <c r="J257" i="1" l="1"/>
  <c r="J256" i="1"/>
  <c r="J255" i="1"/>
  <c r="J254" i="1"/>
  <c r="J253" i="1"/>
  <c r="J252" i="1"/>
  <c r="J251" i="1"/>
  <c r="J250" i="1"/>
  <c r="J249" i="1"/>
  <c r="J248" i="1"/>
  <c r="J247" i="1"/>
  <c r="J246" i="1"/>
  <c r="J245" i="1"/>
  <c r="J244" i="1"/>
  <c r="J243" i="1"/>
  <c r="A244" i="1"/>
  <c r="B244" i="1"/>
  <c r="C244" i="1"/>
  <c r="A245" i="1"/>
  <c r="B245" i="1"/>
  <c r="C245" i="1"/>
  <c r="A246" i="1"/>
  <c r="B246" i="1"/>
  <c r="C246" i="1"/>
  <c r="A247" i="1"/>
  <c r="B247" i="1"/>
  <c r="C247" i="1"/>
  <c r="A248" i="1"/>
  <c r="B248" i="1"/>
  <c r="C248" i="1"/>
  <c r="A249" i="1"/>
  <c r="B249" i="1"/>
  <c r="C249" i="1"/>
  <c r="A250" i="1"/>
  <c r="B250" i="1"/>
  <c r="C250" i="1"/>
  <c r="A251" i="1"/>
  <c r="B251" i="1"/>
  <c r="C251" i="1"/>
  <c r="A252" i="1"/>
  <c r="B252" i="1"/>
  <c r="C252" i="1"/>
  <c r="A253" i="1"/>
  <c r="B253" i="1"/>
  <c r="C253" i="1"/>
  <c r="A254" i="1"/>
  <c r="B254" i="1"/>
  <c r="C254" i="1"/>
  <c r="A255" i="1"/>
  <c r="B255" i="1"/>
  <c r="C255" i="1"/>
  <c r="A256" i="1"/>
  <c r="B256" i="1"/>
  <c r="C256" i="1"/>
  <c r="A257" i="1"/>
  <c r="B257" i="1"/>
  <c r="C257" i="1"/>
  <c r="B243" i="1"/>
  <c r="C243" i="1"/>
  <c r="A243" i="1"/>
  <c r="M234" i="1" l="1"/>
  <c r="N234" i="1"/>
  <c r="O234" i="1"/>
  <c r="L234" i="1"/>
  <c r="M225" i="1"/>
  <c r="N225" i="1"/>
  <c r="O225" i="1"/>
  <c r="L225" i="1"/>
  <c r="I213" i="13" l="1"/>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M116" i="1" s="1"/>
  <c r="B205" i="13"/>
  <c r="B206" i="13" l="1"/>
  <c r="M114" i="1" s="1"/>
  <c r="N121" i="1"/>
  <c r="L121" i="1"/>
  <c r="N116" i="1"/>
  <c r="L116" i="1"/>
  <c r="S116" i="1"/>
  <c r="R121" i="1"/>
  <c r="Q121" i="1"/>
  <c r="R116" i="1"/>
  <c r="Q116" i="1"/>
  <c r="O121" i="1"/>
  <c r="O116" i="1"/>
  <c r="K121" i="1"/>
  <c r="J121" i="1"/>
  <c r="K116" i="1"/>
  <c r="J116" i="1"/>
  <c r="C125" i="1" l="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984" i="1" l="1"/>
  <c r="J983" i="1"/>
  <c r="J982" i="1"/>
  <c r="J981" i="1"/>
  <c r="J980" i="1"/>
  <c r="J979" i="1"/>
  <c r="J978" i="1"/>
  <c r="J977" i="1"/>
  <c r="J976" i="1"/>
  <c r="J975" i="1"/>
  <c r="J974" i="1"/>
  <c r="K973" i="1"/>
  <c r="K974" i="1"/>
  <c r="K975" i="1"/>
  <c r="K976" i="1"/>
  <c r="K977" i="1"/>
  <c r="K978" i="1"/>
  <c r="K979" i="1"/>
  <c r="K980" i="1"/>
  <c r="K981" i="1"/>
  <c r="K982" i="1"/>
  <c r="K983" i="1"/>
  <c r="K984" i="1"/>
  <c r="A975" i="1"/>
  <c r="B975" i="1"/>
  <c r="C975" i="1"/>
  <c r="A976" i="1"/>
  <c r="B976" i="1"/>
  <c r="C976" i="1"/>
  <c r="A977" i="1"/>
  <c r="B977" i="1"/>
  <c r="C977" i="1"/>
  <c r="A978" i="1"/>
  <c r="B978" i="1"/>
  <c r="C978" i="1"/>
  <c r="A979" i="1"/>
  <c r="B979" i="1"/>
  <c r="C979" i="1"/>
  <c r="A980" i="1"/>
  <c r="B980" i="1"/>
  <c r="C980" i="1"/>
  <c r="A981" i="1"/>
  <c r="B981" i="1"/>
  <c r="C981" i="1"/>
  <c r="A982" i="1"/>
  <c r="B982" i="1"/>
  <c r="C982" i="1"/>
  <c r="A983" i="1"/>
  <c r="B983" i="1"/>
  <c r="C983" i="1"/>
  <c r="A984" i="1"/>
  <c r="B984" i="1"/>
  <c r="C984" i="1"/>
  <c r="B974" i="1"/>
  <c r="C974" i="1"/>
  <c r="A974" i="1"/>
  <c r="K972" i="1"/>
  <c r="J972" i="1"/>
  <c r="K971" i="1"/>
  <c r="J971" i="1"/>
  <c r="K1163" i="1" l="1"/>
  <c r="K1162" i="1"/>
  <c r="K1161" i="1"/>
  <c r="K1160" i="1"/>
  <c r="K1158" i="1"/>
  <c r="K1157" i="1"/>
  <c r="K1156" i="1"/>
  <c r="K1155" i="1"/>
  <c r="K1153" i="1"/>
  <c r="K1152" i="1"/>
  <c r="K1151" i="1"/>
  <c r="K1150" i="1"/>
  <c r="K1148" i="1"/>
  <c r="K1147" i="1"/>
  <c r="K1146" i="1"/>
  <c r="K1145" i="1"/>
  <c r="K1143" i="1"/>
  <c r="K1142" i="1"/>
  <c r="K1141" i="1"/>
  <c r="K1140" i="1"/>
  <c r="K1138" i="1"/>
  <c r="K1137" i="1"/>
  <c r="K1136" i="1"/>
  <c r="K1135" i="1"/>
  <c r="K1133" i="1"/>
  <c r="K1132" i="1"/>
  <c r="K1131" i="1"/>
  <c r="K1130" i="1"/>
  <c r="K1128" i="1"/>
  <c r="K1127" i="1"/>
  <c r="K1126" i="1"/>
  <c r="K1125" i="1"/>
  <c r="K1123" i="1"/>
  <c r="K1122" i="1"/>
  <c r="K1121" i="1"/>
  <c r="K1120" i="1"/>
  <c r="T483" i="1" l="1"/>
  <c r="S483" i="1"/>
  <c r="R483" i="1"/>
  <c r="Q483" i="1"/>
  <c r="T482" i="1"/>
  <c r="S482" i="1"/>
  <c r="R482" i="1"/>
  <c r="Q482" i="1"/>
  <c r="T481" i="1"/>
  <c r="S481" i="1"/>
  <c r="R481" i="1"/>
  <c r="Q481" i="1"/>
  <c r="T480" i="1"/>
  <c r="S480" i="1"/>
  <c r="R480" i="1"/>
  <c r="Q480" i="1"/>
  <c r="T479" i="1"/>
  <c r="S479" i="1"/>
  <c r="R479" i="1"/>
  <c r="Q479" i="1"/>
  <c r="T478" i="1"/>
  <c r="S478" i="1"/>
  <c r="R478" i="1"/>
  <c r="Q478" i="1"/>
  <c r="T477" i="1"/>
  <c r="S477" i="1"/>
  <c r="R477" i="1"/>
  <c r="Q477" i="1"/>
  <c r="T476" i="1"/>
  <c r="S476" i="1"/>
  <c r="R476" i="1"/>
  <c r="Q476" i="1"/>
  <c r="T475" i="1"/>
  <c r="S475" i="1"/>
  <c r="R475" i="1"/>
  <c r="Q475" i="1"/>
  <c r="T474" i="1"/>
  <c r="S474" i="1"/>
  <c r="R474" i="1"/>
  <c r="Q474" i="1"/>
  <c r="T473" i="1"/>
  <c r="S473" i="1"/>
  <c r="R473" i="1"/>
  <c r="Q473" i="1"/>
  <c r="T472" i="1"/>
  <c r="S472" i="1"/>
  <c r="R472" i="1"/>
  <c r="Q472" i="1"/>
  <c r="T471" i="1"/>
  <c r="S471" i="1"/>
  <c r="R471" i="1"/>
  <c r="Q471" i="1"/>
  <c r="T470" i="1"/>
  <c r="S470" i="1"/>
  <c r="R470" i="1"/>
  <c r="Q470" i="1"/>
  <c r="T469" i="1"/>
  <c r="S469" i="1"/>
  <c r="R469" i="1"/>
  <c r="Q469" i="1"/>
  <c r="T468" i="1"/>
  <c r="S468" i="1"/>
  <c r="R468" i="1"/>
  <c r="Q468" i="1"/>
  <c r="T467" i="1"/>
  <c r="S467" i="1"/>
  <c r="R467" i="1"/>
  <c r="Q467" i="1"/>
  <c r="T466" i="1"/>
  <c r="S466" i="1"/>
  <c r="R466" i="1"/>
  <c r="Q466" i="1"/>
  <c r="T465" i="1"/>
  <c r="S465" i="1"/>
  <c r="R465" i="1"/>
  <c r="Q465" i="1"/>
  <c r="T464" i="1"/>
  <c r="S464" i="1"/>
  <c r="R464" i="1"/>
  <c r="Q464" i="1"/>
  <c r="T463" i="1"/>
  <c r="S463" i="1"/>
  <c r="R463" i="1"/>
  <c r="Q463" i="1"/>
  <c r="T462" i="1"/>
  <c r="S462" i="1"/>
  <c r="R462" i="1"/>
  <c r="Q462" i="1"/>
  <c r="T461" i="1"/>
  <c r="S461" i="1"/>
  <c r="R461" i="1"/>
  <c r="Q461" i="1"/>
  <c r="T460" i="1"/>
  <c r="S460" i="1"/>
  <c r="R460" i="1"/>
  <c r="Q460" i="1"/>
  <c r="T459" i="1"/>
  <c r="S459" i="1"/>
  <c r="R459" i="1"/>
  <c r="Q459" i="1"/>
  <c r="T458" i="1"/>
  <c r="S458" i="1"/>
  <c r="R458" i="1"/>
  <c r="Q458" i="1"/>
  <c r="T457" i="1"/>
  <c r="S457" i="1"/>
  <c r="R457" i="1"/>
  <c r="Q457" i="1"/>
  <c r="T456" i="1"/>
  <c r="S456" i="1"/>
  <c r="R456" i="1"/>
  <c r="Q456" i="1"/>
  <c r="T455" i="1"/>
  <c r="S455" i="1"/>
  <c r="R455" i="1"/>
  <c r="Q455" i="1"/>
  <c r="T454" i="1"/>
  <c r="S454" i="1"/>
  <c r="R454" i="1"/>
  <c r="Q454" i="1"/>
  <c r="T453" i="1"/>
  <c r="S453" i="1"/>
  <c r="R453" i="1"/>
  <c r="Q453" i="1"/>
  <c r="T452" i="1"/>
  <c r="S452" i="1"/>
  <c r="R452" i="1"/>
  <c r="Q452" i="1"/>
  <c r="T451" i="1"/>
  <c r="S451" i="1"/>
  <c r="R451" i="1"/>
  <c r="Q451" i="1"/>
  <c r="T450" i="1"/>
  <c r="S450" i="1"/>
  <c r="R450" i="1"/>
  <c r="Q450" i="1"/>
  <c r="T449" i="1"/>
  <c r="S449" i="1"/>
  <c r="R449" i="1"/>
  <c r="Q449" i="1"/>
  <c r="T448" i="1"/>
  <c r="S448" i="1"/>
  <c r="R448" i="1"/>
  <c r="Q448" i="1"/>
  <c r="T447" i="1"/>
  <c r="S447" i="1"/>
  <c r="R447" i="1"/>
  <c r="Q447" i="1"/>
  <c r="T446" i="1"/>
  <c r="S446" i="1"/>
  <c r="R446" i="1"/>
  <c r="Q446" i="1"/>
  <c r="T445" i="1"/>
  <c r="S445" i="1"/>
  <c r="R445" i="1"/>
  <c r="Q445" i="1"/>
  <c r="T444" i="1"/>
  <c r="S444" i="1"/>
  <c r="R444" i="1"/>
  <c r="Q444" i="1"/>
  <c r="T443" i="1"/>
  <c r="S443" i="1"/>
  <c r="R443" i="1"/>
  <c r="Q443" i="1"/>
  <c r="T442" i="1"/>
  <c r="S442" i="1"/>
  <c r="R442" i="1"/>
  <c r="Q442" i="1"/>
  <c r="T441" i="1"/>
  <c r="S441" i="1"/>
  <c r="R441" i="1"/>
  <c r="Q441" i="1"/>
  <c r="T440" i="1"/>
  <c r="S440" i="1"/>
  <c r="R440" i="1"/>
  <c r="Q440" i="1"/>
  <c r="T439" i="1"/>
  <c r="S439" i="1"/>
  <c r="R439" i="1"/>
  <c r="Q439" i="1"/>
  <c r="T438" i="1"/>
  <c r="S438" i="1"/>
  <c r="R438" i="1"/>
  <c r="Q438" i="1"/>
  <c r="T437" i="1"/>
  <c r="S437" i="1"/>
  <c r="R437" i="1"/>
  <c r="Q437" i="1"/>
  <c r="T436" i="1"/>
  <c r="S436" i="1"/>
  <c r="R436" i="1"/>
  <c r="Q436" i="1"/>
  <c r="T435" i="1"/>
  <c r="S435" i="1"/>
  <c r="R435" i="1"/>
  <c r="Q435" i="1"/>
  <c r="T434" i="1"/>
  <c r="S434" i="1"/>
  <c r="R434" i="1"/>
  <c r="Q434" i="1"/>
  <c r="T433" i="1"/>
  <c r="S433" i="1"/>
  <c r="R433" i="1"/>
  <c r="Q433" i="1"/>
  <c r="T432" i="1"/>
  <c r="S432" i="1"/>
  <c r="R432" i="1"/>
  <c r="Q432" i="1"/>
  <c r="T431" i="1"/>
  <c r="S431" i="1"/>
  <c r="R431" i="1"/>
  <c r="Q431" i="1"/>
  <c r="T430" i="1"/>
  <c r="S430" i="1"/>
  <c r="R430" i="1"/>
  <c r="Q430" i="1"/>
  <c r="T429" i="1"/>
  <c r="S429" i="1"/>
  <c r="R429" i="1"/>
  <c r="Q429" i="1"/>
  <c r="T428" i="1"/>
  <c r="S428" i="1"/>
  <c r="R428" i="1"/>
  <c r="Q428" i="1"/>
  <c r="T427" i="1"/>
  <c r="S427" i="1"/>
  <c r="R427" i="1"/>
  <c r="Q427" i="1"/>
  <c r="T426" i="1"/>
  <c r="S426" i="1"/>
  <c r="R426" i="1"/>
  <c r="Q426" i="1"/>
  <c r="T425" i="1"/>
  <c r="S425" i="1"/>
  <c r="R425" i="1"/>
  <c r="Q425" i="1"/>
  <c r="T424" i="1"/>
  <c r="S424" i="1"/>
  <c r="R424" i="1"/>
  <c r="Q424" i="1"/>
  <c r="T423" i="1"/>
  <c r="S423" i="1"/>
  <c r="R423" i="1"/>
  <c r="Q423" i="1"/>
  <c r="T422" i="1"/>
  <c r="S422" i="1"/>
  <c r="R422" i="1"/>
  <c r="Q422" i="1"/>
  <c r="T421" i="1"/>
  <c r="S421" i="1"/>
  <c r="R421" i="1"/>
  <c r="Q421" i="1"/>
  <c r="T420" i="1"/>
  <c r="S420" i="1"/>
  <c r="R420" i="1"/>
  <c r="Q420" i="1"/>
  <c r="T419" i="1"/>
  <c r="S419" i="1"/>
  <c r="R419" i="1"/>
  <c r="Q419" i="1"/>
  <c r="T418" i="1"/>
  <c r="S418" i="1"/>
  <c r="R418" i="1"/>
  <c r="Q418" i="1"/>
  <c r="T417" i="1"/>
  <c r="S417" i="1"/>
  <c r="R417" i="1"/>
  <c r="Q417" i="1"/>
  <c r="T416" i="1"/>
  <c r="S416" i="1"/>
  <c r="R416" i="1"/>
  <c r="Q416" i="1"/>
  <c r="T415" i="1"/>
  <c r="S415" i="1"/>
  <c r="R415" i="1"/>
  <c r="Q415" i="1"/>
  <c r="T414" i="1"/>
  <c r="S414" i="1"/>
  <c r="R414" i="1"/>
  <c r="Q414" i="1"/>
  <c r="T413" i="1"/>
  <c r="S413" i="1"/>
  <c r="R413" i="1"/>
  <c r="Q413" i="1"/>
  <c r="T412" i="1"/>
  <c r="S412" i="1"/>
  <c r="R412" i="1"/>
  <c r="Q412" i="1"/>
  <c r="R411" i="1"/>
  <c r="Q411" i="1"/>
  <c r="R410" i="1"/>
  <c r="Q410" i="1"/>
  <c r="R409" i="1"/>
  <c r="Q409" i="1"/>
  <c r="R408" i="1"/>
  <c r="Q408" i="1"/>
  <c r="R407" i="1"/>
  <c r="Q407" i="1"/>
  <c r="R406" i="1"/>
  <c r="Q406" i="1"/>
  <c r="R405" i="1"/>
  <c r="Q405" i="1"/>
  <c r="O483" i="1"/>
  <c r="N483" i="1"/>
  <c r="L483" i="1"/>
  <c r="K483" i="1"/>
  <c r="J483" i="1"/>
  <c r="O482" i="1"/>
  <c r="N482" i="1"/>
  <c r="L482" i="1"/>
  <c r="K482" i="1"/>
  <c r="J482" i="1"/>
  <c r="O481" i="1"/>
  <c r="N481" i="1"/>
  <c r="L481" i="1"/>
  <c r="K481" i="1"/>
  <c r="J481" i="1"/>
  <c r="O480" i="1"/>
  <c r="N480" i="1"/>
  <c r="L480" i="1"/>
  <c r="K480" i="1"/>
  <c r="J480" i="1"/>
  <c r="O479" i="1"/>
  <c r="N479" i="1"/>
  <c r="L479" i="1"/>
  <c r="K479" i="1"/>
  <c r="J479" i="1"/>
  <c r="O478" i="1"/>
  <c r="N478" i="1"/>
  <c r="L478" i="1"/>
  <c r="K478" i="1"/>
  <c r="J478" i="1"/>
  <c r="O477" i="1"/>
  <c r="N477" i="1"/>
  <c r="L477" i="1"/>
  <c r="K477" i="1"/>
  <c r="J477" i="1"/>
  <c r="O476" i="1"/>
  <c r="N476" i="1"/>
  <c r="L476" i="1"/>
  <c r="K476" i="1"/>
  <c r="J476" i="1"/>
  <c r="O475" i="1"/>
  <c r="N475" i="1"/>
  <c r="L475" i="1"/>
  <c r="K475" i="1"/>
  <c r="J475" i="1"/>
  <c r="O474" i="1"/>
  <c r="N474" i="1"/>
  <c r="L474" i="1"/>
  <c r="K474" i="1"/>
  <c r="J474" i="1"/>
  <c r="O473" i="1"/>
  <c r="N473" i="1"/>
  <c r="L473" i="1"/>
  <c r="K473" i="1"/>
  <c r="J473" i="1"/>
  <c r="O472" i="1"/>
  <c r="N472" i="1"/>
  <c r="L472" i="1"/>
  <c r="K472" i="1"/>
  <c r="J472" i="1"/>
  <c r="O471" i="1"/>
  <c r="N471" i="1"/>
  <c r="L471" i="1"/>
  <c r="K471" i="1"/>
  <c r="J471" i="1"/>
  <c r="O470" i="1"/>
  <c r="N470" i="1"/>
  <c r="L470" i="1"/>
  <c r="K470" i="1"/>
  <c r="J470" i="1"/>
  <c r="O469" i="1"/>
  <c r="N469" i="1"/>
  <c r="L469" i="1"/>
  <c r="K469" i="1"/>
  <c r="J469" i="1"/>
  <c r="O468" i="1"/>
  <c r="N468" i="1"/>
  <c r="L468" i="1"/>
  <c r="K468" i="1"/>
  <c r="J468" i="1"/>
  <c r="O467" i="1"/>
  <c r="N467" i="1"/>
  <c r="L467" i="1"/>
  <c r="K467" i="1"/>
  <c r="J467" i="1"/>
  <c r="O466" i="1"/>
  <c r="N466" i="1"/>
  <c r="L466" i="1"/>
  <c r="K466" i="1"/>
  <c r="J466" i="1"/>
  <c r="O465" i="1"/>
  <c r="N465" i="1"/>
  <c r="L465" i="1"/>
  <c r="K465" i="1"/>
  <c r="J465" i="1"/>
  <c r="O464" i="1"/>
  <c r="N464" i="1"/>
  <c r="L464" i="1"/>
  <c r="K464" i="1"/>
  <c r="J464" i="1"/>
  <c r="O463" i="1"/>
  <c r="N463" i="1"/>
  <c r="L463" i="1"/>
  <c r="K463" i="1"/>
  <c r="J463" i="1"/>
  <c r="O462" i="1"/>
  <c r="N462" i="1"/>
  <c r="L462" i="1"/>
  <c r="K462" i="1"/>
  <c r="J462" i="1"/>
  <c r="O461" i="1"/>
  <c r="N461" i="1"/>
  <c r="L461" i="1"/>
  <c r="K461" i="1"/>
  <c r="J461" i="1"/>
  <c r="O460" i="1"/>
  <c r="N460" i="1"/>
  <c r="L460" i="1"/>
  <c r="K460" i="1"/>
  <c r="J460" i="1"/>
  <c r="O459" i="1"/>
  <c r="N459" i="1"/>
  <c r="L459" i="1"/>
  <c r="K459" i="1"/>
  <c r="J459" i="1"/>
  <c r="O458" i="1"/>
  <c r="N458" i="1"/>
  <c r="L458" i="1"/>
  <c r="K458" i="1"/>
  <c r="J458" i="1"/>
  <c r="O457" i="1"/>
  <c r="N457" i="1"/>
  <c r="L457" i="1"/>
  <c r="K457" i="1"/>
  <c r="J457" i="1"/>
  <c r="O456" i="1"/>
  <c r="N456" i="1"/>
  <c r="L456" i="1"/>
  <c r="K456" i="1"/>
  <c r="J456" i="1"/>
  <c r="O455" i="1"/>
  <c r="N455" i="1"/>
  <c r="L455" i="1"/>
  <c r="K455" i="1"/>
  <c r="J455" i="1"/>
  <c r="O454" i="1"/>
  <c r="N454" i="1"/>
  <c r="L454" i="1"/>
  <c r="K454" i="1"/>
  <c r="J454" i="1"/>
  <c r="O453" i="1"/>
  <c r="N453" i="1"/>
  <c r="L453" i="1"/>
  <c r="K453" i="1"/>
  <c r="J453" i="1"/>
  <c r="O452" i="1"/>
  <c r="N452" i="1"/>
  <c r="L452" i="1"/>
  <c r="K452" i="1"/>
  <c r="J452" i="1"/>
  <c r="O451" i="1"/>
  <c r="N451" i="1"/>
  <c r="L451" i="1"/>
  <c r="K451" i="1"/>
  <c r="J451" i="1"/>
  <c r="O450" i="1"/>
  <c r="N450" i="1"/>
  <c r="L450" i="1"/>
  <c r="K450" i="1"/>
  <c r="J450" i="1"/>
  <c r="O449" i="1"/>
  <c r="N449" i="1"/>
  <c r="L449" i="1"/>
  <c r="K449" i="1"/>
  <c r="J449" i="1"/>
  <c r="O448" i="1"/>
  <c r="N448" i="1"/>
  <c r="L448" i="1"/>
  <c r="K448" i="1"/>
  <c r="J448" i="1"/>
  <c r="O447" i="1"/>
  <c r="N447" i="1"/>
  <c r="L447" i="1"/>
  <c r="K447" i="1"/>
  <c r="J447" i="1"/>
  <c r="O446" i="1"/>
  <c r="N446" i="1"/>
  <c r="L446" i="1"/>
  <c r="K446" i="1"/>
  <c r="J446" i="1"/>
  <c r="O445" i="1"/>
  <c r="N445" i="1"/>
  <c r="L445" i="1"/>
  <c r="K445" i="1"/>
  <c r="J445" i="1"/>
  <c r="O444" i="1"/>
  <c r="N444" i="1"/>
  <c r="L444" i="1"/>
  <c r="K444" i="1"/>
  <c r="J444" i="1"/>
  <c r="O443" i="1"/>
  <c r="N443" i="1"/>
  <c r="L443" i="1"/>
  <c r="K443" i="1"/>
  <c r="J443" i="1"/>
  <c r="O442" i="1"/>
  <c r="N442" i="1"/>
  <c r="L442" i="1"/>
  <c r="K442" i="1"/>
  <c r="J442" i="1"/>
  <c r="O441" i="1"/>
  <c r="N441" i="1"/>
  <c r="L441" i="1"/>
  <c r="K441" i="1"/>
  <c r="J441" i="1"/>
  <c r="O440" i="1"/>
  <c r="N440" i="1"/>
  <c r="L440" i="1"/>
  <c r="K440" i="1"/>
  <c r="J440" i="1"/>
  <c r="O439" i="1"/>
  <c r="N439" i="1"/>
  <c r="L439" i="1"/>
  <c r="K439" i="1"/>
  <c r="J439" i="1"/>
  <c r="O438" i="1"/>
  <c r="N438" i="1"/>
  <c r="L438" i="1"/>
  <c r="K438" i="1"/>
  <c r="J438" i="1"/>
  <c r="O437" i="1"/>
  <c r="N437" i="1"/>
  <c r="L437" i="1"/>
  <c r="K437" i="1"/>
  <c r="J437" i="1"/>
  <c r="O436" i="1"/>
  <c r="N436" i="1"/>
  <c r="L436" i="1"/>
  <c r="K436" i="1"/>
  <c r="J436" i="1"/>
  <c r="O435" i="1"/>
  <c r="N435" i="1"/>
  <c r="L435" i="1"/>
  <c r="K435" i="1"/>
  <c r="J435" i="1"/>
  <c r="O434" i="1"/>
  <c r="N434" i="1"/>
  <c r="L434" i="1"/>
  <c r="K434" i="1"/>
  <c r="J434" i="1"/>
  <c r="O433" i="1"/>
  <c r="N433" i="1"/>
  <c r="L433" i="1"/>
  <c r="K433" i="1"/>
  <c r="J433" i="1"/>
  <c r="O432" i="1"/>
  <c r="N432" i="1"/>
  <c r="L432" i="1"/>
  <c r="K432" i="1"/>
  <c r="J432" i="1"/>
  <c r="O431" i="1"/>
  <c r="N431" i="1"/>
  <c r="L431" i="1"/>
  <c r="K431" i="1"/>
  <c r="J431" i="1"/>
  <c r="O430" i="1"/>
  <c r="N430" i="1"/>
  <c r="L430" i="1"/>
  <c r="K430" i="1"/>
  <c r="J430" i="1"/>
  <c r="O429" i="1"/>
  <c r="N429" i="1"/>
  <c r="L429" i="1"/>
  <c r="K429" i="1"/>
  <c r="J429" i="1"/>
  <c r="O428" i="1"/>
  <c r="N428" i="1"/>
  <c r="L428" i="1"/>
  <c r="K428" i="1"/>
  <c r="J428" i="1"/>
  <c r="O427" i="1"/>
  <c r="N427" i="1"/>
  <c r="L427" i="1"/>
  <c r="K427" i="1"/>
  <c r="J427" i="1"/>
  <c r="O426" i="1"/>
  <c r="N426" i="1"/>
  <c r="L426" i="1"/>
  <c r="K426" i="1"/>
  <c r="J426" i="1"/>
  <c r="O425" i="1"/>
  <c r="N425" i="1"/>
  <c r="L425" i="1"/>
  <c r="K425" i="1"/>
  <c r="J425" i="1"/>
  <c r="O424" i="1"/>
  <c r="N424" i="1"/>
  <c r="L424" i="1"/>
  <c r="K424" i="1"/>
  <c r="J424" i="1"/>
  <c r="O423" i="1"/>
  <c r="N423" i="1"/>
  <c r="L423" i="1"/>
  <c r="K423" i="1"/>
  <c r="J423" i="1"/>
  <c r="O422" i="1"/>
  <c r="N422" i="1"/>
  <c r="L422" i="1"/>
  <c r="K422" i="1"/>
  <c r="J422" i="1"/>
  <c r="O421" i="1"/>
  <c r="N421" i="1"/>
  <c r="L421" i="1"/>
  <c r="K421" i="1"/>
  <c r="J421" i="1"/>
  <c r="O420" i="1"/>
  <c r="N420" i="1"/>
  <c r="L420" i="1"/>
  <c r="K420" i="1"/>
  <c r="J420" i="1"/>
  <c r="O419" i="1"/>
  <c r="N419" i="1"/>
  <c r="L419" i="1"/>
  <c r="K419" i="1"/>
  <c r="J419" i="1"/>
  <c r="O418" i="1"/>
  <c r="N418" i="1"/>
  <c r="L418" i="1"/>
  <c r="K418" i="1"/>
  <c r="J418" i="1"/>
  <c r="O417" i="1"/>
  <c r="N417" i="1"/>
  <c r="L417" i="1"/>
  <c r="K417" i="1"/>
  <c r="J417" i="1"/>
  <c r="O416" i="1"/>
  <c r="N416" i="1"/>
  <c r="L416" i="1"/>
  <c r="K416" i="1"/>
  <c r="J416" i="1"/>
  <c r="O415" i="1"/>
  <c r="N415" i="1"/>
  <c r="L415" i="1"/>
  <c r="K415" i="1"/>
  <c r="J415" i="1"/>
  <c r="O414" i="1"/>
  <c r="N414" i="1"/>
  <c r="L414" i="1"/>
  <c r="K414" i="1"/>
  <c r="J414" i="1"/>
  <c r="O413" i="1"/>
  <c r="N413" i="1"/>
  <c r="L413" i="1"/>
  <c r="K413" i="1"/>
  <c r="J413" i="1"/>
  <c r="O412" i="1"/>
  <c r="N412" i="1"/>
  <c r="L412" i="1"/>
  <c r="K412" i="1"/>
  <c r="J412"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R235" i="1" l="1"/>
  <c r="Q235" i="1"/>
  <c r="R226" i="1"/>
  <c r="Q226" i="1"/>
  <c r="O235" i="1"/>
  <c r="B664" i="15" l="1"/>
  <c r="G407" i="15"/>
  <c r="B671" i="15" s="1"/>
  <c r="B687" i="15" s="1"/>
  <c r="B464" i="15"/>
  <c r="B672" i="15" s="1"/>
  <c r="B689" i="15" s="1"/>
  <c r="B597" i="15"/>
  <c r="B673" i="15" s="1"/>
  <c r="B690" i="15" s="1"/>
  <c r="B629" i="15"/>
  <c r="B674" i="15" s="1"/>
  <c r="B692" i="15" s="1"/>
  <c r="B660" i="15"/>
  <c r="B675" i="15" s="1"/>
  <c r="C59" i="15"/>
  <c r="C664" i="15" s="1"/>
  <c r="H407" i="15"/>
  <c r="C671" i="15" s="1"/>
  <c r="C687" i="15" s="1"/>
  <c r="C464" i="15"/>
  <c r="C672" i="15" s="1"/>
  <c r="C689" i="15" s="1"/>
  <c r="C597" i="15"/>
  <c r="C673" i="15" s="1"/>
  <c r="C690" i="15" s="1"/>
  <c r="C629" i="15"/>
  <c r="C674" i="15" s="1"/>
  <c r="C692" i="15" s="1"/>
  <c r="C660" i="15"/>
  <c r="C675" i="15" s="1"/>
  <c r="C691" i="15" s="1"/>
  <c r="D59" i="15"/>
  <c r="D664" i="15" s="1"/>
  <c r="I407" i="15"/>
  <c r="D671" i="15" s="1"/>
  <c r="D687" i="15" s="1"/>
  <c r="D464" i="15"/>
  <c r="D672" i="15" s="1"/>
  <c r="D689" i="15" s="1"/>
  <c r="D597" i="15"/>
  <c r="D673" i="15" s="1"/>
  <c r="D690" i="15" s="1"/>
  <c r="D629" i="15"/>
  <c r="D674" i="15" s="1"/>
  <c r="D692" i="15" s="1"/>
  <c r="D660" i="15"/>
  <c r="D675" i="15" s="1"/>
  <c r="D691" i="15" s="1"/>
  <c r="E59" i="15"/>
  <c r="E664" i="15" s="1"/>
  <c r="J464" i="15"/>
  <c r="E672" i="15" s="1"/>
  <c r="E689" i="15" s="1"/>
  <c r="E597" i="15"/>
  <c r="E673" i="15" s="1"/>
  <c r="E690" i="15" s="1"/>
  <c r="E629" i="15"/>
  <c r="E674" i="15" s="1"/>
  <c r="E692" i="15" s="1"/>
  <c r="E660" i="15"/>
  <c r="E675" i="15" s="1"/>
  <c r="E691" i="15" s="1"/>
  <c r="F59" i="15"/>
  <c r="F664" i="15" s="1"/>
  <c r="F676" i="15" s="1"/>
  <c r="F685"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Q1163" i="1"/>
  <c r="Q1162" i="1"/>
  <c r="Q1161" i="1"/>
  <c r="Q1160" i="1"/>
  <c r="O1163" i="1"/>
  <c r="N1163" i="1"/>
  <c r="M1163" i="1"/>
  <c r="L1163" i="1"/>
  <c r="O1162" i="1"/>
  <c r="N1162" i="1"/>
  <c r="M1162" i="1"/>
  <c r="L1162" i="1"/>
  <c r="O1161" i="1"/>
  <c r="N1161" i="1"/>
  <c r="M1161" i="1"/>
  <c r="L1161" i="1"/>
  <c r="O1160" i="1"/>
  <c r="N1160" i="1"/>
  <c r="M1160" i="1"/>
  <c r="L1160" i="1"/>
  <c r="I1163" i="1"/>
  <c r="I1162" i="1"/>
  <c r="I1161" i="1"/>
  <c r="I1160" i="1"/>
  <c r="Q1158" i="1"/>
  <c r="Q1157" i="1"/>
  <c r="Q1156" i="1"/>
  <c r="Q1155" i="1"/>
  <c r="O1158" i="1"/>
  <c r="N1158" i="1"/>
  <c r="M1158" i="1"/>
  <c r="L1158" i="1"/>
  <c r="O1157" i="1"/>
  <c r="N1157" i="1"/>
  <c r="M1157" i="1"/>
  <c r="L1157" i="1"/>
  <c r="O1156" i="1"/>
  <c r="N1156" i="1"/>
  <c r="M1156" i="1"/>
  <c r="L1156" i="1"/>
  <c r="O1155" i="1"/>
  <c r="N1155" i="1"/>
  <c r="M1155" i="1"/>
  <c r="L1155" i="1"/>
  <c r="I1158" i="1"/>
  <c r="I1157" i="1"/>
  <c r="I1156" i="1"/>
  <c r="I1155" i="1"/>
  <c r="Q1153" i="1"/>
  <c r="Q1152" i="1"/>
  <c r="Q1151" i="1"/>
  <c r="Q1150" i="1"/>
  <c r="O1153" i="1"/>
  <c r="N1153" i="1"/>
  <c r="M1153" i="1"/>
  <c r="L1153" i="1"/>
  <c r="O1152" i="1"/>
  <c r="N1152" i="1"/>
  <c r="M1152" i="1"/>
  <c r="L1152" i="1"/>
  <c r="O1151" i="1"/>
  <c r="N1151" i="1"/>
  <c r="M1151" i="1"/>
  <c r="L1151" i="1"/>
  <c r="O1150" i="1"/>
  <c r="N1150" i="1"/>
  <c r="M1150" i="1"/>
  <c r="L1150" i="1"/>
  <c r="I1153" i="1"/>
  <c r="I1152" i="1"/>
  <c r="I1151" i="1"/>
  <c r="I1150" i="1"/>
  <c r="Q1148" i="1"/>
  <c r="Q1147" i="1"/>
  <c r="Q1146" i="1"/>
  <c r="Q1145" i="1"/>
  <c r="O1148" i="1"/>
  <c r="N1148" i="1"/>
  <c r="M1148" i="1"/>
  <c r="L1148" i="1"/>
  <c r="O1147" i="1"/>
  <c r="N1147" i="1"/>
  <c r="M1147" i="1"/>
  <c r="L1147" i="1"/>
  <c r="O1146" i="1"/>
  <c r="N1146" i="1"/>
  <c r="M1146" i="1"/>
  <c r="L1146" i="1"/>
  <c r="O1145" i="1"/>
  <c r="N1145" i="1"/>
  <c r="M1145" i="1"/>
  <c r="L1145" i="1"/>
  <c r="I1148" i="1"/>
  <c r="I1147" i="1"/>
  <c r="I1146" i="1"/>
  <c r="I1145" i="1"/>
  <c r="Q1143" i="1"/>
  <c r="Q1142" i="1"/>
  <c r="Q1141" i="1"/>
  <c r="Q1140" i="1"/>
  <c r="O1143" i="1"/>
  <c r="N1143" i="1"/>
  <c r="M1143" i="1"/>
  <c r="L1143" i="1"/>
  <c r="O1142" i="1"/>
  <c r="N1142" i="1"/>
  <c r="M1142" i="1"/>
  <c r="L1142" i="1"/>
  <c r="O1141" i="1"/>
  <c r="N1141" i="1"/>
  <c r="M1141" i="1"/>
  <c r="L1141" i="1"/>
  <c r="O1140" i="1"/>
  <c r="N1140" i="1"/>
  <c r="M1140" i="1"/>
  <c r="L1140" i="1"/>
  <c r="I1143" i="1"/>
  <c r="I1142" i="1"/>
  <c r="I1141" i="1"/>
  <c r="I1140" i="1"/>
  <c r="Q1138" i="1"/>
  <c r="Q1137" i="1"/>
  <c r="Q1136" i="1"/>
  <c r="Q1135" i="1"/>
  <c r="O1138" i="1"/>
  <c r="N1138" i="1"/>
  <c r="M1138" i="1"/>
  <c r="L1138" i="1"/>
  <c r="O1137" i="1"/>
  <c r="N1137" i="1"/>
  <c r="M1137" i="1"/>
  <c r="L1137" i="1"/>
  <c r="O1136" i="1"/>
  <c r="N1136" i="1"/>
  <c r="M1136" i="1"/>
  <c r="L1136" i="1"/>
  <c r="O1135" i="1"/>
  <c r="N1135" i="1"/>
  <c r="M1135" i="1"/>
  <c r="L1135" i="1"/>
  <c r="I1138" i="1"/>
  <c r="I1137" i="1"/>
  <c r="I1136" i="1"/>
  <c r="I1135" i="1"/>
  <c r="Q1133" i="1"/>
  <c r="Q1132" i="1"/>
  <c r="Q1131" i="1"/>
  <c r="Q1130" i="1"/>
  <c r="O1133" i="1"/>
  <c r="N1133" i="1"/>
  <c r="M1133" i="1"/>
  <c r="L1133" i="1"/>
  <c r="O1132" i="1"/>
  <c r="N1132" i="1"/>
  <c r="M1132" i="1"/>
  <c r="L1132" i="1"/>
  <c r="O1131" i="1"/>
  <c r="N1131" i="1"/>
  <c r="M1131" i="1"/>
  <c r="L1131" i="1"/>
  <c r="O1130" i="1"/>
  <c r="N1130" i="1"/>
  <c r="M1130" i="1"/>
  <c r="L1130" i="1"/>
  <c r="I1133" i="1"/>
  <c r="I1132" i="1"/>
  <c r="I1131" i="1"/>
  <c r="I1130" i="1"/>
  <c r="Q1128" i="1"/>
  <c r="Q1127" i="1"/>
  <c r="Q1126" i="1"/>
  <c r="Q1125" i="1"/>
  <c r="O1128" i="1"/>
  <c r="N1128" i="1"/>
  <c r="M1128" i="1"/>
  <c r="L1128" i="1"/>
  <c r="O1127" i="1"/>
  <c r="N1127" i="1"/>
  <c r="M1127" i="1"/>
  <c r="L1127" i="1"/>
  <c r="O1126" i="1"/>
  <c r="N1126" i="1"/>
  <c r="M1126" i="1"/>
  <c r="L1126" i="1"/>
  <c r="O1125" i="1"/>
  <c r="N1125" i="1"/>
  <c r="M1125" i="1"/>
  <c r="L1125" i="1"/>
  <c r="I1128" i="1"/>
  <c r="I1127" i="1"/>
  <c r="I1126" i="1"/>
  <c r="I1125" i="1"/>
  <c r="A1126" i="1"/>
  <c r="B1126" i="1"/>
  <c r="C1126" i="1"/>
  <c r="A1127" i="1"/>
  <c r="B1127" i="1"/>
  <c r="C1127" i="1"/>
  <c r="A1128" i="1"/>
  <c r="B1128" i="1"/>
  <c r="C1128" i="1"/>
  <c r="B1125" i="1"/>
  <c r="C1125" i="1"/>
  <c r="A1131" i="1"/>
  <c r="B1131" i="1"/>
  <c r="C1131" i="1"/>
  <c r="A1132" i="1"/>
  <c r="B1132" i="1"/>
  <c r="C1132" i="1"/>
  <c r="A1133" i="1"/>
  <c r="B1133" i="1"/>
  <c r="C1133" i="1"/>
  <c r="B1130" i="1"/>
  <c r="C1130" i="1"/>
  <c r="A1136" i="1"/>
  <c r="B1136" i="1"/>
  <c r="C1136" i="1"/>
  <c r="A1137" i="1"/>
  <c r="B1137" i="1"/>
  <c r="C1137" i="1"/>
  <c r="A1138" i="1"/>
  <c r="B1138" i="1"/>
  <c r="C1138" i="1"/>
  <c r="B1135" i="1"/>
  <c r="C1135" i="1"/>
  <c r="A1141" i="1"/>
  <c r="B1141" i="1"/>
  <c r="C1141" i="1"/>
  <c r="A1142" i="1"/>
  <c r="B1142" i="1"/>
  <c r="C1142" i="1"/>
  <c r="A1143" i="1"/>
  <c r="B1143" i="1"/>
  <c r="C1143" i="1"/>
  <c r="B1140" i="1"/>
  <c r="C1140" i="1"/>
  <c r="A1146" i="1"/>
  <c r="B1146" i="1"/>
  <c r="C1146" i="1"/>
  <c r="A1147" i="1"/>
  <c r="B1147" i="1"/>
  <c r="C1147" i="1"/>
  <c r="A1148" i="1"/>
  <c r="B1148" i="1"/>
  <c r="C1148" i="1"/>
  <c r="B1145" i="1"/>
  <c r="C1145" i="1"/>
  <c r="A1151" i="1"/>
  <c r="B1151" i="1"/>
  <c r="C1151" i="1"/>
  <c r="A1152" i="1"/>
  <c r="B1152" i="1"/>
  <c r="C1152" i="1"/>
  <c r="A1153" i="1"/>
  <c r="B1153" i="1"/>
  <c r="C1153" i="1"/>
  <c r="B1150" i="1"/>
  <c r="C1150" i="1"/>
  <c r="A1156" i="1"/>
  <c r="B1156" i="1"/>
  <c r="C1156" i="1"/>
  <c r="A1157" i="1"/>
  <c r="B1157" i="1"/>
  <c r="C1157" i="1"/>
  <c r="A1158" i="1"/>
  <c r="B1158" i="1"/>
  <c r="C1158" i="1"/>
  <c r="B1155" i="1"/>
  <c r="C1155" i="1"/>
  <c r="B1160" i="1"/>
  <c r="C1160" i="1"/>
  <c r="B1161" i="1"/>
  <c r="C1161" i="1"/>
  <c r="B1162" i="1"/>
  <c r="C1162" i="1"/>
  <c r="B1163" i="1"/>
  <c r="C1163" i="1"/>
  <c r="A1161" i="1"/>
  <c r="A1162" i="1"/>
  <c r="A1163" i="1"/>
  <c r="A1160" i="1"/>
  <c r="A1155" i="1"/>
  <c r="A1150" i="1"/>
  <c r="A1145" i="1"/>
  <c r="A1140" i="1"/>
  <c r="A1135" i="1"/>
  <c r="A1130" i="1"/>
  <c r="A1125" i="1"/>
  <c r="Q1123" i="1"/>
  <c r="Q1122" i="1"/>
  <c r="Q1121" i="1"/>
  <c r="Q1120" i="1"/>
  <c r="O1123" i="1"/>
  <c r="N1123" i="1"/>
  <c r="M1123" i="1"/>
  <c r="L1123" i="1"/>
  <c r="O1122" i="1"/>
  <c r="N1122" i="1"/>
  <c r="M1122" i="1"/>
  <c r="L1122" i="1"/>
  <c r="O1121" i="1"/>
  <c r="N1121" i="1"/>
  <c r="M1121" i="1"/>
  <c r="L1121" i="1"/>
  <c r="O1120" i="1"/>
  <c r="N1120" i="1"/>
  <c r="M1120" i="1"/>
  <c r="L1120" i="1"/>
  <c r="I1123" i="1"/>
  <c r="I1122" i="1"/>
  <c r="I1121" i="1"/>
  <c r="I1120" i="1"/>
  <c r="B1120" i="1"/>
  <c r="C1120" i="1"/>
  <c r="B1121" i="1"/>
  <c r="C1121" i="1"/>
  <c r="B1122" i="1"/>
  <c r="C1122" i="1"/>
  <c r="B1123" i="1"/>
  <c r="C1123" i="1"/>
  <c r="A1121" i="1"/>
  <c r="A1122" i="1"/>
  <c r="A1123" i="1"/>
  <c r="A1120" i="1"/>
  <c r="B9" i="18"/>
  <c r="F44" i="8" s="1"/>
  <c r="B11" i="18"/>
  <c r="F67" i="8" s="1"/>
  <c r="R946" i="1"/>
  <c r="Q946" i="1"/>
  <c r="N946" i="1"/>
  <c r="M946" i="1"/>
  <c r="L946" i="1"/>
  <c r="B12" i="18"/>
  <c r="F52" i="8" s="1"/>
  <c r="B13" i="18"/>
  <c r="F55" i="8" s="1"/>
  <c r="B10" i="18"/>
  <c r="F50" i="8" s="1"/>
  <c r="B18" i="10" a="1"/>
  <c r="B18" i="10" s="1"/>
  <c r="B26" i="18"/>
  <c r="F117" i="8" s="1"/>
  <c r="B6" i="18"/>
  <c r="F31" i="8" s="1"/>
  <c r="B4" i="18"/>
  <c r="F7" i="8" s="1"/>
  <c r="B45" i="18"/>
  <c r="B44" i="18"/>
  <c r="O941" i="1" s="1"/>
  <c r="B40" i="18"/>
  <c r="F155" i="8" s="1"/>
  <c r="B39" i="18"/>
  <c r="F152" i="8" s="1"/>
  <c r="B38" i="18"/>
  <c r="F151" i="8" s="1"/>
  <c r="B37" i="18"/>
  <c r="F150" i="8" s="1"/>
  <c r="B36" i="18"/>
  <c r="F149" i="8" s="1"/>
  <c r="B35" i="18"/>
  <c r="F147" i="8" s="1"/>
  <c r="B34" i="18"/>
  <c r="F145" i="8" s="1"/>
  <c r="B33" i="18"/>
  <c r="F143" i="8" s="1"/>
  <c r="B32" i="18"/>
  <c r="F146" i="8" s="1"/>
  <c r="B31" i="18"/>
  <c r="F134" i="8" s="1"/>
  <c r="B30" i="18"/>
  <c r="F125" i="8" s="1"/>
  <c r="B29" i="18"/>
  <c r="F122" i="8" s="1"/>
  <c r="B28" i="18"/>
  <c r="F121" i="8" s="1"/>
  <c r="B27" i="18"/>
  <c r="F124" i="8" s="1"/>
  <c r="B25" i="18"/>
  <c r="F112" i="8" s="1"/>
  <c r="B24" i="18"/>
  <c r="F93" i="8" s="1"/>
  <c r="B23" i="18"/>
  <c r="F92" i="8" s="1"/>
  <c r="B22" i="18"/>
  <c r="F88" i="8" s="1"/>
  <c r="B21" i="18"/>
  <c r="F87" i="8" s="1"/>
  <c r="B20" i="18"/>
  <c r="F101" i="8" s="1"/>
  <c r="B19" i="18"/>
  <c r="F100" i="8" s="1"/>
  <c r="B18" i="18"/>
  <c r="F86" i="8" s="1"/>
  <c r="B17" i="18"/>
  <c r="F82" i="8" s="1"/>
  <c r="B16" i="18"/>
  <c r="F80" i="8" s="1"/>
  <c r="B15" i="18"/>
  <c r="F118" i="8" s="1"/>
  <c r="B14" i="18"/>
  <c r="B8" i="18"/>
  <c r="F64" i="8" s="1"/>
  <c r="B7" i="18"/>
  <c r="B5" i="18"/>
  <c r="F127" i="8" s="1"/>
  <c r="B3" i="18"/>
  <c r="K180" i="1"/>
  <c r="J180" i="1"/>
  <c r="C180" i="1"/>
  <c r="B180" i="1"/>
  <c r="A180" i="1"/>
  <c r="S221" i="1"/>
  <c r="R221" i="1"/>
  <c r="Q221" i="1"/>
  <c r="S220" i="1"/>
  <c r="R220" i="1"/>
  <c r="Q220" i="1"/>
  <c r="S219" i="1"/>
  <c r="R219" i="1"/>
  <c r="Q219" i="1"/>
  <c r="S218" i="1"/>
  <c r="R218" i="1"/>
  <c r="Q218" i="1"/>
  <c r="S217" i="1"/>
  <c r="R217" i="1"/>
  <c r="Q217" i="1"/>
  <c r="S216" i="1"/>
  <c r="R216" i="1"/>
  <c r="Q216" i="1"/>
  <c r="S215" i="1"/>
  <c r="R215" i="1"/>
  <c r="Q215" i="1"/>
  <c r="S214" i="1"/>
  <c r="R214" i="1"/>
  <c r="Q214" i="1"/>
  <c r="S213" i="1"/>
  <c r="R213" i="1"/>
  <c r="Q213" i="1"/>
  <c r="S212" i="1"/>
  <c r="R212" i="1"/>
  <c r="Q212" i="1"/>
  <c r="S211" i="1"/>
  <c r="R211" i="1"/>
  <c r="Q211" i="1"/>
  <c r="S210" i="1"/>
  <c r="R210" i="1"/>
  <c r="Q210" i="1"/>
  <c r="S209" i="1"/>
  <c r="R209" i="1"/>
  <c r="Q209" i="1"/>
  <c r="S208" i="1"/>
  <c r="R208" i="1"/>
  <c r="Q208" i="1"/>
  <c r="S207" i="1"/>
  <c r="R207" i="1"/>
  <c r="Q207" i="1"/>
  <c r="O221" i="1"/>
  <c r="N221" i="1"/>
  <c r="M221" i="1"/>
  <c r="L221" i="1"/>
  <c r="K221" i="1"/>
  <c r="J221" i="1"/>
  <c r="O220" i="1"/>
  <c r="N220" i="1"/>
  <c r="M220" i="1"/>
  <c r="L220" i="1"/>
  <c r="K220" i="1"/>
  <c r="J220" i="1"/>
  <c r="O219" i="1"/>
  <c r="N219" i="1"/>
  <c r="M219" i="1"/>
  <c r="L219" i="1"/>
  <c r="K219" i="1"/>
  <c r="J219" i="1"/>
  <c r="O218" i="1"/>
  <c r="N218" i="1"/>
  <c r="M218" i="1"/>
  <c r="L218" i="1"/>
  <c r="K218" i="1"/>
  <c r="J218" i="1"/>
  <c r="O217" i="1"/>
  <c r="N217" i="1"/>
  <c r="M217" i="1"/>
  <c r="L217" i="1"/>
  <c r="K217" i="1"/>
  <c r="J217" i="1"/>
  <c r="O216" i="1"/>
  <c r="N216" i="1"/>
  <c r="M216" i="1"/>
  <c r="L216" i="1"/>
  <c r="K216" i="1"/>
  <c r="J216" i="1"/>
  <c r="O215" i="1"/>
  <c r="N215" i="1"/>
  <c r="M215" i="1"/>
  <c r="L215" i="1"/>
  <c r="K215" i="1"/>
  <c r="J215" i="1"/>
  <c r="O214" i="1"/>
  <c r="N214" i="1"/>
  <c r="M214" i="1"/>
  <c r="L214" i="1"/>
  <c r="K214" i="1"/>
  <c r="J214" i="1"/>
  <c r="O213" i="1"/>
  <c r="N213" i="1"/>
  <c r="M213" i="1"/>
  <c r="L213" i="1"/>
  <c r="K213" i="1"/>
  <c r="J213" i="1"/>
  <c r="O212" i="1"/>
  <c r="N212" i="1"/>
  <c r="M212" i="1"/>
  <c r="L212" i="1"/>
  <c r="K212" i="1"/>
  <c r="J212" i="1"/>
  <c r="O211" i="1"/>
  <c r="N211" i="1"/>
  <c r="M211" i="1"/>
  <c r="L211" i="1"/>
  <c r="K211" i="1"/>
  <c r="J211" i="1"/>
  <c r="O210" i="1"/>
  <c r="N210" i="1"/>
  <c r="M210" i="1"/>
  <c r="L210" i="1"/>
  <c r="K210" i="1"/>
  <c r="J210" i="1"/>
  <c r="O209" i="1"/>
  <c r="N209" i="1"/>
  <c r="M209" i="1"/>
  <c r="L209" i="1"/>
  <c r="K209" i="1"/>
  <c r="J209" i="1"/>
  <c r="O208" i="1"/>
  <c r="N208" i="1"/>
  <c r="M208" i="1"/>
  <c r="L208" i="1"/>
  <c r="K208" i="1"/>
  <c r="J208" i="1"/>
  <c r="O207" i="1"/>
  <c r="N207" i="1"/>
  <c r="M207" i="1"/>
  <c r="L207"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O1117" i="1"/>
  <c r="N1117" i="1"/>
  <c r="M1117" i="1"/>
  <c r="L1117" i="1"/>
  <c r="K1117" i="1"/>
  <c r="J1117" i="1"/>
  <c r="C1117" i="1"/>
  <c r="A1117" i="1"/>
  <c r="O1066" i="1"/>
  <c r="N1066" i="1"/>
  <c r="M1066" i="1"/>
  <c r="L1066" i="1"/>
  <c r="K1066" i="1"/>
  <c r="J1066" i="1"/>
  <c r="C1066" i="1"/>
  <c r="A1066" i="1"/>
  <c r="Q337" i="1"/>
  <c r="Q336" i="1"/>
  <c r="Q335" i="1"/>
  <c r="Q334" i="1"/>
  <c r="Q333" i="1"/>
  <c r="Q332" i="1"/>
  <c r="Q331" i="1"/>
  <c r="Q330" i="1"/>
  <c r="Q329" i="1"/>
  <c r="Q328" i="1"/>
  <c r="Q327" i="1"/>
  <c r="Q326" i="1"/>
  <c r="O337" i="1"/>
  <c r="N337" i="1"/>
  <c r="M337" i="1"/>
  <c r="L337" i="1"/>
  <c r="O336" i="1"/>
  <c r="N336" i="1"/>
  <c r="M336" i="1"/>
  <c r="L336" i="1"/>
  <c r="O335" i="1"/>
  <c r="N335" i="1"/>
  <c r="M335" i="1"/>
  <c r="L335" i="1"/>
  <c r="O334" i="1"/>
  <c r="N334" i="1"/>
  <c r="M334" i="1"/>
  <c r="L334" i="1"/>
  <c r="O333" i="1"/>
  <c r="N333" i="1"/>
  <c r="M333" i="1"/>
  <c r="L333" i="1"/>
  <c r="O332" i="1"/>
  <c r="N332" i="1"/>
  <c r="M332" i="1"/>
  <c r="L332" i="1"/>
  <c r="O331" i="1"/>
  <c r="N331" i="1"/>
  <c r="M331" i="1"/>
  <c r="L331" i="1"/>
  <c r="O330" i="1"/>
  <c r="N330" i="1"/>
  <c r="M330" i="1"/>
  <c r="L330" i="1"/>
  <c r="O329" i="1"/>
  <c r="N329" i="1"/>
  <c r="M329" i="1"/>
  <c r="L329" i="1"/>
  <c r="O328" i="1"/>
  <c r="N328" i="1"/>
  <c r="M328" i="1"/>
  <c r="L328" i="1"/>
  <c r="O327" i="1"/>
  <c r="N327" i="1"/>
  <c r="M327" i="1"/>
  <c r="L327" i="1"/>
  <c r="O326" i="1"/>
  <c r="N326" i="1"/>
  <c r="M326" i="1"/>
  <c r="L326"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S919" i="1"/>
  <c r="R919" i="1"/>
  <c r="Q919" i="1"/>
  <c r="S918" i="1"/>
  <c r="R918" i="1"/>
  <c r="Q918" i="1"/>
  <c r="O919" i="1"/>
  <c r="N919" i="1"/>
  <c r="M919" i="1"/>
  <c r="L919" i="1"/>
  <c r="O918" i="1"/>
  <c r="N918" i="1"/>
  <c r="M918" i="1"/>
  <c r="L918" i="1"/>
  <c r="K919" i="1"/>
  <c r="J919" i="1"/>
  <c r="K918" i="1"/>
  <c r="J918" i="1"/>
  <c r="J915" i="1"/>
  <c r="J914" i="1"/>
  <c r="C919" i="1"/>
  <c r="B919" i="1"/>
  <c r="A919" i="1"/>
  <c r="C918" i="1"/>
  <c r="B918" i="1"/>
  <c r="A918" i="1"/>
  <c r="S915" i="1"/>
  <c r="S914" i="1"/>
  <c r="R915" i="1"/>
  <c r="Q915" i="1"/>
  <c r="R914" i="1"/>
  <c r="Q914" i="1"/>
  <c r="O915" i="1"/>
  <c r="N915" i="1"/>
  <c r="M915" i="1"/>
  <c r="L915" i="1"/>
  <c r="O914" i="1"/>
  <c r="N914" i="1"/>
  <c r="M914" i="1"/>
  <c r="L914" i="1"/>
  <c r="K915" i="1"/>
  <c r="K914" i="1"/>
  <c r="B914" i="1"/>
  <c r="C914" i="1"/>
  <c r="B915" i="1"/>
  <c r="C915" i="1"/>
  <c r="A915" i="1"/>
  <c r="A914" i="1"/>
  <c r="K999" i="1"/>
  <c r="K998" i="1"/>
  <c r="K997" i="1"/>
  <c r="K996" i="1"/>
  <c r="K995" i="1"/>
  <c r="K994" i="1"/>
  <c r="K993" i="1"/>
  <c r="K992" i="1"/>
  <c r="K991" i="1"/>
  <c r="K990" i="1"/>
  <c r="K989" i="1"/>
  <c r="K988" i="1"/>
  <c r="K987" i="1"/>
  <c r="K986" i="1"/>
  <c r="J999" i="1"/>
  <c r="J998" i="1"/>
  <c r="J997" i="1"/>
  <c r="J996" i="1"/>
  <c r="J995" i="1"/>
  <c r="J994" i="1"/>
  <c r="J993" i="1"/>
  <c r="J992" i="1"/>
  <c r="J991" i="1"/>
  <c r="J990" i="1"/>
  <c r="J989" i="1"/>
  <c r="J988" i="1"/>
  <c r="J987" i="1"/>
  <c r="J986" i="1"/>
  <c r="C999" i="1"/>
  <c r="B999" i="1"/>
  <c r="A999" i="1"/>
  <c r="C998" i="1"/>
  <c r="B998" i="1"/>
  <c r="A998" i="1"/>
  <c r="C997" i="1"/>
  <c r="B997" i="1"/>
  <c r="A997" i="1"/>
  <c r="C996" i="1"/>
  <c r="B996" i="1"/>
  <c r="A996" i="1"/>
  <c r="C995" i="1"/>
  <c r="B995" i="1"/>
  <c r="A995" i="1"/>
  <c r="C994" i="1"/>
  <c r="B994" i="1"/>
  <c r="A994" i="1"/>
  <c r="C993" i="1"/>
  <c r="B993" i="1"/>
  <c r="A993" i="1"/>
  <c r="C992" i="1"/>
  <c r="B992" i="1"/>
  <c r="A992" i="1"/>
  <c r="C991" i="1"/>
  <c r="B991" i="1"/>
  <c r="A991" i="1"/>
  <c r="C990" i="1"/>
  <c r="B990" i="1"/>
  <c r="A990" i="1"/>
  <c r="C989" i="1"/>
  <c r="B989" i="1"/>
  <c r="A989" i="1"/>
  <c r="C988" i="1"/>
  <c r="B988" i="1"/>
  <c r="A988" i="1"/>
  <c r="C987" i="1"/>
  <c r="B987" i="1"/>
  <c r="A987" i="1"/>
  <c r="C986" i="1"/>
  <c r="B986" i="1"/>
  <c r="A986"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972" i="1"/>
  <c r="B972" i="1"/>
  <c r="C972" i="1"/>
  <c r="B971" i="1"/>
  <c r="C971" i="1"/>
  <c r="A971"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657" i="1"/>
  <c r="R657" i="1"/>
  <c r="Q658" i="1"/>
  <c r="R658" i="1"/>
  <c r="Q659" i="1"/>
  <c r="R659" i="1"/>
  <c r="Q660" i="1"/>
  <c r="R660" i="1"/>
  <c r="Q661" i="1"/>
  <c r="R661" i="1"/>
  <c r="Q662" i="1"/>
  <c r="R662" i="1"/>
  <c r="Q663" i="1"/>
  <c r="R663" i="1"/>
  <c r="Q664" i="1"/>
  <c r="R664" i="1"/>
  <c r="Q665" i="1"/>
  <c r="R665" i="1"/>
  <c r="Q666" i="1"/>
  <c r="R666" i="1"/>
  <c r="Q667" i="1"/>
  <c r="R667" i="1"/>
  <c r="Q668" i="1"/>
  <c r="R668" i="1"/>
  <c r="Q669" i="1"/>
  <c r="R669" i="1"/>
  <c r="Q670" i="1"/>
  <c r="R670" i="1"/>
  <c r="Q671" i="1"/>
  <c r="R671" i="1"/>
  <c r="Q672" i="1"/>
  <c r="R672" i="1"/>
  <c r="Q673" i="1"/>
  <c r="R673" i="1"/>
  <c r="Q674" i="1"/>
  <c r="R674" i="1"/>
  <c r="Q675" i="1"/>
  <c r="R675" i="1"/>
  <c r="Q676" i="1"/>
  <c r="R676" i="1"/>
  <c r="Q677" i="1"/>
  <c r="R677" i="1"/>
  <c r="Q678" i="1"/>
  <c r="R678" i="1"/>
  <c r="Q679" i="1"/>
  <c r="R679" i="1"/>
  <c r="Q680" i="1"/>
  <c r="R680" i="1"/>
  <c r="Q681" i="1"/>
  <c r="R681" i="1"/>
  <c r="Q682" i="1"/>
  <c r="R682" i="1"/>
  <c r="Q683" i="1"/>
  <c r="R683" i="1"/>
  <c r="Q684" i="1"/>
  <c r="R684" i="1"/>
  <c r="Q685" i="1"/>
  <c r="R685" i="1"/>
  <c r="Q686" i="1"/>
  <c r="R686" i="1"/>
  <c r="Q687" i="1"/>
  <c r="R687" i="1"/>
  <c r="Q688" i="1"/>
  <c r="R688" i="1"/>
  <c r="Q689" i="1"/>
  <c r="R689" i="1"/>
  <c r="Q690" i="1"/>
  <c r="R690" i="1"/>
  <c r="Q691" i="1"/>
  <c r="R691" i="1"/>
  <c r="Q692" i="1"/>
  <c r="R692" i="1"/>
  <c r="Q693" i="1"/>
  <c r="R693" i="1"/>
  <c r="Q694" i="1"/>
  <c r="R694" i="1"/>
  <c r="Q695" i="1"/>
  <c r="R695" i="1"/>
  <c r="Q696" i="1"/>
  <c r="R696" i="1"/>
  <c r="Q697" i="1"/>
  <c r="R697" i="1"/>
  <c r="Q698" i="1"/>
  <c r="R698" i="1"/>
  <c r="Q699" i="1"/>
  <c r="R699" i="1"/>
  <c r="Q700" i="1"/>
  <c r="R700" i="1"/>
  <c r="Q701" i="1"/>
  <c r="R701" i="1"/>
  <c r="Q702" i="1"/>
  <c r="R702" i="1"/>
  <c r="Q703" i="1"/>
  <c r="R703" i="1"/>
  <c r="Q704" i="1"/>
  <c r="R704" i="1"/>
  <c r="Q705" i="1"/>
  <c r="R705" i="1"/>
  <c r="Q706" i="1"/>
  <c r="R706" i="1"/>
  <c r="Q707" i="1"/>
  <c r="R707" i="1"/>
  <c r="Q708" i="1"/>
  <c r="R708" i="1"/>
  <c r="Q709" i="1"/>
  <c r="R709" i="1"/>
  <c r="Q710" i="1"/>
  <c r="R710" i="1"/>
  <c r="Q711" i="1"/>
  <c r="R711" i="1"/>
  <c r="Q712" i="1"/>
  <c r="R712" i="1"/>
  <c r="Q713" i="1"/>
  <c r="R713" i="1"/>
  <c r="Q714" i="1"/>
  <c r="R714" i="1"/>
  <c r="Q715" i="1"/>
  <c r="R715" i="1"/>
  <c r="Q716" i="1"/>
  <c r="R716" i="1"/>
  <c r="Q717" i="1"/>
  <c r="R717" i="1"/>
  <c r="Q718" i="1"/>
  <c r="R718" i="1"/>
  <c r="Q719" i="1"/>
  <c r="R719" i="1"/>
  <c r="Q720" i="1"/>
  <c r="R720" i="1"/>
  <c r="Q721" i="1"/>
  <c r="R721" i="1"/>
  <c r="Q722" i="1"/>
  <c r="R722" i="1"/>
  <c r="Q723" i="1"/>
  <c r="R723" i="1"/>
  <c r="Q724" i="1"/>
  <c r="R724" i="1"/>
  <c r="Q725" i="1"/>
  <c r="R725" i="1"/>
  <c r="Q726" i="1"/>
  <c r="R726" i="1"/>
  <c r="Q727" i="1"/>
  <c r="R727" i="1"/>
  <c r="Q728" i="1"/>
  <c r="R728" i="1"/>
  <c r="Q729" i="1"/>
  <c r="R729" i="1"/>
  <c r="Q730" i="1"/>
  <c r="R730" i="1"/>
  <c r="Q731" i="1"/>
  <c r="R731" i="1"/>
  <c r="Q732" i="1"/>
  <c r="R732" i="1"/>
  <c r="Q733" i="1"/>
  <c r="R733" i="1"/>
  <c r="Q734" i="1"/>
  <c r="R734" i="1"/>
  <c r="J662" i="1"/>
  <c r="K662" i="1"/>
  <c r="L662" i="1"/>
  <c r="J663" i="1"/>
  <c r="K663" i="1"/>
  <c r="L663" i="1"/>
  <c r="J661" i="1"/>
  <c r="K661" i="1"/>
  <c r="L661" i="1"/>
  <c r="M661" i="1"/>
  <c r="N661" i="1"/>
  <c r="O661" i="1"/>
  <c r="M662" i="1"/>
  <c r="N662" i="1"/>
  <c r="O662" i="1"/>
  <c r="M663" i="1"/>
  <c r="N663" i="1"/>
  <c r="O663" i="1"/>
  <c r="J664" i="1"/>
  <c r="K664" i="1"/>
  <c r="L664" i="1"/>
  <c r="M664" i="1"/>
  <c r="N664" i="1"/>
  <c r="O664" i="1"/>
  <c r="J665" i="1"/>
  <c r="K665" i="1"/>
  <c r="L665" i="1"/>
  <c r="M665" i="1"/>
  <c r="N665" i="1"/>
  <c r="O665" i="1"/>
  <c r="J666" i="1"/>
  <c r="K666" i="1"/>
  <c r="L666" i="1"/>
  <c r="M666" i="1"/>
  <c r="N666" i="1"/>
  <c r="O666" i="1"/>
  <c r="J667" i="1"/>
  <c r="K667" i="1"/>
  <c r="L667" i="1"/>
  <c r="M667" i="1"/>
  <c r="N667" i="1"/>
  <c r="O667" i="1"/>
  <c r="J668" i="1"/>
  <c r="K668" i="1"/>
  <c r="L668" i="1"/>
  <c r="M668" i="1"/>
  <c r="N668" i="1"/>
  <c r="O668" i="1"/>
  <c r="J669" i="1"/>
  <c r="K669" i="1"/>
  <c r="L669" i="1"/>
  <c r="M669" i="1"/>
  <c r="N669" i="1"/>
  <c r="O669" i="1"/>
  <c r="J670" i="1"/>
  <c r="K670" i="1"/>
  <c r="L670" i="1"/>
  <c r="M670" i="1"/>
  <c r="N670" i="1"/>
  <c r="O670" i="1"/>
  <c r="J671" i="1"/>
  <c r="K671" i="1"/>
  <c r="L671" i="1"/>
  <c r="M671" i="1"/>
  <c r="N671" i="1"/>
  <c r="O671" i="1"/>
  <c r="J672" i="1"/>
  <c r="K672" i="1"/>
  <c r="L672" i="1"/>
  <c r="M672" i="1"/>
  <c r="N672" i="1"/>
  <c r="O672" i="1"/>
  <c r="J673" i="1"/>
  <c r="K673" i="1"/>
  <c r="L673" i="1"/>
  <c r="M673" i="1"/>
  <c r="N673" i="1"/>
  <c r="O673" i="1"/>
  <c r="J674" i="1"/>
  <c r="K674" i="1"/>
  <c r="L674" i="1"/>
  <c r="M674" i="1"/>
  <c r="N674" i="1"/>
  <c r="O674" i="1"/>
  <c r="J675" i="1"/>
  <c r="K675" i="1"/>
  <c r="L675" i="1"/>
  <c r="M675" i="1"/>
  <c r="N675" i="1"/>
  <c r="O675" i="1"/>
  <c r="J676" i="1"/>
  <c r="K676" i="1"/>
  <c r="L676" i="1"/>
  <c r="M676" i="1"/>
  <c r="N676" i="1"/>
  <c r="O676" i="1"/>
  <c r="J677" i="1"/>
  <c r="K677" i="1"/>
  <c r="L677" i="1"/>
  <c r="M677" i="1"/>
  <c r="N677" i="1"/>
  <c r="O677" i="1"/>
  <c r="J678" i="1"/>
  <c r="K678" i="1"/>
  <c r="L678" i="1"/>
  <c r="M678" i="1"/>
  <c r="N678" i="1"/>
  <c r="O678" i="1"/>
  <c r="J679" i="1"/>
  <c r="K679" i="1"/>
  <c r="L679" i="1"/>
  <c r="M679" i="1"/>
  <c r="N679" i="1"/>
  <c r="O679" i="1"/>
  <c r="J680" i="1"/>
  <c r="K680" i="1"/>
  <c r="L680" i="1"/>
  <c r="M680" i="1"/>
  <c r="N680" i="1"/>
  <c r="O680" i="1"/>
  <c r="J681" i="1"/>
  <c r="K681" i="1"/>
  <c r="L681" i="1"/>
  <c r="M681" i="1"/>
  <c r="N681" i="1"/>
  <c r="O681" i="1"/>
  <c r="J682" i="1"/>
  <c r="K682" i="1"/>
  <c r="L682" i="1"/>
  <c r="M682" i="1"/>
  <c r="N682" i="1"/>
  <c r="O682" i="1"/>
  <c r="J683" i="1"/>
  <c r="K683" i="1"/>
  <c r="L683" i="1"/>
  <c r="M683" i="1"/>
  <c r="N683" i="1"/>
  <c r="O683" i="1"/>
  <c r="J684" i="1"/>
  <c r="K684" i="1"/>
  <c r="L684" i="1"/>
  <c r="M684" i="1"/>
  <c r="N684" i="1"/>
  <c r="O684" i="1"/>
  <c r="J685" i="1"/>
  <c r="K685" i="1"/>
  <c r="L685" i="1"/>
  <c r="M685" i="1"/>
  <c r="N685" i="1"/>
  <c r="O685" i="1"/>
  <c r="J686" i="1"/>
  <c r="K686" i="1"/>
  <c r="L686" i="1"/>
  <c r="M686" i="1"/>
  <c r="N686" i="1"/>
  <c r="O686" i="1"/>
  <c r="J687" i="1"/>
  <c r="K687" i="1"/>
  <c r="L687" i="1"/>
  <c r="M687" i="1"/>
  <c r="N687" i="1"/>
  <c r="O687" i="1"/>
  <c r="J688" i="1"/>
  <c r="K688" i="1"/>
  <c r="L688" i="1"/>
  <c r="M688" i="1"/>
  <c r="N688" i="1"/>
  <c r="O688" i="1"/>
  <c r="J689" i="1"/>
  <c r="K689" i="1"/>
  <c r="L689" i="1"/>
  <c r="M689" i="1"/>
  <c r="N689" i="1"/>
  <c r="O689" i="1"/>
  <c r="J690" i="1"/>
  <c r="K690" i="1"/>
  <c r="L690" i="1"/>
  <c r="M690" i="1"/>
  <c r="N690" i="1"/>
  <c r="O690" i="1"/>
  <c r="J691" i="1"/>
  <c r="K691" i="1"/>
  <c r="L691" i="1"/>
  <c r="M691" i="1"/>
  <c r="N691" i="1"/>
  <c r="O691" i="1"/>
  <c r="J692" i="1"/>
  <c r="K692" i="1"/>
  <c r="L692" i="1"/>
  <c r="M692" i="1"/>
  <c r="N692" i="1"/>
  <c r="O692" i="1"/>
  <c r="J693" i="1"/>
  <c r="K693" i="1"/>
  <c r="L693" i="1"/>
  <c r="M693" i="1"/>
  <c r="N693" i="1"/>
  <c r="O693" i="1"/>
  <c r="J694" i="1"/>
  <c r="K694" i="1"/>
  <c r="L694" i="1"/>
  <c r="M694" i="1"/>
  <c r="N694" i="1"/>
  <c r="O694" i="1"/>
  <c r="J695" i="1"/>
  <c r="K695" i="1"/>
  <c r="L695" i="1"/>
  <c r="M695" i="1"/>
  <c r="N695" i="1"/>
  <c r="O695" i="1"/>
  <c r="J696" i="1"/>
  <c r="K696" i="1"/>
  <c r="L696" i="1"/>
  <c r="M696" i="1"/>
  <c r="N696" i="1"/>
  <c r="O696" i="1"/>
  <c r="J697" i="1"/>
  <c r="K697" i="1"/>
  <c r="L697" i="1"/>
  <c r="M697" i="1"/>
  <c r="N697" i="1"/>
  <c r="O697" i="1"/>
  <c r="J698" i="1"/>
  <c r="K698" i="1"/>
  <c r="L698" i="1"/>
  <c r="M698" i="1"/>
  <c r="N698" i="1"/>
  <c r="O698" i="1"/>
  <c r="J699" i="1"/>
  <c r="K699" i="1"/>
  <c r="L699" i="1"/>
  <c r="M699" i="1"/>
  <c r="N699" i="1"/>
  <c r="O699" i="1"/>
  <c r="J700" i="1"/>
  <c r="K700" i="1"/>
  <c r="L700" i="1"/>
  <c r="M700" i="1"/>
  <c r="N700" i="1"/>
  <c r="O700" i="1"/>
  <c r="J701" i="1"/>
  <c r="K701" i="1"/>
  <c r="L701" i="1"/>
  <c r="M701" i="1"/>
  <c r="N701" i="1"/>
  <c r="O701" i="1"/>
  <c r="J702" i="1"/>
  <c r="K702" i="1"/>
  <c r="L702" i="1"/>
  <c r="M702" i="1"/>
  <c r="N702" i="1"/>
  <c r="O702" i="1"/>
  <c r="J703" i="1"/>
  <c r="K703" i="1"/>
  <c r="L703" i="1"/>
  <c r="M703" i="1"/>
  <c r="N703" i="1"/>
  <c r="O703" i="1"/>
  <c r="J704" i="1"/>
  <c r="K704" i="1"/>
  <c r="L704" i="1"/>
  <c r="M704" i="1"/>
  <c r="N704" i="1"/>
  <c r="O704" i="1"/>
  <c r="J705" i="1"/>
  <c r="K705" i="1"/>
  <c r="L705" i="1"/>
  <c r="M705" i="1"/>
  <c r="N705" i="1"/>
  <c r="O705" i="1"/>
  <c r="J706" i="1"/>
  <c r="K706" i="1"/>
  <c r="L706" i="1"/>
  <c r="M706" i="1"/>
  <c r="N706" i="1"/>
  <c r="O706" i="1"/>
  <c r="J707" i="1"/>
  <c r="K707" i="1"/>
  <c r="L707" i="1"/>
  <c r="M707" i="1"/>
  <c r="N707" i="1"/>
  <c r="O707" i="1"/>
  <c r="J708" i="1"/>
  <c r="K708" i="1"/>
  <c r="L708" i="1"/>
  <c r="M708" i="1"/>
  <c r="N708" i="1"/>
  <c r="O708" i="1"/>
  <c r="J709" i="1"/>
  <c r="K709" i="1"/>
  <c r="L709" i="1"/>
  <c r="M709" i="1"/>
  <c r="N709" i="1"/>
  <c r="O709" i="1"/>
  <c r="J710" i="1"/>
  <c r="K710" i="1"/>
  <c r="L710" i="1"/>
  <c r="M710" i="1"/>
  <c r="N710" i="1"/>
  <c r="O710" i="1"/>
  <c r="J711" i="1"/>
  <c r="K711" i="1"/>
  <c r="L711" i="1"/>
  <c r="M711" i="1"/>
  <c r="N711" i="1"/>
  <c r="O711" i="1"/>
  <c r="J712" i="1"/>
  <c r="K712" i="1"/>
  <c r="L712" i="1"/>
  <c r="M712" i="1"/>
  <c r="N712" i="1"/>
  <c r="O712" i="1"/>
  <c r="J713" i="1"/>
  <c r="K713" i="1"/>
  <c r="L713" i="1"/>
  <c r="M713" i="1"/>
  <c r="N713" i="1"/>
  <c r="O713" i="1"/>
  <c r="J714" i="1"/>
  <c r="K714" i="1"/>
  <c r="L714" i="1"/>
  <c r="M714" i="1"/>
  <c r="N714" i="1"/>
  <c r="O714" i="1"/>
  <c r="J715" i="1"/>
  <c r="K715" i="1"/>
  <c r="L715" i="1"/>
  <c r="M715" i="1"/>
  <c r="N715" i="1"/>
  <c r="O715" i="1"/>
  <c r="J716" i="1"/>
  <c r="K716" i="1"/>
  <c r="L716" i="1"/>
  <c r="M716" i="1"/>
  <c r="N716" i="1"/>
  <c r="O716" i="1"/>
  <c r="J717" i="1"/>
  <c r="K717" i="1"/>
  <c r="L717" i="1"/>
  <c r="M717" i="1"/>
  <c r="N717" i="1"/>
  <c r="O717" i="1"/>
  <c r="J718" i="1"/>
  <c r="K718" i="1"/>
  <c r="L718" i="1"/>
  <c r="M718" i="1"/>
  <c r="N718" i="1"/>
  <c r="O718" i="1"/>
  <c r="J719" i="1"/>
  <c r="K719" i="1"/>
  <c r="L719" i="1"/>
  <c r="M719" i="1"/>
  <c r="N719" i="1"/>
  <c r="O719" i="1"/>
  <c r="J720" i="1"/>
  <c r="K720" i="1"/>
  <c r="L720" i="1"/>
  <c r="M720" i="1"/>
  <c r="N720" i="1"/>
  <c r="O720" i="1"/>
  <c r="J721" i="1"/>
  <c r="K721" i="1"/>
  <c r="L721" i="1"/>
  <c r="M721" i="1"/>
  <c r="N721" i="1"/>
  <c r="O721" i="1"/>
  <c r="J722" i="1"/>
  <c r="K722" i="1"/>
  <c r="L722" i="1"/>
  <c r="M722" i="1"/>
  <c r="N722" i="1"/>
  <c r="O722" i="1"/>
  <c r="J723" i="1"/>
  <c r="K723" i="1"/>
  <c r="L723" i="1"/>
  <c r="M723" i="1"/>
  <c r="N723" i="1"/>
  <c r="O723" i="1"/>
  <c r="J724" i="1"/>
  <c r="K724" i="1"/>
  <c r="L724" i="1"/>
  <c r="M724" i="1"/>
  <c r="N724" i="1"/>
  <c r="O724" i="1"/>
  <c r="J725" i="1"/>
  <c r="K725" i="1"/>
  <c r="L725" i="1"/>
  <c r="M725" i="1"/>
  <c r="N725" i="1"/>
  <c r="O725" i="1"/>
  <c r="J726" i="1"/>
  <c r="K726" i="1"/>
  <c r="L726" i="1"/>
  <c r="M726" i="1"/>
  <c r="N726" i="1"/>
  <c r="O726" i="1"/>
  <c r="J727" i="1"/>
  <c r="K727" i="1"/>
  <c r="L727" i="1"/>
  <c r="M727" i="1"/>
  <c r="N727" i="1"/>
  <c r="O727" i="1"/>
  <c r="J728" i="1"/>
  <c r="K728" i="1"/>
  <c r="L728" i="1"/>
  <c r="M728" i="1"/>
  <c r="N728" i="1"/>
  <c r="O728" i="1"/>
  <c r="J729" i="1"/>
  <c r="K729" i="1"/>
  <c r="L729" i="1"/>
  <c r="M729" i="1"/>
  <c r="N729" i="1"/>
  <c r="O729" i="1"/>
  <c r="J730" i="1"/>
  <c r="K730" i="1"/>
  <c r="L730" i="1"/>
  <c r="M730" i="1"/>
  <c r="N730" i="1"/>
  <c r="O730" i="1"/>
  <c r="J731" i="1"/>
  <c r="K731" i="1"/>
  <c r="L731" i="1"/>
  <c r="M731" i="1"/>
  <c r="N731" i="1"/>
  <c r="O731" i="1"/>
  <c r="J732" i="1"/>
  <c r="K732" i="1"/>
  <c r="L732" i="1"/>
  <c r="M732" i="1"/>
  <c r="N732" i="1"/>
  <c r="O732" i="1"/>
  <c r="J733" i="1"/>
  <c r="K733" i="1"/>
  <c r="L733" i="1"/>
  <c r="M733" i="1"/>
  <c r="N733" i="1"/>
  <c r="O733" i="1"/>
  <c r="J734" i="1"/>
  <c r="K734" i="1"/>
  <c r="L734" i="1"/>
  <c r="M734" i="1"/>
  <c r="N734" i="1"/>
  <c r="O734" i="1"/>
  <c r="A665" i="1"/>
  <c r="B665" i="1"/>
  <c r="C665" i="1"/>
  <c r="A666" i="1"/>
  <c r="B666" i="1"/>
  <c r="C666" i="1"/>
  <c r="A667" i="1"/>
  <c r="B667" i="1"/>
  <c r="C667" i="1"/>
  <c r="A668" i="1"/>
  <c r="B668" i="1"/>
  <c r="C668" i="1"/>
  <c r="A669" i="1"/>
  <c r="B669" i="1"/>
  <c r="C669" i="1"/>
  <c r="A670" i="1"/>
  <c r="B670" i="1"/>
  <c r="C670" i="1"/>
  <c r="A671" i="1"/>
  <c r="B671" i="1"/>
  <c r="C671" i="1"/>
  <c r="A672" i="1"/>
  <c r="B672" i="1"/>
  <c r="C672" i="1"/>
  <c r="A673" i="1"/>
  <c r="B673" i="1"/>
  <c r="C673" i="1"/>
  <c r="A674" i="1"/>
  <c r="B674" i="1"/>
  <c r="C674" i="1"/>
  <c r="A675" i="1"/>
  <c r="B675" i="1"/>
  <c r="C675" i="1"/>
  <c r="A676" i="1"/>
  <c r="B676" i="1"/>
  <c r="C676" i="1"/>
  <c r="A677" i="1"/>
  <c r="B677" i="1"/>
  <c r="C677" i="1"/>
  <c r="A678" i="1"/>
  <c r="B678" i="1"/>
  <c r="C678" i="1"/>
  <c r="A679" i="1"/>
  <c r="B679" i="1"/>
  <c r="C679" i="1"/>
  <c r="A680" i="1"/>
  <c r="B680" i="1"/>
  <c r="C680" i="1"/>
  <c r="A681" i="1"/>
  <c r="B681" i="1"/>
  <c r="C681" i="1"/>
  <c r="A682" i="1"/>
  <c r="B682" i="1"/>
  <c r="C682" i="1"/>
  <c r="A683" i="1"/>
  <c r="B683" i="1"/>
  <c r="C683" i="1"/>
  <c r="A684" i="1"/>
  <c r="B684" i="1"/>
  <c r="C684" i="1"/>
  <c r="A685" i="1"/>
  <c r="B685" i="1"/>
  <c r="C685" i="1"/>
  <c r="A686" i="1"/>
  <c r="B686" i="1"/>
  <c r="C686" i="1"/>
  <c r="A687" i="1"/>
  <c r="B687" i="1"/>
  <c r="C687" i="1"/>
  <c r="A688" i="1"/>
  <c r="B688" i="1"/>
  <c r="C688" i="1"/>
  <c r="A689" i="1"/>
  <c r="B689" i="1"/>
  <c r="C689" i="1"/>
  <c r="A690" i="1"/>
  <c r="B690" i="1"/>
  <c r="C690" i="1"/>
  <c r="A691" i="1"/>
  <c r="B691" i="1"/>
  <c r="C691" i="1"/>
  <c r="A692" i="1"/>
  <c r="B692" i="1"/>
  <c r="C692" i="1"/>
  <c r="A693" i="1"/>
  <c r="B693" i="1"/>
  <c r="C693" i="1"/>
  <c r="A694" i="1"/>
  <c r="B694" i="1"/>
  <c r="C694" i="1"/>
  <c r="A695" i="1"/>
  <c r="B695" i="1"/>
  <c r="C695" i="1"/>
  <c r="A696" i="1"/>
  <c r="B696" i="1"/>
  <c r="C696" i="1"/>
  <c r="A697" i="1"/>
  <c r="B697" i="1"/>
  <c r="C697" i="1"/>
  <c r="A698" i="1"/>
  <c r="B698" i="1"/>
  <c r="C698" i="1"/>
  <c r="A699" i="1"/>
  <c r="B699" i="1"/>
  <c r="C699" i="1"/>
  <c r="A700" i="1"/>
  <c r="B700" i="1"/>
  <c r="C700" i="1"/>
  <c r="A701" i="1"/>
  <c r="B701" i="1"/>
  <c r="C701" i="1"/>
  <c r="A702" i="1"/>
  <c r="B702" i="1"/>
  <c r="C702" i="1"/>
  <c r="A703" i="1"/>
  <c r="B703" i="1"/>
  <c r="C703" i="1"/>
  <c r="A704" i="1"/>
  <c r="B704" i="1"/>
  <c r="C704" i="1"/>
  <c r="A705" i="1"/>
  <c r="B705" i="1"/>
  <c r="C705" i="1"/>
  <c r="A706" i="1"/>
  <c r="B706" i="1"/>
  <c r="C706" i="1"/>
  <c r="A707" i="1"/>
  <c r="B707" i="1"/>
  <c r="C707" i="1"/>
  <c r="A708" i="1"/>
  <c r="B708" i="1"/>
  <c r="C708" i="1"/>
  <c r="A709" i="1"/>
  <c r="B709" i="1"/>
  <c r="C709" i="1"/>
  <c r="A710" i="1"/>
  <c r="B710" i="1"/>
  <c r="C710" i="1"/>
  <c r="A711" i="1"/>
  <c r="B711" i="1"/>
  <c r="C711" i="1"/>
  <c r="A712" i="1"/>
  <c r="B712" i="1"/>
  <c r="C712" i="1"/>
  <c r="A713" i="1"/>
  <c r="B713" i="1"/>
  <c r="C713" i="1"/>
  <c r="A714" i="1"/>
  <c r="B714" i="1"/>
  <c r="C714" i="1"/>
  <c r="A715" i="1"/>
  <c r="B715" i="1"/>
  <c r="C715" i="1"/>
  <c r="A716" i="1"/>
  <c r="B716" i="1"/>
  <c r="C716" i="1"/>
  <c r="A717" i="1"/>
  <c r="B717" i="1"/>
  <c r="C717" i="1"/>
  <c r="A718" i="1"/>
  <c r="B718" i="1"/>
  <c r="C718" i="1"/>
  <c r="A719" i="1"/>
  <c r="B719" i="1"/>
  <c r="C719" i="1"/>
  <c r="A720" i="1"/>
  <c r="B720" i="1"/>
  <c r="C720" i="1"/>
  <c r="A721" i="1"/>
  <c r="B721" i="1"/>
  <c r="C721" i="1"/>
  <c r="A722" i="1"/>
  <c r="B722" i="1"/>
  <c r="C722" i="1"/>
  <c r="A723" i="1"/>
  <c r="B723" i="1"/>
  <c r="C723" i="1"/>
  <c r="A724" i="1"/>
  <c r="B724" i="1"/>
  <c r="C724" i="1"/>
  <c r="A725" i="1"/>
  <c r="B725" i="1"/>
  <c r="C725" i="1"/>
  <c r="A726" i="1"/>
  <c r="B726" i="1"/>
  <c r="C726" i="1"/>
  <c r="A727" i="1"/>
  <c r="B727" i="1"/>
  <c r="C727" i="1"/>
  <c r="A728" i="1"/>
  <c r="B728" i="1"/>
  <c r="C728" i="1"/>
  <c r="A729" i="1"/>
  <c r="B729" i="1"/>
  <c r="C729" i="1"/>
  <c r="A730" i="1"/>
  <c r="B730" i="1"/>
  <c r="C730" i="1"/>
  <c r="A731" i="1"/>
  <c r="B731" i="1"/>
  <c r="C731" i="1"/>
  <c r="A732" i="1"/>
  <c r="B732" i="1"/>
  <c r="C732" i="1"/>
  <c r="A733" i="1"/>
  <c r="B733" i="1"/>
  <c r="C733" i="1"/>
  <c r="A734" i="1"/>
  <c r="B734" i="1"/>
  <c r="C734" i="1"/>
  <c r="C664" i="1"/>
  <c r="B664" i="1"/>
  <c r="A664" i="1"/>
  <c r="C663" i="1"/>
  <c r="B663" i="1"/>
  <c r="A663" i="1"/>
  <c r="C662" i="1"/>
  <c r="B662" i="1"/>
  <c r="A662" i="1"/>
  <c r="C661" i="1"/>
  <c r="B661" i="1"/>
  <c r="A661" i="1"/>
  <c r="R928" i="1"/>
  <c r="R927" i="1"/>
  <c r="R926" i="1"/>
  <c r="R924" i="1"/>
  <c r="R923" i="1"/>
  <c r="R922" i="1"/>
  <c r="R921" i="1"/>
  <c r="R910"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928" i="1"/>
  <c r="S927" i="1"/>
  <c r="S926" i="1"/>
  <c r="S925" i="1"/>
  <c r="S924" i="1"/>
  <c r="S923" i="1"/>
  <c r="S922" i="1"/>
  <c r="S921" i="1"/>
  <c r="L921" i="1"/>
  <c r="M921" i="1"/>
  <c r="N921" i="1"/>
  <c r="O921" i="1"/>
  <c r="O928" i="1"/>
  <c r="N928" i="1"/>
  <c r="M928" i="1"/>
  <c r="L928" i="1"/>
  <c r="O927" i="1"/>
  <c r="N927" i="1"/>
  <c r="M927" i="1"/>
  <c r="L927" i="1"/>
  <c r="O926" i="1"/>
  <c r="N926" i="1"/>
  <c r="M926" i="1"/>
  <c r="L926" i="1"/>
  <c r="O924" i="1"/>
  <c r="N924" i="1"/>
  <c r="M924" i="1"/>
  <c r="L924" i="1"/>
  <c r="O923" i="1"/>
  <c r="N923" i="1"/>
  <c r="M923" i="1"/>
  <c r="L923" i="1"/>
  <c r="O922" i="1"/>
  <c r="N922" i="1"/>
  <c r="M922" i="1"/>
  <c r="L922" i="1"/>
  <c r="K928" i="1"/>
  <c r="K927" i="1"/>
  <c r="K926" i="1"/>
  <c r="K924" i="1"/>
  <c r="K923" i="1"/>
  <c r="K922" i="1"/>
  <c r="K921" i="1"/>
  <c r="J928" i="1"/>
  <c r="J927" i="1"/>
  <c r="J926" i="1"/>
  <c r="J924" i="1"/>
  <c r="J923" i="1"/>
  <c r="J922" i="1"/>
  <c r="J921" i="1"/>
  <c r="C928" i="1"/>
  <c r="B928" i="1"/>
  <c r="A928" i="1"/>
  <c r="C927" i="1"/>
  <c r="B927" i="1"/>
  <c r="A927" i="1"/>
  <c r="C926" i="1"/>
  <c r="B926" i="1"/>
  <c r="A926" i="1"/>
  <c r="C925" i="1"/>
  <c r="B925" i="1"/>
  <c r="A925" i="1"/>
  <c r="C924" i="1"/>
  <c r="B924" i="1"/>
  <c r="A924" i="1"/>
  <c r="C923" i="1"/>
  <c r="B923" i="1"/>
  <c r="A923" i="1"/>
  <c r="C922" i="1"/>
  <c r="B922" i="1"/>
  <c r="A922" i="1"/>
  <c r="C921" i="1"/>
  <c r="B921" i="1"/>
  <c r="A921" i="1"/>
  <c r="J963" i="1"/>
  <c r="K963" i="1"/>
  <c r="J964" i="1"/>
  <c r="K964" i="1"/>
  <c r="J965" i="1"/>
  <c r="K965" i="1"/>
  <c r="J966" i="1"/>
  <c r="K966" i="1"/>
  <c r="J967" i="1"/>
  <c r="K967" i="1"/>
  <c r="A963" i="1"/>
  <c r="B963" i="1"/>
  <c r="C963" i="1"/>
  <c r="A964" i="1"/>
  <c r="B964" i="1"/>
  <c r="C964" i="1"/>
  <c r="A965" i="1"/>
  <c r="B965" i="1"/>
  <c r="C965" i="1"/>
  <c r="A966" i="1"/>
  <c r="B966" i="1"/>
  <c r="C966" i="1"/>
  <c r="A967" i="1"/>
  <c r="B967" i="1"/>
  <c r="C967" i="1"/>
  <c r="J1012" i="1"/>
  <c r="K1012" i="1"/>
  <c r="J1013" i="1"/>
  <c r="K1013" i="1"/>
  <c r="J1014" i="1"/>
  <c r="K1014" i="1"/>
  <c r="J1015" i="1"/>
  <c r="K1015" i="1"/>
  <c r="J1016" i="1"/>
  <c r="K1016" i="1"/>
  <c r="A1012" i="1"/>
  <c r="B1012" i="1"/>
  <c r="C1012" i="1"/>
  <c r="A1013" i="1"/>
  <c r="B1013" i="1"/>
  <c r="C1013" i="1"/>
  <c r="A1014" i="1"/>
  <c r="B1014" i="1"/>
  <c r="C1014" i="1"/>
  <c r="A1015" i="1"/>
  <c r="B1015" i="1"/>
  <c r="C1015" i="1"/>
  <c r="A1016" i="1"/>
  <c r="B1016" i="1"/>
  <c r="C1016"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911" i="1"/>
  <c r="N911" i="1"/>
  <c r="M911" i="1"/>
  <c r="L911" i="1"/>
  <c r="K911" i="1"/>
  <c r="J911" i="1"/>
  <c r="C911" i="1"/>
  <c r="B911" i="1"/>
  <c r="A911" i="1"/>
  <c r="O910" i="1"/>
  <c r="N910" i="1"/>
  <c r="M910" i="1"/>
  <c r="L910" i="1"/>
  <c r="K910" i="1"/>
  <c r="J910" i="1"/>
  <c r="B910" i="1"/>
  <c r="C910" i="1"/>
  <c r="A910"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T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656" i="1"/>
  <c r="Q656" i="1"/>
  <c r="O660" i="1"/>
  <c r="N660" i="1"/>
  <c r="M660" i="1"/>
  <c r="L660" i="1"/>
  <c r="K660" i="1"/>
  <c r="J660" i="1"/>
  <c r="O659" i="1"/>
  <c r="N659" i="1"/>
  <c r="M659" i="1"/>
  <c r="L659" i="1"/>
  <c r="K659" i="1"/>
  <c r="J659" i="1"/>
  <c r="O658" i="1"/>
  <c r="N658" i="1"/>
  <c r="M658" i="1"/>
  <c r="L658" i="1"/>
  <c r="K658" i="1"/>
  <c r="J658" i="1"/>
  <c r="O657" i="1"/>
  <c r="N657" i="1"/>
  <c r="M657" i="1"/>
  <c r="L657" i="1"/>
  <c r="K657" i="1"/>
  <c r="J657" i="1"/>
  <c r="O656" i="1"/>
  <c r="N656" i="1"/>
  <c r="M656" i="1"/>
  <c r="L656" i="1"/>
  <c r="K656" i="1"/>
  <c r="J656" i="1"/>
  <c r="C660" i="1"/>
  <c r="B660" i="1"/>
  <c r="A660" i="1"/>
  <c r="C659" i="1"/>
  <c r="B659" i="1"/>
  <c r="A659" i="1"/>
  <c r="C658" i="1"/>
  <c r="B658" i="1"/>
  <c r="A658" i="1"/>
  <c r="C657" i="1"/>
  <c r="B657" i="1"/>
  <c r="C656" i="1"/>
  <c r="B656" i="1"/>
  <c r="A656" i="1"/>
  <c r="A657" i="1"/>
  <c r="R65" i="1"/>
  <c r="Q65" i="1"/>
  <c r="O65" i="1"/>
  <c r="N65" i="1"/>
  <c r="M65" i="1"/>
  <c r="L65" i="1"/>
  <c r="J12" i="1"/>
  <c r="A12" i="1"/>
  <c r="Q323" i="1"/>
  <c r="Q322" i="1"/>
  <c r="R323" i="1"/>
  <c r="R322" i="1"/>
  <c r="J323" i="1"/>
  <c r="K323" i="1"/>
  <c r="L323" i="1"/>
  <c r="M323" i="1"/>
  <c r="N323" i="1"/>
  <c r="O323" i="1"/>
  <c r="K322" i="1"/>
  <c r="L322" i="1"/>
  <c r="M322" i="1"/>
  <c r="N322" i="1"/>
  <c r="O322" i="1"/>
  <c r="J322" i="1"/>
  <c r="A323" i="1"/>
  <c r="B323" i="1"/>
  <c r="C323" i="1"/>
  <c r="B322" i="1"/>
  <c r="C322" i="1"/>
  <c r="A322" i="1"/>
  <c r="K1085" i="1"/>
  <c r="K1081" i="1"/>
  <c r="K1080" i="1"/>
  <c r="K1079" i="1"/>
  <c r="K1078" i="1"/>
  <c r="K1070" i="1"/>
  <c r="K1007" i="1"/>
  <c r="K1008" i="1"/>
  <c r="K1009" i="1"/>
  <c r="K1010" i="1"/>
  <c r="K1011" i="1"/>
  <c r="K1003" i="1"/>
  <c r="K1004" i="1"/>
  <c r="J949" i="1"/>
  <c r="K949" i="1"/>
  <c r="J950" i="1"/>
  <c r="K950" i="1"/>
  <c r="J951" i="1"/>
  <c r="K951" i="1"/>
  <c r="J952" i="1"/>
  <c r="K952" i="1"/>
  <c r="J953" i="1"/>
  <c r="K953" i="1"/>
  <c r="J954" i="1"/>
  <c r="K954" i="1"/>
  <c r="J955" i="1"/>
  <c r="K955" i="1"/>
  <c r="J956" i="1"/>
  <c r="K956" i="1"/>
  <c r="J957" i="1"/>
  <c r="K957" i="1"/>
  <c r="J958" i="1"/>
  <c r="K958" i="1"/>
  <c r="J959" i="1"/>
  <c r="K959" i="1"/>
  <c r="J960" i="1"/>
  <c r="K960" i="1"/>
  <c r="J961" i="1"/>
  <c r="K961" i="1"/>
  <c r="J962" i="1"/>
  <c r="K962" i="1"/>
  <c r="K948" i="1"/>
  <c r="K946" i="1"/>
  <c r="K343" i="1"/>
  <c r="K344" i="1"/>
  <c r="K345" i="1"/>
  <c r="K346" i="1"/>
  <c r="K347" i="1"/>
  <c r="K340" i="1"/>
  <c r="K341" i="1"/>
  <c r="K342" i="1"/>
  <c r="K339" i="1"/>
  <c r="J278" i="1"/>
  <c r="K278" i="1"/>
  <c r="J279" i="1"/>
  <c r="K279" i="1"/>
  <c r="K311" i="1" s="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1116" i="1"/>
  <c r="K1115" i="1"/>
  <c r="K1114" i="1"/>
  <c r="K1113" i="1"/>
  <c r="K1112" i="1"/>
  <c r="K1087" i="1"/>
  <c r="K1084" i="1"/>
  <c r="K1083" i="1"/>
  <c r="K1082" i="1"/>
  <c r="K1077" i="1"/>
  <c r="K1076" i="1"/>
  <c r="K1073" i="1"/>
  <c r="K1072" i="1"/>
  <c r="K1071" i="1"/>
  <c r="K1069" i="1"/>
  <c r="K1065" i="1"/>
  <c r="K1064" i="1"/>
  <c r="K1063" i="1"/>
  <c r="K1062" i="1"/>
  <c r="K1061" i="1"/>
  <c r="K1042" i="1"/>
  <c r="K1041" i="1"/>
  <c r="K1040" i="1"/>
  <c r="K1039" i="1"/>
  <c r="K1038" i="1"/>
  <c r="K1037" i="1"/>
  <c r="K1036" i="1"/>
  <c r="K1034" i="1"/>
  <c r="K1033" i="1"/>
  <c r="K1032" i="1"/>
  <c r="K1031" i="1"/>
  <c r="K1030" i="1"/>
  <c r="K1029" i="1"/>
  <c r="K1028" i="1"/>
  <c r="K1027" i="1"/>
  <c r="K1026" i="1"/>
  <c r="K1025" i="1"/>
  <c r="K1022" i="1"/>
  <c r="K1021" i="1"/>
  <c r="K1020" i="1"/>
  <c r="K1019" i="1"/>
  <c r="K1018" i="1"/>
  <c r="K1006" i="1"/>
  <c r="K1005" i="1"/>
  <c r="K1002" i="1"/>
  <c r="K1001" i="1"/>
  <c r="K945" i="1"/>
  <c r="K944" i="1"/>
  <c r="K943" i="1"/>
  <c r="K942" i="1"/>
  <c r="K411" i="1"/>
  <c r="K410" i="1"/>
  <c r="K409" i="1"/>
  <c r="K408" i="1"/>
  <c r="K407" i="1"/>
  <c r="K406" i="1"/>
  <c r="K405"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1083" i="1"/>
  <c r="N1083" i="1"/>
  <c r="M1083" i="1"/>
  <c r="L1083" i="1"/>
  <c r="J1083" i="1"/>
  <c r="C1083" i="1"/>
  <c r="A1083" i="1"/>
  <c r="O1032" i="1"/>
  <c r="N1032" i="1"/>
  <c r="M1032" i="1"/>
  <c r="L1032" i="1"/>
  <c r="J1032" i="1"/>
  <c r="C1032" i="1"/>
  <c r="A1032"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B510" i="15"/>
  <c r="M464" i="15"/>
  <c r="H672" i="15" s="1"/>
  <c r="I464" i="15"/>
  <c r="H464" i="15"/>
  <c r="G464" i="15"/>
  <c r="F464" i="15"/>
  <c r="E464" i="15"/>
  <c r="J407" i="15"/>
  <c r="F407" i="15"/>
  <c r="E407" i="15"/>
  <c r="D407" i="15"/>
  <c r="C407" i="15"/>
  <c r="B407" i="15"/>
  <c r="H664" i="15"/>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47" i="1"/>
  <c r="N347" i="1"/>
  <c r="M347" i="1"/>
  <c r="L347" i="1"/>
  <c r="J347" i="1"/>
  <c r="C347" i="1"/>
  <c r="B347" i="1"/>
  <c r="A347" i="1"/>
  <c r="J1085" i="1"/>
  <c r="C1085" i="1"/>
  <c r="A1085" i="1"/>
  <c r="O1034" i="1"/>
  <c r="N1034" i="1"/>
  <c r="M1034" i="1"/>
  <c r="L1034" i="1"/>
  <c r="J1034" i="1"/>
  <c r="C1034" i="1"/>
  <c r="A1034" i="1"/>
  <c r="J311" i="1"/>
  <c r="C311" i="1"/>
  <c r="B311" i="1"/>
  <c r="A311" i="1"/>
  <c r="C310" i="1"/>
  <c r="B310" i="1"/>
  <c r="A310" i="1"/>
  <c r="C309" i="1"/>
  <c r="B309" i="1"/>
  <c r="A309" i="1"/>
  <c r="J184" i="1"/>
  <c r="C184" i="1"/>
  <c r="B184" i="1"/>
  <c r="A184" i="1"/>
  <c r="J236" i="1"/>
  <c r="C236" i="1"/>
  <c r="B236" i="1"/>
  <c r="A236" i="1"/>
  <c r="J346" i="1"/>
  <c r="C346" i="1"/>
  <c r="B346" i="1"/>
  <c r="A346" i="1"/>
  <c r="O1084" i="1"/>
  <c r="N1084" i="1"/>
  <c r="M1084" i="1"/>
  <c r="L1084" i="1"/>
  <c r="J1084" i="1"/>
  <c r="C1084" i="1"/>
  <c r="A1084" i="1"/>
  <c r="O1033" i="1"/>
  <c r="N1033" i="1"/>
  <c r="M1033" i="1"/>
  <c r="L1033" i="1"/>
  <c r="J1033" i="1"/>
  <c r="C1033" i="1"/>
  <c r="A1033" i="1"/>
  <c r="C308" i="1"/>
  <c r="B308" i="1"/>
  <c r="A308" i="1"/>
  <c r="C307" i="1"/>
  <c r="B307" i="1"/>
  <c r="A307" i="1"/>
  <c r="C306" i="1"/>
  <c r="B306" i="1"/>
  <c r="A306" i="1"/>
  <c r="R183" i="1"/>
  <c r="Q183" i="1"/>
  <c r="R175" i="1"/>
  <c r="Q175" i="1"/>
  <c r="R174" i="1"/>
  <c r="Q174" i="1"/>
  <c r="R173" i="1"/>
  <c r="Q173" i="1"/>
  <c r="O183" i="1"/>
  <c r="N183" i="1"/>
  <c r="M183" i="1"/>
  <c r="L183" i="1"/>
  <c r="J183" i="1"/>
  <c r="C183" i="1"/>
  <c r="B183" i="1"/>
  <c r="A183" i="1"/>
  <c r="J235" i="1"/>
  <c r="C235" i="1"/>
  <c r="B235" i="1"/>
  <c r="A235" i="1"/>
  <c r="C962" i="1"/>
  <c r="B962" i="1"/>
  <c r="A962" i="1"/>
  <c r="J1011" i="1"/>
  <c r="C1011" i="1"/>
  <c r="B1011" i="1"/>
  <c r="A1011" i="1"/>
  <c r="B115" i="1"/>
  <c r="C115" i="1"/>
  <c r="A115" i="1"/>
  <c r="C961" i="1"/>
  <c r="B961" i="1"/>
  <c r="A961" i="1"/>
  <c r="T411" i="1"/>
  <c r="T410" i="1"/>
  <c r="T409" i="1"/>
  <c r="T408" i="1"/>
  <c r="T407" i="1"/>
  <c r="T406" i="1"/>
  <c r="T405" i="1"/>
  <c r="T142" i="1"/>
  <c r="T144" i="1" s="1"/>
  <c r="T145" i="1" s="1"/>
  <c r="T146" i="1" s="1"/>
  <c r="T147" i="1" s="1"/>
  <c r="T148" i="1" s="1"/>
  <c r="T150" i="1" s="1"/>
  <c r="T151" i="1" s="1"/>
  <c r="T152" i="1" s="1"/>
  <c r="T153" i="1" s="1"/>
  <c r="T154" i="1" s="1"/>
  <c r="T156" i="1" s="1"/>
  <c r="T157" i="1" s="1"/>
  <c r="T158" i="1" s="1"/>
  <c r="B161" i="13"/>
  <c r="M144" i="1" s="1"/>
  <c r="M150" i="1" s="1"/>
  <c r="M156" i="1" s="1"/>
  <c r="G140" i="13"/>
  <c r="G141" i="13"/>
  <c r="G142" i="13"/>
  <c r="G143" i="13"/>
  <c r="G144" i="13"/>
  <c r="G145" i="13"/>
  <c r="G146" i="13"/>
  <c r="G147" i="13"/>
  <c r="G148" i="13"/>
  <c r="G149" i="13"/>
  <c r="G150" i="13"/>
  <c r="G151" i="13"/>
  <c r="G153" i="13"/>
  <c r="B162" i="13" s="1"/>
  <c r="M141" i="1" s="1"/>
  <c r="M147" i="1" s="1"/>
  <c r="M153" i="1" s="1"/>
  <c r="G154" i="13"/>
  <c r="G155" i="13"/>
  <c r="G156" i="13"/>
  <c r="B167" i="13"/>
  <c r="B181" i="13"/>
  <c r="M241" i="1" s="1"/>
  <c r="B176" i="13"/>
  <c r="B171" i="13"/>
  <c r="B172" i="13" s="1"/>
  <c r="M160" i="1" s="1"/>
  <c r="A127" i="13"/>
  <c r="A128" i="13" s="1"/>
  <c r="A130" i="13"/>
  <c r="A116" i="13"/>
  <c r="A117" i="13" s="1"/>
  <c r="A101" i="13"/>
  <c r="A102" i="13" s="1"/>
  <c r="B88" i="13"/>
  <c r="M89" i="1" s="1"/>
  <c r="M90" i="1" s="1"/>
  <c r="A91" i="13"/>
  <c r="A93" i="13" s="1"/>
  <c r="A94" i="13" s="1"/>
  <c r="A96" i="13" s="1"/>
  <c r="J1116" i="1"/>
  <c r="J1115" i="1"/>
  <c r="J1114" i="1"/>
  <c r="J1113" i="1"/>
  <c r="J1112" i="1"/>
  <c r="J1111" i="1"/>
  <c r="J1087" i="1"/>
  <c r="J1086" i="1"/>
  <c r="J1082" i="1"/>
  <c r="J1081" i="1"/>
  <c r="J1080" i="1"/>
  <c r="J1079" i="1"/>
  <c r="J1078" i="1"/>
  <c r="J1077" i="1"/>
  <c r="J1076" i="1"/>
  <c r="J1075" i="1"/>
  <c r="J1074" i="1"/>
  <c r="J1073" i="1"/>
  <c r="J1072" i="1"/>
  <c r="J1071" i="1"/>
  <c r="J1070" i="1"/>
  <c r="J1069" i="1"/>
  <c r="J1065" i="1"/>
  <c r="J1064" i="1"/>
  <c r="J1063" i="1"/>
  <c r="J1062" i="1"/>
  <c r="J1061" i="1"/>
  <c r="J1060" i="1"/>
  <c r="J1042" i="1"/>
  <c r="J1041" i="1"/>
  <c r="J1040" i="1"/>
  <c r="J1039" i="1"/>
  <c r="J1038" i="1"/>
  <c r="J1037" i="1"/>
  <c r="J1036" i="1"/>
  <c r="J1035" i="1"/>
  <c r="J1031" i="1"/>
  <c r="J1030" i="1"/>
  <c r="J1029" i="1"/>
  <c r="J1028" i="1"/>
  <c r="J1027" i="1"/>
  <c r="J1026" i="1"/>
  <c r="J1025" i="1"/>
  <c r="J1024" i="1"/>
  <c r="J1023" i="1"/>
  <c r="J1022" i="1"/>
  <c r="J1021" i="1"/>
  <c r="J1020" i="1"/>
  <c r="J1019" i="1"/>
  <c r="J1018" i="1"/>
  <c r="J1010" i="1"/>
  <c r="J1009" i="1"/>
  <c r="J1008" i="1"/>
  <c r="J1007" i="1"/>
  <c r="J1006" i="1"/>
  <c r="J1005" i="1"/>
  <c r="J1004" i="1"/>
  <c r="J1003" i="1"/>
  <c r="J1002" i="1"/>
  <c r="J1001" i="1"/>
  <c r="J948" i="1"/>
  <c r="J946" i="1"/>
  <c r="J945" i="1"/>
  <c r="J944" i="1"/>
  <c r="J943" i="1"/>
  <c r="J942" i="1"/>
  <c r="J411" i="1"/>
  <c r="J410" i="1"/>
  <c r="J409" i="1"/>
  <c r="J408" i="1"/>
  <c r="J407" i="1"/>
  <c r="J406" i="1"/>
  <c r="J405"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945" i="1"/>
  <c r="Q945" i="1"/>
  <c r="R944" i="1"/>
  <c r="Q944" i="1"/>
  <c r="R943" i="1"/>
  <c r="Q943" i="1"/>
  <c r="R942" i="1"/>
  <c r="Q942" i="1"/>
  <c r="N945" i="1"/>
  <c r="M945" i="1"/>
  <c r="L945" i="1"/>
  <c r="N944" i="1"/>
  <c r="M944" i="1"/>
  <c r="L944" i="1"/>
  <c r="N943" i="1"/>
  <c r="M943" i="1"/>
  <c r="L943" i="1"/>
  <c r="N942" i="1"/>
  <c r="M942" i="1"/>
  <c r="L942" i="1"/>
  <c r="B942" i="1"/>
  <c r="C942" i="1"/>
  <c r="B943" i="1"/>
  <c r="C943" i="1"/>
  <c r="B944" i="1"/>
  <c r="C944" i="1"/>
  <c r="B945" i="1"/>
  <c r="C945" i="1"/>
  <c r="B946" i="1"/>
  <c r="C946" i="1"/>
  <c r="A943" i="1"/>
  <c r="A944" i="1"/>
  <c r="A945" i="1"/>
  <c r="A946" i="1"/>
  <c r="A942"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1075" i="1"/>
  <c r="B1083" i="1" s="1"/>
  <c r="B1074" i="1"/>
  <c r="B1024" i="1"/>
  <c r="B1032" i="1" s="1"/>
  <c r="B1023" i="1"/>
  <c r="A233" i="1"/>
  <c r="B233" i="1"/>
  <c r="C233" i="1"/>
  <c r="A234" i="1"/>
  <c r="B234" i="1"/>
  <c r="C234" i="1"/>
  <c r="B127" i="1"/>
  <c r="C127" i="1"/>
  <c r="A127" i="1"/>
  <c r="S147" i="1"/>
  <c r="S148" i="1"/>
  <c r="S150" i="1"/>
  <c r="S151" i="1"/>
  <c r="S152" i="1"/>
  <c r="S153" i="1"/>
  <c r="S154"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S1006" i="1"/>
  <c r="S1005" i="1"/>
  <c r="S1002" i="1"/>
  <c r="S1001" i="1"/>
  <c r="S411" i="1"/>
  <c r="S410" i="1"/>
  <c r="S409" i="1"/>
  <c r="S408" i="1"/>
  <c r="S407" i="1"/>
  <c r="S406" i="1"/>
  <c r="S405" i="1"/>
  <c r="S342" i="1"/>
  <c r="S343" i="1"/>
  <c r="S344" i="1"/>
  <c r="S345" i="1"/>
  <c r="S164" i="1"/>
  <c r="S165" i="1" s="1"/>
  <c r="S144" i="1"/>
  <c r="S145" i="1"/>
  <c r="S146" i="1"/>
  <c r="S142" i="1"/>
  <c r="O1116" i="1"/>
  <c r="N1116" i="1"/>
  <c r="M1116" i="1"/>
  <c r="L1116" i="1"/>
  <c r="O1115" i="1"/>
  <c r="N1115" i="1"/>
  <c r="M1115" i="1"/>
  <c r="L1115" i="1"/>
  <c r="O1114" i="1"/>
  <c r="N1114" i="1"/>
  <c r="M1114" i="1"/>
  <c r="L1114" i="1"/>
  <c r="O1113" i="1"/>
  <c r="N1113" i="1"/>
  <c r="M1113" i="1"/>
  <c r="L1113" i="1"/>
  <c r="O1112" i="1"/>
  <c r="N1112" i="1"/>
  <c r="M1112" i="1"/>
  <c r="L1112" i="1"/>
  <c r="C1116" i="1"/>
  <c r="A1116" i="1"/>
  <c r="C1115" i="1"/>
  <c r="A1115" i="1"/>
  <c r="C1114" i="1"/>
  <c r="A1114" i="1"/>
  <c r="C1113" i="1"/>
  <c r="A1113" i="1"/>
  <c r="C1112" i="1"/>
  <c r="A1112" i="1"/>
  <c r="O1087" i="1"/>
  <c r="N1087" i="1"/>
  <c r="M1087" i="1"/>
  <c r="L1087" i="1"/>
  <c r="C1093" i="1"/>
  <c r="A1093" i="1"/>
  <c r="C1092" i="1"/>
  <c r="A1092" i="1"/>
  <c r="C1091" i="1"/>
  <c r="A1091" i="1"/>
  <c r="C1090" i="1"/>
  <c r="A1090" i="1"/>
  <c r="C1089" i="1"/>
  <c r="A1089" i="1"/>
  <c r="C1088" i="1"/>
  <c r="A1088" i="1"/>
  <c r="C1087" i="1"/>
  <c r="A1087" i="1"/>
  <c r="O1082" i="1"/>
  <c r="N1082" i="1"/>
  <c r="M1082" i="1"/>
  <c r="L1082" i="1"/>
  <c r="O1077" i="1"/>
  <c r="N1077" i="1"/>
  <c r="M1077" i="1"/>
  <c r="L1077" i="1"/>
  <c r="O1076" i="1"/>
  <c r="N1076" i="1"/>
  <c r="M1076" i="1"/>
  <c r="L1076" i="1"/>
  <c r="C1082" i="1"/>
  <c r="A1082" i="1"/>
  <c r="C1081" i="1"/>
  <c r="A1081" i="1"/>
  <c r="C1080" i="1"/>
  <c r="A1080" i="1"/>
  <c r="C1079" i="1"/>
  <c r="A1079" i="1"/>
  <c r="C1078" i="1"/>
  <c r="A1078" i="1"/>
  <c r="C1077" i="1"/>
  <c r="A1077" i="1"/>
  <c r="C1076" i="1"/>
  <c r="A1076" i="1"/>
  <c r="O1065" i="1"/>
  <c r="N1065" i="1"/>
  <c r="M1065" i="1"/>
  <c r="L1065" i="1"/>
  <c r="O1064" i="1"/>
  <c r="N1064" i="1"/>
  <c r="M1064" i="1"/>
  <c r="L1064" i="1"/>
  <c r="O1063" i="1"/>
  <c r="N1063" i="1"/>
  <c r="M1063" i="1"/>
  <c r="L1063" i="1"/>
  <c r="O1062" i="1"/>
  <c r="N1062" i="1"/>
  <c r="M1062" i="1"/>
  <c r="L1062" i="1"/>
  <c r="O1061" i="1"/>
  <c r="N1061" i="1"/>
  <c r="M1061" i="1"/>
  <c r="L1061" i="1"/>
  <c r="C1065" i="1"/>
  <c r="A1065" i="1"/>
  <c r="C1064" i="1"/>
  <c r="A1064" i="1"/>
  <c r="C1063" i="1"/>
  <c r="A1063" i="1"/>
  <c r="C1062" i="1"/>
  <c r="A1062" i="1"/>
  <c r="C1061" i="1"/>
  <c r="A1061" i="1"/>
  <c r="O1073" i="1"/>
  <c r="N1073" i="1"/>
  <c r="M1073" i="1"/>
  <c r="L1073" i="1"/>
  <c r="O1072" i="1"/>
  <c r="N1072" i="1"/>
  <c r="M1072" i="1"/>
  <c r="L1072" i="1"/>
  <c r="O1071" i="1"/>
  <c r="N1071" i="1"/>
  <c r="M1071" i="1"/>
  <c r="L1071" i="1"/>
  <c r="O1069" i="1"/>
  <c r="N1069" i="1"/>
  <c r="M1069" i="1"/>
  <c r="L1069" i="1"/>
  <c r="C1073" i="1"/>
  <c r="B1073" i="1"/>
  <c r="A1073" i="1"/>
  <c r="C1072" i="1"/>
  <c r="B1072" i="1"/>
  <c r="A1072" i="1"/>
  <c r="C1071" i="1"/>
  <c r="B1071" i="1"/>
  <c r="A1071" i="1"/>
  <c r="C1070" i="1"/>
  <c r="B1070" i="1"/>
  <c r="A1070" i="1"/>
  <c r="C1069" i="1"/>
  <c r="B1069" i="1"/>
  <c r="A1069" i="1"/>
  <c r="O1022" i="1"/>
  <c r="N1022" i="1"/>
  <c r="M1022" i="1"/>
  <c r="L1022" i="1"/>
  <c r="O1021" i="1"/>
  <c r="N1021" i="1"/>
  <c r="M1021" i="1"/>
  <c r="L1021" i="1"/>
  <c r="O1020" i="1"/>
  <c r="N1020" i="1"/>
  <c r="M1020" i="1"/>
  <c r="L1020" i="1"/>
  <c r="O1019" i="1"/>
  <c r="N1019" i="1"/>
  <c r="M1019" i="1"/>
  <c r="L1019" i="1"/>
  <c r="O1018" i="1"/>
  <c r="N1018" i="1"/>
  <c r="M1018" i="1"/>
  <c r="L1018" i="1"/>
  <c r="O1042" i="1"/>
  <c r="N1042" i="1"/>
  <c r="M1042" i="1"/>
  <c r="L1042" i="1"/>
  <c r="O1041" i="1"/>
  <c r="N1041" i="1"/>
  <c r="M1041" i="1"/>
  <c r="L1041" i="1"/>
  <c r="O1040" i="1"/>
  <c r="N1040" i="1"/>
  <c r="M1040" i="1"/>
  <c r="L1040" i="1"/>
  <c r="O1039" i="1"/>
  <c r="N1039" i="1"/>
  <c r="M1039" i="1"/>
  <c r="L1039" i="1"/>
  <c r="O1038" i="1"/>
  <c r="N1038" i="1"/>
  <c r="M1038" i="1"/>
  <c r="L1038" i="1"/>
  <c r="O1037" i="1"/>
  <c r="N1037" i="1"/>
  <c r="M1037" i="1"/>
  <c r="L1037" i="1"/>
  <c r="O1036" i="1"/>
  <c r="N1036" i="1"/>
  <c r="M1036" i="1"/>
  <c r="L1036" i="1"/>
  <c r="C1042" i="1"/>
  <c r="A1042" i="1"/>
  <c r="C1041" i="1"/>
  <c r="A1041" i="1"/>
  <c r="C1040" i="1"/>
  <c r="A1040" i="1"/>
  <c r="C1039" i="1"/>
  <c r="A1039" i="1"/>
  <c r="C1038" i="1"/>
  <c r="A1038" i="1"/>
  <c r="C1037" i="1"/>
  <c r="A1037" i="1"/>
  <c r="C1036" i="1"/>
  <c r="A1036" i="1"/>
  <c r="A410" i="1"/>
  <c r="O1031" i="1"/>
  <c r="N1031" i="1"/>
  <c r="M1031" i="1"/>
  <c r="L1031" i="1"/>
  <c r="O1030" i="1"/>
  <c r="N1030" i="1"/>
  <c r="M1030" i="1"/>
  <c r="L1030" i="1"/>
  <c r="O1029" i="1"/>
  <c r="N1029" i="1"/>
  <c r="M1029" i="1"/>
  <c r="L1029" i="1"/>
  <c r="O1028" i="1"/>
  <c r="N1028" i="1"/>
  <c r="M1028" i="1"/>
  <c r="L1028" i="1"/>
  <c r="O1027" i="1"/>
  <c r="N1027" i="1"/>
  <c r="M1027" i="1"/>
  <c r="L1027" i="1"/>
  <c r="O1026" i="1"/>
  <c r="N1026" i="1"/>
  <c r="M1026" i="1"/>
  <c r="L1026" i="1"/>
  <c r="O1025" i="1"/>
  <c r="N1025" i="1"/>
  <c r="M1025" i="1"/>
  <c r="L1025" i="1"/>
  <c r="A1026" i="1"/>
  <c r="C1026" i="1"/>
  <c r="A1027" i="1"/>
  <c r="C1027" i="1"/>
  <c r="A1028" i="1"/>
  <c r="C1028" i="1"/>
  <c r="A1029" i="1"/>
  <c r="C1029" i="1"/>
  <c r="A1030" i="1"/>
  <c r="C1030" i="1"/>
  <c r="A1031" i="1"/>
  <c r="C1031" i="1"/>
  <c r="C1025" i="1"/>
  <c r="A1025" i="1"/>
  <c r="A1019" i="1"/>
  <c r="B1019" i="1"/>
  <c r="C1019" i="1"/>
  <c r="A1020" i="1"/>
  <c r="B1020" i="1"/>
  <c r="C1020" i="1"/>
  <c r="A1021" i="1"/>
  <c r="B1021" i="1"/>
  <c r="C1021" i="1"/>
  <c r="A1022" i="1"/>
  <c r="B1022" i="1"/>
  <c r="C1022" i="1"/>
  <c r="B1018" i="1"/>
  <c r="C1018" i="1"/>
  <c r="A1018" i="1"/>
  <c r="O956" i="1"/>
  <c r="N956" i="1"/>
  <c r="M956" i="1"/>
  <c r="L956" i="1"/>
  <c r="O955" i="1"/>
  <c r="N955" i="1"/>
  <c r="M955" i="1"/>
  <c r="L955" i="1"/>
  <c r="O953" i="1"/>
  <c r="N953" i="1"/>
  <c r="M953" i="1"/>
  <c r="L953" i="1"/>
  <c r="O950" i="1"/>
  <c r="N950" i="1"/>
  <c r="M950" i="1"/>
  <c r="L950" i="1"/>
  <c r="O949" i="1"/>
  <c r="N949" i="1"/>
  <c r="M949" i="1"/>
  <c r="L949" i="1"/>
  <c r="L342" i="1"/>
  <c r="M342" i="1"/>
  <c r="N342" i="1"/>
  <c r="L343" i="1"/>
  <c r="M343" i="1"/>
  <c r="N343" i="1"/>
  <c r="L344" i="1"/>
  <c r="M344" i="1"/>
  <c r="N344" i="1"/>
  <c r="L345" i="1"/>
  <c r="M345" i="1"/>
  <c r="N345" i="1"/>
  <c r="C960" i="1"/>
  <c r="B960" i="1"/>
  <c r="A960" i="1"/>
  <c r="A949" i="1"/>
  <c r="B949" i="1"/>
  <c r="C949" i="1"/>
  <c r="A950" i="1"/>
  <c r="B950" i="1"/>
  <c r="C950" i="1"/>
  <c r="A951" i="1"/>
  <c r="B951" i="1"/>
  <c r="C951" i="1"/>
  <c r="A952" i="1"/>
  <c r="B952" i="1"/>
  <c r="C952" i="1"/>
  <c r="A953" i="1"/>
  <c r="B953" i="1"/>
  <c r="C953" i="1"/>
  <c r="A954" i="1"/>
  <c r="B954" i="1"/>
  <c r="C954" i="1"/>
  <c r="A955" i="1"/>
  <c r="B955" i="1"/>
  <c r="C955" i="1"/>
  <c r="A956" i="1"/>
  <c r="B956" i="1"/>
  <c r="C956" i="1"/>
  <c r="A957" i="1"/>
  <c r="B957" i="1"/>
  <c r="C957" i="1"/>
  <c r="A958" i="1"/>
  <c r="B958" i="1"/>
  <c r="C958" i="1"/>
  <c r="A959" i="1"/>
  <c r="B959" i="1"/>
  <c r="C959" i="1"/>
  <c r="B948" i="1"/>
  <c r="C948" i="1"/>
  <c r="A948" i="1"/>
  <c r="C410" i="1"/>
  <c r="B410" i="1"/>
  <c r="O410" i="1"/>
  <c r="N410" i="1"/>
  <c r="L410" i="1"/>
  <c r="L406" i="1"/>
  <c r="N406" i="1"/>
  <c r="O406" i="1"/>
  <c r="L407" i="1"/>
  <c r="N407" i="1"/>
  <c r="O407" i="1"/>
  <c r="L408" i="1"/>
  <c r="N408" i="1"/>
  <c r="O408" i="1"/>
  <c r="L409" i="1"/>
  <c r="N409" i="1"/>
  <c r="O409" i="1"/>
  <c r="L411" i="1"/>
  <c r="N411" i="1"/>
  <c r="O411" i="1"/>
  <c r="N405" i="1"/>
  <c r="O405" i="1"/>
  <c r="L405" i="1"/>
  <c r="A411" i="1"/>
  <c r="A409" i="1"/>
  <c r="A408" i="1"/>
  <c r="A407" i="1"/>
  <c r="A406" i="1"/>
  <c r="C411" i="1"/>
  <c r="B411" i="1"/>
  <c r="C409" i="1"/>
  <c r="B409" i="1"/>
  <c r="C408" i="1"/>
  <c r="B408" i="1"/>
  <c r="C407" i="1"/>
  <c r="B407" i="1"/>
  <c r="C406" i="1"/>
  <c r="B406" i="1"/>
  <c r="C405" i="1"/>
  <c r="B405" i="1"/>
  <c r="A405" i="1"/>
  <c r="M226" i="1"/>
  <c r="N226" i="1"/>
  <c r="O226" i="1"/>
  <c r="L226" i="1"/>
  <c r="A226" i="1"/>
  <c r="B226" i="1"/>
  <c r="C226" i="1"/>
  <c r="A227" i="1"/>
  <c r="B227" i="1"/>
  <c r="C227" i="1"/>
  <c r="A228" i="1"/>
  <c r="B228" i="1"/>
  <c r="C228" i="1"/>
  <c r="A229" i="1"/>
  <c r="B229" i="1"/>
  <c r="C229" i="1"/>
  <c r="A230" i="1"/>
  <c r="B230" i="1"/>
  <c r="C230" i="1"/>
  <c r="A231" i="1"/>
  <c r="B231" i="1"/>
  <c r="C231" i="1"/>
  <c r="B225" i="1"/>
  <c r="C225" i="1"/>
  <c r="A225"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1006" i="1"/>
  <c r="N1005" i="1"/>
  <c r="N1002" i="1"/>
  <c r="N1001" i="1"/>
  <c r="C1010" i="1"/>
  <c r="B1010" i="1"/>
  <c r="A1010" i="1"/>
  <c r="A1023" i="1"/>
  <c r="C1009" i="1"/>
  <c r="B1009" i="1"/>
  <c r="A1009" i="1"/>
  <c r="C1008" i="1"/>
  <c r="B1008" i="1"/>
  <c r="A1008" i="1"/>
  <c r="C1007" i="1"/>
  <c r="B1007" i="1"/>
  <c r="A1007" i="1"/>
  <c r="C1006" i="1"/>
  <c r="B1006" i="1"/>
  <c r="A1006" i="1"/>
  <c r="C1005" i="1"/>
  <c r="B1005" i="1"/>
  <c r="A1005" i="1"/>
  <c r="C1004" i="1"/>
  <c r="B1004" i="1"/>
  <c r="A1004" i="1"/>
  <c r="C1003" i="1"/>
  <c r="B1003" i="1"/>
  <c r="A1003" i="1"/>
  <c r="C1002" i="1"/>
  <c r="B1002" i="1"/>
  <c r="A1002" i="1"/>
  <c r="C1001" i="1"/>
  <c r="B1001" i="1"/>
  <c r="A1001" i="1"/>
  <c r="O1006" i="1"/>
  <c r="M1006" i="1"/>
  <c r="O1005" i="1"/>
  <c r="M1005" i="1"/>
  <c r="O1002" i="1"/>
  <c r="M1002" i="1"/>
  <c r="O1001" i="1"/>
  <c r="M1001" i="1"/>
  <c r="L1006" i="1"/>
  <c r="L1005" i="1"/>
  <c r="L1002" i="1"/>
  <c r="L1001" i="1"/>
  <c r="C343" i="1"/>
  <c r="B343" i="1"/>
  <c r="A343" i="1"/>
  <c r="C345" i="1"/>
  <c r="B345" i="1"/>
  <c r="A345" i="1"/>
  <c r="C344" i="1"/>
  <c r="B344" i="1"/>
  <c r="A344" i="1"/>
  <c r="C342" i="1"/>
  <c r="B342" i="1"/>
  <c r="A342" i="1"/>
  <c r="C341" i="1"/>
  <c r="B341" i="1"/>
  <c r="A341" i="1"/>
  <c r="C340" i="1"/>
  <c r="B340" i="1"/>
  <c r="A340" i="1"/>
  <c r="C339" i="1"/>
  <c r="B339" i="1"/>
  <c r="A339" i="1"/>
  <c r="M165" i="1"/>
  <c r="M164" i="1"/>
  <c r="F39" i="8"/>
  <c r="F38" i="8"/>
  <c r="F73" i="8"/>
  <c r="F40" i="8"/>
  <c r="C676" i="15" l="1"/>
  <c r="F131" i="8"/>
  <c r="B703" i="15"/>
  <c r="F66" i="8"/>
  <c r="F130" i="8"/>
  <c r="F133" i="8"/>
  <c r="F84" i="8"/>
  <c r="F57" i="8"/>
  <c r="F61" i="8"/>
  <c r="F69" i="8"/>
  <c r="H676" i="15"/>
  <c r="C685" i="15"/>
  <c r="G676" i="15"/>
  <c r="G685" i="15" s="1"/>
  <c r="D676" i="15"/>
  <c r="D685" i="15" s="1"/>
  <c r="B702" i="15"/>
  <c r="B701" i="15"/>
  <c r="E676" i="15"/>
  <c r="E685" i="15" s="1"/>
  <c r="B698" i="15"/>
  <c r="B676" i="15"/>
  <c r="B685" i="15" s="1"/>
  <c r="B682" i="15"/>
  <c r="I685" i="15" s="1"/>
  <c r="I689" i="15" s="1"/>
  <c r="B700" i="15" s="1"/>
  <c r="F54" i="8"/>
  <c r="F41" i="8"/>
  <c r="F65" i="8"/>
  <c r="F2" i="8"/>
  <c r="B159" i="13"/>
  <c r="M145" i="1" s="1"/>
  <c r="M151" i="1" s="1"/>
  <c r="M157" i="1" s="1"/>
  <c r="F51" i="8"/>
  <c r="F60" i="8"/>
  <c r="F32" i="8"/>
  <c r="B1079" i="1"/>
  <c r="B1086" i="1"/>
  <c r="B1077" i="1"/>
  <c r="F113" i="8"/>
  <c r="F102" i="8"/>
  <c r="F77" i="8"/>
  <c r="F98" i="8"/>
  <c r="F27" i="8"/>
  <c r="F139" i="8"/>
  <c r="F128" i="8"/>
  <c r="F138" i="8"/>
  <c r="F153" i="8"/>
  <c r="F104" i="8"/>
  <c r="F45" i="8"/>
  <c r="F46" i="8"/>
  <c r="F18" i="8"/>
  <c r="F99" i="8"/>
  <c r="B1080" i="1"/>
  <c r="F116" i="8"/>
  <c r="F89" i="8"/>
  <c r="F105" i="8"/>
  <c r="F140" i="8"/>
  <c r="K312" i="1"/>
  <c r="B188" i="13"/>
  <c r="B189" i="13" s="1"/>
  <c r="F154" i="8"/>
  <c r="F79" i="8"/>
  <c r="F13" i="8"/>
  <c r="F97" i="8"/>
  <c r="F135" i="8"/>
  <c r="F26" i="8"/>
  <c r="F47" i="8"/>
  <c r="F91" i="8"/>
  <c r="F21" i="8"/>
  <c r="B19" i="10" a="1"/>
  <c r="B19" i="10" s="1"/>
  <c r="B1085" i="1"/>
  <c r="B160" i="13"/>
  <c r="M146" i="1" s="1"/>
  <c r="M152" i="1" s="1"/>
  <c r="M158" i="1" s="1"/>
  <c r="F78" i="8"/>
  <c r="F126" i="8"/>
  <c r="F95" i="8"/>
  <c r="F148" i="8"/>
  <c r="F81" i="8"/>
  <c r="A131" i="13"/>
  <c r="F85" i="8"/>
  <c r="F58" i="8"/>
  <c r="F94" i="8"/>
  <c r="F83" i="8"/>
  <c r="F96" i="8"/>
  <c r="A118" i="13"/>
  <c r="A120" i="13"/>
  <c r="A121" i="13" s="1"/>
  <c r="F63" i="8"/>
  <c r="F62" i="8"/>
  <c r="F137" i="8"/>
  <c r="F144" i="8"/>
  <c r="F132" i="8"/>
  <c r="F16" i="8"/>
  <c r="F106" i="8"/>
  <c r="F120" i="8"/>
  <c r="F119" i="8"/>
  <c r="F17" i="8"/>
  <c r="F59" i="8"/>
  <c r="F6" i="8"/>
  <c r="F25" i="8"/>
  <c r="F129" i="8"/>
  <c r="F48" i="8"/>
  <c r="F53" i="8"/>
  <c r="F136" i="8"/>
  <c r="F141" i="8"/>
  <c r="F37" i="8"/>
  <c r="F90" i="8"/>
  <c r="F12" i="8"/>
  <c r="F19" i="8"/>
  <c r="F42" i="8"/>
  <c r="F123" i="8"/>
  <c r="F43" i="8"/>
  <c r="B163" i="13"/>
  <c r="M149" i="1" s="1"/>
  <c r="M155" i="1" s="1"/>
  <c r="F142" i="8"/>
  <c r="F23" i="8"/>
  <c r="A103" i="13"/>
  <c r="A105" i="13"/>
  <c r="A106" i="13" s="1"/>
  <c r="O347" i="1"/>
  <c r="O342" i="1"/>
  <c r="O343" i="1"/>
  <c r="O344" i="1"/>
  <c r="O345" i="1"/>
  <c r="O944" i="1"/>
  <c r="O945" i="1"/>
  <c r="O943" i="1"/>
  <c r="O942" i="1"/>
  <c r="O946" i="1"/>
  <c r="F74" i="8"/>
  <c r="B1081" i="1"/>
  <c r="B1076" i="1"/>
  <c r="F115" i="8"/>
  <c r="F14" i="8"/>
  <c r="F114" i="8"/>
  <c r="F9" i="8"/>
  <c r="F103" i="8"/>
  <c r="F28" i="8"/>
  <c r="F36" i="8"/>
  <c r="F109" i="8"/>
  <c r="F33" i="8"/>
  <c r="F3" i="8"/>
  <c r="F108" i="8"/>
  <c r="F11" i="8"/>
  <c r="F22" i="8"/>
  <c r="F68" i="8"/>
  <c r="F75" i="8"/>
  <c r="F56" i="8"/>
  <c r="F107" i="8"/>
  <c r="F35" i="8"/>
  <c r="F10" i="8"/>
  <c r="F110" i="8"/>
  <c r="F34" i="8"/>
  <c r="F4" i="8"/>
  <c r="F111" i="8"/>
  <c r="F70" i="8"/>
  <c r="F76" i="8"/>
  <c r="B1082" i="1"/>
  <c r="F30" i="8"/>
  <c r="F5" i="8"/>
  <c r="F29" i="8"/>
  <c r="F8" i="8"/>
  <c r="F15" i="8"/>
  <c r="F20" i="8"/>
  <c r="F24" i="8"/>
  <c r="F72" i="8"/>
  <c r="F71" i="8"/>
  <c r="F49" i="8"/>
  <c r="B1026" i="1"/>
  <c r="B1084" i="1"/>
  <c r="B1033" i="1"/>
  <c r="B1025" i="1"/>
  <c r="B1027" i="1"/>
  <c r="K315" i="1"/>
  <c r="K319" i="1"/>
  <c r="K313" i="1"/>
  <c r="B1078" i="1"/>
  <c r="B1029" i="1"/>
  <c r="K320" i="1"/>
  <c r="K318" i="1"/>
  <c r="B1035" i="1"/>
  <c r="K314" i="1"/>
  <c r="K316" i="1"/>
  <c r="B1031" i="1"/>
  <c r="B1034" i="1"/>
  <c r="B1028" i="1"/>
  <c r="B1030" i="1"/>
  <c r="K317" i="1"/>
  <c r="B695" i="15" l="1"/>
  <c r="B1093" i="1"/>
  <c r="B1099" i="1"/>
  <c r="B1107" i="1"/>
  <c r="B1094" i="1"/>
  <c r="B1102" i="1"/>
  <c r="B1110" i="1"/>
  <c r="B1101" i="1"/>
  <c r="B1097" i="1"/>
  <c r="B1105" i="1"/>
  <c r="B1109" i="1"/>
  <c r="B1100" i="1"/>
  <c r="B1108" i="1"/>
  <c r="B1095" i="1"/>
  <c r="B1103" i="1"/>
  <c r="B1096" i="1"/>
  <c r="B1098" i="1"/>
  <c r="B1106" i="1"/>
  <c r="B1104" i="1"/>
  <c r="B1048" i="1"/>
  <c r="B1056" i="1"/>
  <c r="B1043" i="1"/>
  <c r="B1051" i="1"/>
  <c r="B1059" i="1"/>
  <c r="B1046" i="1"/>
  <c r="B1054" i="1"/>
  <c r="B1053" i="1"/>
  <c r="B1049" i="1"/>
  <c r="B1057" i="1"/>
  <c r="B1050" i="1"/>
  <c r="B1044" i="1"/>
  <c r="B1052" i="1"/>
  <c r="B1058" i="1"/>
  <c r="B1045" i="1"/>
  <c r="B1047" i="1"/>
  <c r="B1055" i="1"/>
  <c r="B1088" i="1"/>
  <c r="B1111" i="1"/>
  <c r="B1117" i="1" s="1"/>
  <c r="B1090" i="1"/>
  <c r="B1089" i="1"/>
  <c r="B1092" i="1"/>
  <c r="B1087" i="1"/>
  <c r="B1091" i="1"/>
  <c r="A122" i="13"/>
  <c r="A111" i="13" s="1"/>
  <c r="M407" i="1"/>
  <c r="M481" i="1"/>
  <c r="M477" i="1"/>
  <c r="M473" i="1"/>
  <c r="M469" i="1"/>
  <c r="M465" i="1"/>
  <c r="M461" i="1"/>
  <c r="M457" i="1"/>
  <c r="M453" i="1"/>
  <c r="M449" i="1"/>
  <c r="M445" i="1"/>
  <c r="M441" i="1"/>
  <c r="M437" i="1"/>
  <c r="M433" i="1"/>
  <c r="M429" i="1"/>
  <c r="M425" i="1"/>
  <c r="M421" i="1"/>
  <c r="M417" i="1"/>
  <c r="M413" i="1"/>
  <c r="M483" i="1"/>
  <c r="M479" i="1"/>
  <c r="M475" i="1"/>
  <c r="M467" i="1"/>
  <c r="M463" i="1"/>
  <c r="M451" i="1"/>
  <c r="M447" i="1"/>
  <c r="M435" i="1"/>
  <c r="M431" i="1"/>
  <c r="M415" i="1"/>
  <c r="M480" i="1"/>
  <c r="M444" i="1"/>
  <c r="M471" i="1"/>
  <c r="M459" i="1"/>
  <c r="M455" i="1"/>
  <c r="M439" i="1"/>
  <c r="M427" i="1"/>
  <c r="M423" i="1"/>
  <c r="M476" i="1"/>
  <c r="M452" i="1"/>
  <c r="M482" i="1"/>
  <c r="M478" i="1"/>
  <c r="M474" i="1"/>
  <c r="M470" i="1"/>
  <c r="M466" i="1"/>
  <c r="M462" i="1"/>
  <c r="M458" i="1"/>
  <c r="M454" i="1"/>
  <c r="M450" i="1"/>
  <c r="M446" i="1"/>
  <c r="M442" i="1"/>
  <c r="M438" i="1"/>
  <c r="M434" i="1"/>
  <c r="M430" i="1"/>
  <c r="M426" i="1"/>
  <c r="M422" i="1"/>
  <c r="M418" i="1"/>
  <c r="M414" i="1"/>
  <c r="M464" i="1"/>
  <c r="M456" i="1"/>
  <c r="M440" i="1"/>
  <c r="M443" i="1"/>
  <c r="M419" i="1"/>
  <c r="M468" i="1"/>
  <c r="M448" i="1"/>
  <c r="M436" i="1"/>
  <c r="M432" i="1"/>
  <c r="M416" i="1"/>
  <c r="M472" i="1"/>
  <c r="M460" i="1"/>
  <c r="M428" i="1"/>
  <c r="M424" i="1"/>
  <c r="M420" i="1"/>
  <c r="M412" i="1"/>
  <c r="M405" i="1"/>
  <c r="M406" i="1"/>
  <c r="M411" i="1"/>
  <c r="M409" i="1"/>
  <c r="M408" i="1"/>
  <c r="M410" i="1"/>
  <c r="M142" i="1"/>
  <c r="M148" i="1" s="1"/>
  <c r="M154" i="1" s="1"/>
  <c r="A107" i="13"/>
  <c r="B1060" i="1"/>
  <c r="B1039" i="1"/>
  <c r="B1042" i="1"/>
  <c r="B1040" i="1"/>
  <c r="B1041" i="1"/>
  <c r="B1036" i="1"/>
  <c r="B1038" i="1"/>
  <c r="B1037" i="1"/>
  <c r="M2" i="8" l="1"/>
  <c r="L2" i="8"/>
  <c r="B1115" i="1"/>
  <c r="B1113" i="1"/>
  <c r="B1112" i="1"/>
  <c r="B1114" i="1"/>
  <c r="B1116" i="1"/>
  <c r="B1064" i="1"/>
  <c r="B1063" i="1"/>
  <c r="B1061" i="1"/>
  <c r="B1062" i="1"/>
  <c r="B1066" i="1"/>
  <c r="B106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tc={9DB67459-CAB8-4F5A-9E05-4CE35781CB6B}</author>
    <author>tc={1D1640D2-2B03-42F0-A0C6-BB645B1F3237}</author>
    <author>tc={BA591173-848E-4FC6-AF4B-80C0C1A55791}</author>
    <author>tc={5E9704D2-034B-499C-8D09-7991DA7DD0A1}</author>
    <author>tc={E864CCF7-EB93-4FAB-9825-EA7384427FBB}</author>
    <author>tc={BD57E7E6-8D66-4FD4-8687-6794BBE0CD0E}</author>
    <author>tc={2DAA0F1B-3A2A-4FB2-9839-95CC103A7713}</author>
    <author>tc={536FDB8C-11FE-4588-B3A1-30FCC04DA5BD}</author>
    <author>tc={52A75634-8489-4CC4-836A-02B57572494C}</author>
    <author>tc={204D7BB4-5224-4DB9-9FC2-65C991825ACE}</author>
    <author>tc={9B7D0596-BF6B-4907-A105-A22ACD9E316C}</author>
    <author>tc={126411E9-8392-4A10-B8A8-754FE516CD2C}</author>
    <author>tc={FA4A75ED-FFFE-40A0-A7F0-CA83F5A0D08C}</author>
  </authors>
  <commentList>
    <comment ref="D3" authorId="0" shapeId="0" xr:uid="{9DB67459-CAB8-4F5A-9E05-4CE35781CB6B}">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6" authorId="1" shapeId="0" xr:uid="{1D1640D2-2B03-42F0-A0C6-BB645B1F323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1" authorId="2" shapeId="0" xr:uid="{BA591173-848E-4FC6-AF4B-80C0C1A55791}">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9" authorId="3" shapeId="0" xr:uid="{5E9704D2-034B-499C-8D09-7991DA7DD0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4" shapeId="0" xr:uid="{E864CCF7-EB93-4FAB-9825-EA7384427F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5" shapeId="0" xr:uid="{BD57E7E6-8D66-4FD4-8687-6794BBE0CD0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6" shapeId="0" xr:uid="{2DAA0F1B-3A2A-4FB2-9839-95CC103A771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7" shapeId="0" xr:uid="{536FDB8C-11FE-4588-B3A1-30FCC04DA5B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8" shapeId="0" xr:uid="{52A75634-8489-4CC4-836A-02B57572494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9" shapeId="0" xr:uid="{204D7BB4-5224-4DB9-9FC2-65C991825AC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0" shapeId="0" xr:uid="{9B7D0596-BF6B-4907-A105-A22ACD9E316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1" shapeId="0" xr:uid="{126411E9-8392-4A10-B8A8-754FE516CD2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2" shapeId="0" xr:uid="{FA4A75ED-FFFE-40A0-A7F0-CA83F5A0D0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tc={D8BC22E7-5E4B-4E69-A99F-514DF896998F}</author>
    <author>tc={4719359A-2DCE-4D4A-9B31-09C6D06F1036}</author>
    <author>tc={2DF5F560-4205-43C6-ADD2-523B5B87DD5C}</author>
    <author>tc={AAC1E820-4211-4839-A581-BEC95A9C56D1}</author>
    <author>tc={BE1A066C-516F-43F0-9FAF-6A74F83B6E53}</author>
    <author>tc={84B2F875-57F6-45AD-8D33-1A389AFEF6E7}</author>
    <author>tc={FB1E33C4-672F-4ACC-A6FB-DB5A584449D9}</author>
    <author>tc={C9AECEF6-7E72-4428-B4A1-5B09E3171358}</author>
    <author>tc={1821A4D8-6285-4871-822C-BD466BEFF3F4}</author>
    <author>tc={8C764F58-03D3-4313-B03B-2487608CEE3B}</author>
    <author>tc={F0A2CC72-69DD-49FB-91FC-5BB95013C268}</author>
    <author>tc={3A4BC0F9-03CD-4500-8B5F-43B4B5D1AAA7}</author>
    <author>tc={C2AC6155-5EAA-4DAB-8F56-C709284C893A}</author>
    <author>tc={844DE996-EA15-42DE-A3E1-F8D6CC17A057}</author>
    <author>tc={5E7505E1-E6BB-4D2F-8859-ABB9E04C3C75}</author>
    <author>tc={4961651C-93B2-48FF-987C-6FDAFD566A17}</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42"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9"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1"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2"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3"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4"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5"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6"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7"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8"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19"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0"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1"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2"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3"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4"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5"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6"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7"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8"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29"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0"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1"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2"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8" authorId="33"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9" authorId="34"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0" authorId="35"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1" authorId="36"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2" authorId="37"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3" authorId="38"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4" authorId="39"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5" authorId="40"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6" authorId="41"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7" authorId="42"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8" authorId="43"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9" authorId="44"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0" authorId="45"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1" authorId="46"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2" authorId="47"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3" authorId="48"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4" authorId="49"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5" authorId="50"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6" authorId="51"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7" authorId="52"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8" authorId="53"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9" authorId="54"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0" authorId="55"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1" authorId="56"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2" authorId="57"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3" authorId="58"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4" authorId="59"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5" authorId="60"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6" authorId="61"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7" authorId="62"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8" authorId="63" shapeId="0" xr:uid="{00000000-0006-0000-0100-00004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9" authorId="64" shapeId="0" xr:uid="{00000000-0006-0000-0100-00004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0" authorId="65" shapeId="0" xr:uid="{00000000-0006-0000-0100-00004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1" authorId="66" shapeId="0" xr:uid="{00000000-0006-0000-0100-00004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2" authorId="67" shapeId="0" xr:uid="{00000000-0006-0000-0100-00004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3" authorId="68" shapeId="0" xr:uid="{00000000-0006-0000-0100-00004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4" authorId="69" shapeId="0" xr:uid="{00000000-0006-0000-0100-00004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5" authorId="70" shapeId="0" xr:uid="{00000000-0006-0000-0100-00004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6" authorId="71" shapeId="0" xr:uid="{00000000-0006-0000-0100-00004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7" authorId="72" shapeId="0" xr:uid="{00000000-0006-0000-0100-00004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8" authorId="73" shapeId="0" xr:uid="{00000000-0006-0000-0100-00004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9" authorId="74" shapeId="0" xr:uid="{00000000-0006-0000-0100-00004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0" authorId="75" shapeId="0" xr:uid="{00000000-0006-0000-0100-00004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1" authorId="76" shapeId="0" xr:uid="{00000000-0006-0000-0100-00004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2" authorId="77" shapeId="0" xr:uid="{00000000-0006-0000-0100-00004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3" authorId="78" shapeId="0" xr:uid="{00000000-0006-0000-0100-00004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00000000-0006-0000-0600-000001000000}">
      <text>
        <r>
          <rPr>
            <sz val="11"/>
            <color theme="1"/>
            <rFont val="Calibri"/>
            <family val="2"/>
            <scheme val="minor"/>
          </rPr>
          <t xml:space="preserve">Evaporative Emissions are accounted for in on-road transportation emissions
</t>
        </r>
      </text>
    </comment>
    <comment ref="G266" authorId="0" shapeId="0" xr:uid="{00000000-0006-0000-0600-000002000000}">
      <text>
        <r>
          <rPr>
            <sz val="11"/>
            <color theme="1"/>
            <rFont val="Calibri"/>
            <family val="2"/>
            <scheme val="minor"/>
          </rPr>
          <t xml:space="preserve">Evaporative Emissions are accounted for in on-road transportation emissions
</t>
        </r>
      </text>
    </comment>
    <comment ref="B267" authorId="0" shapeId="0" xr:uid="{00000000-0006-0000-0600-000003000000}">
      <text>
        <r>
          <rPr>
            <sz val="11"/>
            <color theme="1"/>
            <rFont val="Calibri"/>
            <family val="2"/>
            <scheme val="minor"/>
          </rPr>
          <t xml:space="preserve">Evaporative Emissions are accounted for in on-road transportation emissions
</t>
        </r>
      </text>
    </comment>
    <comment ref="G267" authorId="0" shapeId="0" xr:uid="{00000000-0006-0000-0600-000004000000}">
      <text>
        <r>
          <rPr>
            <sz val="11"/>
            <color theme="1"/>
            <rFont val="Calibri"/>
            <family val="2"/>
            <scheme val="minor"/>
          </rPr>
          <t xml:space="preserve">Evaporative Emissions are accounted for in on-road transportation emissions
</t>
        </r>
      </text>
    </comment>
    <comment ref="B268" authorId="0" shapeId="0" xr:uid="{00000000-0006-0000-0600-000005000000}">
      <text>
        <r>
          <rPr>
            <sz val="11"/>
            <color theme="1"/>
            <rFont val="Calibri"/>
            <family val="2"/>
            <scheme val="minor"/>
          </rPr>
          <t xml:space="preserve">Evaporative Emissions are accounted for in on-road transportation emissions
</t>
        </r>
      </text>
    </comment>
    <comment ref="G268" authorId="0" shapeId="0" xr:uid="{00000000-0006-0000-0600-000006000000}">
      <text>
        <r>
          <rPr>
            <sz val="11"/>
            <color theme="1"/>
            <rFont val="Calibri"/>
            <family val="2"/>
            <scheme val="minor"/>
          </rPr>
          <t xml:space="preserve">Evaporative Emissions are accounted for in on-road transportation emissions
</t>
        </r>
      </text>
    </comment>
    <comment ref="B269" authorId="0" shapeId="0" xr:uid="{00000000-0006-0000-0600-000007000000}">
      <text>
        <r>
          <rPr>
            <sz val="11"/>
            <color theme="1"/>
            <rFont val="Calibri"/>
            <family val="2"/>
            <scheme val="minor"/>
          </rPr>
          <t xml:space="preserve">Evaporative Emissions are accounted for in on-road transportation emissions
</t>
        </r>
      </text>
    </comment>
    <comment ref="G269" authorId="0" shapeId="0" xr:uid="{00000000-0006-0000-0600-000008000000}">
      <text>
        <r>
          <rPr>
            <sz val="11"/>
            <color theme="1"/>
            <rFont val="Calibri"/>
            <family val="2"/>
            <scheme val="minor"/>
          </rPr>
          <t xml:space="preserve">Evaporative Emissions are accounted for in on-road transportation emissions
</t>
        </r>
      </text>
    </comment>
    <comment ref="B270" authorId="0" shapeId="0" xr:uid="{00000000-0006-0000-0600-000009000000}">
      <text>
        <r>
          <rPr>
            <sz val="11"/>
            <color theme="1"/>
            <rFont val="Calibri"/>
            <family val="2"/>
            <scheme val="minor"/>
          </rPr>
          <t xml:space="preserve">Evaporative Emissions are accounted for in on-road transportation emissions
</t>
        </r>
      </text>
    </comment>
    <comment ref="G270" authorId="0" shapeId="0" xr:uid="{00000000-0006-0000-0600-00000A000000}">
      <text>
        <r>
          <rPr>
            <sz val="11"/>
            <color theme="1"/>
            <rFont val="Calibri"/>
            <family val="2"/>
            <scheme val="minor"/>
          </rPr>
          <t xml:space="preserve">Evaporative Emissions are accounted for in on-road transportation emissions
</t>
        </r>
      </text>
    </comment>
    <comment ref="B271" authorId="0" shapeId="0" xr:uid="{00000000-0006-0000-0600-00000B000000}">
      <text>
        <r>
          <rPr>
            <sz val="11"/>
            <color theme="1"/>
            <rFont val="Calibri"/>
            <family val="2"/>
            <scheme val="minor"/>
          </rPr>
          <t xml:space="preserve">Evaporative Emissions are accounted for in on-road transportation emissions
</t>
        </r>
      </text>
    </comment>
    <comment ref="G271" authorId="0" shapeId="0" xr:uid="{00000000-0006-0000-0600-00000C000000}">
      <text>
        <r>
          <rPr>
            <sz val="11"/>
            <color theme="1"/>
            <rFont val="Calibri"/>
            <family val="2"/>
            <scheme val="minor"/>
          </rPr>
          <t xml:space="preserve">Evaporative Emissions are accounted for in on-road transportation emissions
</t>
        </r>
      </text>
    </comment>
    <comment ref="B272" authorId="0" shapeId="0" xr:uid="{00000000-0006-0000-0600-00000D000000}">
      <text>
        <r>
          <rPr>
            <sz val="11"/>
            <color theme="1"/>
            <rFont val="Calibri"/>
            <family val="2"/>
            <scheme val="minor"/>
          </rPr>
          <t xml:space="preserve">Evaporative Emissions are accounted for in on-road transportation emissions
</t>
        </r>
      </text>
    </comment>
    <comment ref="G272" authorId="0" shapeId="0" xr:uid="{00000000-0006-0000-0600-00000E000000}">
      <text>
        <r>
          <rPr>
            <sz val="11"/>
            <color theme="1"/>
            <rFont val="Calibri"/>
            <family val="2"/>
            <scheme val="minor"/>
          </rPr>
          <t xml:space="preserve">Evaporative Emissions are accounted for in on-road transportation emissions
</t>
        </r>
      </text>
    </comment>
    <comment ref="H272" authorId="0" shapeId="0" xr:uid="{00000000-0006-0000-0600-00000F000000}">
      <text>
        <r>
          <rPr>
            <sz val="11"/>
            <color theme="1"/>
            <rFont val="Calibri"/>
            <family val="2"/>
            <scheme val="minor"/>
          </rPr>
          <t xml:space="preserve">Evaporative Emissions are accounted for in on-road transportation emissions
</t>
        </r>
      </text>
    </comment>
    <comment ref="I272" authorId="0" shapeId="0" xr:uid="{00000000-0006-0000-0600-000010000000}">
      <text>
        <r>
          <rPr>
            <sz val="11"/>
            <color theme="1"/>
            <rFont val="Calibri"/>
            <family val="2"/>
            <scheme val="minor"/>
          </rPr>
          <t xml:space="preserve">Evaporative Emissions are accounted for in on-road transportation emissions
</t>
        </r>
      </text>
    </comment>
    <comment ref="E590" authorId="0" shapeId="0" xr:uid="{00000000-0006-0000-0600-000011000000}">
      <text>
        <r>
          <rPr>
            <sz val="11"/>
            <color theme="1"/>
            <rFont val="Calibri"/>
            <family val="2"/>
            <scheme val="minor"/>
          </rPr>
          <t>Reported under Grassland Remaining Grassland in the LULUCF Sector</t>
        </r>
      </text>
    </comment>
    <comment ref="F590" authorId="0" shapeId="0" xr:uid="{00000000-0006-0000-0600-000012000000}">
      <text>
        <r>
          <rPr>
            <sz val="11"/>
            <color theme="1"/>
            <rFont val="Calibri"/>
            <family val="2"/>
            <scheme val="minor"/>
          </rPr>
          <t>Reported under Grassland Remaining Grassland in the LULUCF Sector.</t>
        </r>
      </text>
    </comment>
    <comment ref="G608" authorId="0" shapeId="0" xr:uid="{00000000-0006-0000-0600-000013000000}">
      <text>
        <r>
          <rPr>
            <sz val="11"/>
            <color theme="1"/>
            <rFont val="Calibri"/>
            <family val="2"/>
            <scheme val="minor"/>
          </rPr>
          <t>VOCs are not estimated in the forest land category.</t>
        </r>
      </text>
    </comment>
    <comment ref="E620" authorId="0" shapeId="0" xr:uid="{00000000-0006-0000-0600-000014000000}">
      <text>
        <r>
          <rPr>
            <sz val="11"/>
            <color theme="1"/>
            <rFont val="Calibri"/>
            <family val="2"/>
            <scheme val="minor"/>
          </rPr>
          <t>Activity data not available on biomass burning in settlements.</t>
        </r>
      </text>
    </comment>
    <comment ref="F620" authorId="0" shapeId="0" xr:uid="{00000000-0006-0000-0600-000015000000}">
      <text>
        <r>
          <rPr>
            <sz val="11"/>
            <color theme="1"/>
            <rFont val="Calibri"/>
            <family val="2"/>
            <scheme val="minor"/>
          </rPr>
          <t>Activity data not available on biomass burning in settlements.</t>
        </r>
      </text>
    </comment>
    <comment ref="E621" authorId="0" shapeId="0" xr:uid="{00000000-0006-0000-0600-000016000000}">
      <text>
        <r>
          <rPr>
            <sz val="11"/>
            <color theme="1"/>
            <rFont val="Calibri"/>
            <family val="2"/>
            <scheme val="minor"/>
          </rPr>
          <t>Activity data not available.</t>
        </r>
      </text>
    </comment>
    <comment ref="F621" authorId="0" shapeId="0" xr:uid="{00000000-0006-0000-0600-000017000000}">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<sst xmlns="http://schemas.openxmlformats.org/spreadsheetml/2006/main" count="15320" uniqueCount="3479">
  <si>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</si>
  <si>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</si>
  <si>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</si>
  <si>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</si>
  <si>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</si>
  <si>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</si>
  <si>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</si>
  <si>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</si>
  <si>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</si>
  <si>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</si>
  <si>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</si>
  <si>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</si>
  <si>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</si>
  <si>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</si>
  <si>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</si>
  <si>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</si>
  <si>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</si>
  <si>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</si>
  <si>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</si>
  <si>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</si>
  <si>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</si>
  <si>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</si>
  <si>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</si>
  <si>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</si>
  <si>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</si>
  <si>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</si>
  <si>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</si>
  <si>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</si>
  <si>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</si>
  <si>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</si>
  <si>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</si>
  <si>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</si>
  <si>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</si>
  <si>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</si>
  <si>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</si>
  <si>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</si>
  <si>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</si>
  <si>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</si>
  <si>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</si>
  <si>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</si>
  <si>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</si>
  <si>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</si>
  <si>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</si>
  <si>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</si>
  <si>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</si>
  <si>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</si>
  <si>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</si>
  <si>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</si>
  <si>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</si>
  <si>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</si>
  <si>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</si>
  <si>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</si>
  <si>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</si>
  <si>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</si>
  <si>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</si>
  <si>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</si>
  <si>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</si>
  <si>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</si>
  <si>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</si>
  <si>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</si>
  <si>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</si>
  <si>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</si>
  <si>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</si>
  <si>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</si>
  <si>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</si>
  <si>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</si>
  <si>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</si>
  <si>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</si>
  <si>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</si>
  <si>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</si>
  <si>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</si>
  <si>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</si>
  <si>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</si>
  <si>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</si>
  <si>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</si>
  <si>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</si>
  <si>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</si>
  <si>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</si>
  <si>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</si>
  <si>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</si>
  <si>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</si>
  <si>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</si>
  <si>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</si>
  <si>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</si>
  <si>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</si>
  <si>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</si>
  <si>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</si>
  <si>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</si>
  <si>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</si>
  <si>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</si>
  <si>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</si>
  <si>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</si>
  <si>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</si>
  <si>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</si>
  <si>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</si>
  <si>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</si>
  <si>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</si>
  <si>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</si>
  <si>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</si>
  <si>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</si>
  <si>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</si>
  <si>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</si>
  <si>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</si>
  <si>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</si>
  <si>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</si>
  <si>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</si>
  <si>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</si>
  <si>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</si>
  <si>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</si>
  <si>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</si>
  <si>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</si>
  <si>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</si>
  <si>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</si>
  <si>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</si>
  <si>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</si>
  <si>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</si>
  <si>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</si>
  <si>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</si>
  <si>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</si>
  <si>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</si>
  <si>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</si>
  <si>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</si>
  <si>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</si>
  <si>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</si>
  <si>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</si>
  <si>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</si>
  <si>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</si>
  <si>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</si>
  <si>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</si>
  <si>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</si>
  <si>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</si>
  <si>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</si>
  <si>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</si>
  <si>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</si>
  <si>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</si>
  <si>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</si>
  <si>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</si>
  <si>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</si>
  <si>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</si>
  <si>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</si>
  <si>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</si>
  <si>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</si>
  <si>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</si>
  <si>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</si>
  <si>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</si>
  <si>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</si>
  <si>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</si>
  <si>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</si>
  <si>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</si>
  <si>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</si>
  <si>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</si>
  <si>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</si>
  <si>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</si>
  <si>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</si>
  <si>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</si>
  <si>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</si>
  <si>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</si>
  <si>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</si>
  <si>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</si>
  <si>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</si>
  <si>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</si>
  <si>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</si>
  <si>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</si>
  <si>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</si>
  <si>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</si>
  <si>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</si>
  <si>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</si>
  <si>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</si>
  <si>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</si>
  <si>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</si>
  <si>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</si>
  <si>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</si>
  <si>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</si>
  <si>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</si>
  <si>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</si>
  <si>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</si>
  <si>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</si>
  <si>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</si>
  <si>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</si>
  <si>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</si>
  <si>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</si>
  <si>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</si>
  <si>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</si>
  <si>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</si>
  <si>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</si>
  <si>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</si>
  <si>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</si>
  <si>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</si>
  <si>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</si>
  <si>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</si>
  <si>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</si>
  <si>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</si>
  <si>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</si>
  <si>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</si>
  <si>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</si>
  <si>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</si>
  <si>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</si>
  <si>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</si>
  <si>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</si>
  <si>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</si>
  <si>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</si>
  <si>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</si>
  <si>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</si>
  <si>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</si>
  <si>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</si>
  <si>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</si>
  <si>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</si>
  <si>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</si>
  <si>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</si>
  <si>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</si>
  <si>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</si>
  <si>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</si>
  <si>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</si>
  <si>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</si>
  <si>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</si>
  <si>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</si>
  <si>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</si>
  <si>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</si>
  <si>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</si>
  <si>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</si>
  <si>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</si>
  <si>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</si>
  <si>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</si>
  <si>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</si>
  <si>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</si>
  <si>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</si>
  <si>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</si>
  <si>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</si>
  <si>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</si>
  <si>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</si>
  <si>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</si>
  <si>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</si>
  <si>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</si>
  <si>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</si>
  <si>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</si>
  <si>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</si>
  <si>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</si>
  <si>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</si>
  <si>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</si>
  <si>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</si>
  <si>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</si>
  <si>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</si>
  <si>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</si>
  <si>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</si>
  <si>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</si>
  <si>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</si>
  <si>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</si>
  <si>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</si>
  <si>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</si>
  <si>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</si>
  <si>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</si>
  <si>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</si>
  <si>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</si>
  <si>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</si>
  <si>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</si>
  <si>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</si>
  <si>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</si>
  <si>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</si>
  <si>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</si>
  <si>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</si>
  <si>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</si>
  <si>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</si>
  <si>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</si>
  <si>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</si>
  <si>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</si>
  <si>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</si>
  <si>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</si>
  <si>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</si>
  <si>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</si>
  <si>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</si>
  <si>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</si>
  <si>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</si>
  <si>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</si>
  <si>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</si>
  <si>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</si>
  <si>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</si>
  <si>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</si>
  <si>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</si>
  <si>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</si>
  <si>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</si>
  <si>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</si>
  <si>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</si>
  <si>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</si>
  <si>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</si>
  <si>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</si>
  <si>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</si>
  <si>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</si>
  <si>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</si>
  <si>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</si>
  <si>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</si>
  <si>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</si>
  <si>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</si>
  <si>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</si>
  <si>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</si>
  <si>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</si>
  <si>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</si>
  <si>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</si>
  <si>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</si>
  <si>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</si>
  <si>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</si>
  <si>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</si>
  <si>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</si>
  <si>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</si>
  <si>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</si>
  <si>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</si>
  <si>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</si>
  <si>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</si>
  <si>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</si>
  <si>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</si>
  <si>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</si>
  <si>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</si>
  <si>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</si>
  <si>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</si>
  <si>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</si>
  <si>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</si>
  <si>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</si>
  <si>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</si>
  <si>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</si>
  <si>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</si>
  <si>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</si>
  <si>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</si>
  <si>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</si>
  <si>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</si>
  <si>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</si>
  <si>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</si>
  <si>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</si>
  <si>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</si>
  <si>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</si>
  <si>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</si>
  <si>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</si>
  <si>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</si>
  <si>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</si>
  <si>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</si>
  <si>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</si>
  <si>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</si>
  <si>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</si>
  <si>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</si>
  <si>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</si>
  <si>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</si>
  <si>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</si>
  <si>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</si>
  <si>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</si>
  <si>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</si>
  <si>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</si>
  <si>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</si>
  <si>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</si>
  <si>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</si>
  <si>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</si>
  <si>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</si>
  <si>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</si>
  <si>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</si>
  <si>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</si>
  <si>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</si>
  <si>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</si>
  <si>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</si>
  <si>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</si>
  <si>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</si>
  <si>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</si>
  <si>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</si>
  <si>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</si>
  <si>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</si>
  <si>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</si>
  <si>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</si>
  <si>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</si>
  <si>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</si>
  <si>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</si>
  <si>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</si>
  <si>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</si>
  <si>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</si>
  <si>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</si>
  <si>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</si>
  <si>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</si>
  <si>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</si>
  <si>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</si>
  <si>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</si>
  <si>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</si>
  <si>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</si>
  <si>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</si>
  <si>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</si>
  <si>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</si>
  <si>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</si>
  <si>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</si>
  <si>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</si>
  <si>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</si>
  <si>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</si>
  <si>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</si>
  <si>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</si>
  <si>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</si>
  <si>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</si>
  <si>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</si>
  <si>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</si>
  <si>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</si>
  <si>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</si>
  <si>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</si>
  <si>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</si>
  <si>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</si>
  <si>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</si>
  <si>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</si>
  <si>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</si>
  <si>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</si>
  <si>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</si>
  <si>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</si>
  <si>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</si>
  <si>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</si>
  <si>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</si>
  <si>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</si>
  <si>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</si>
  <si>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</si>
  <si>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</si>
  <si>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</si>
  <si>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</si>
  <si>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</si>
  <si>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</si>
  <si>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</si>
  <si>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</si>
  <si>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</si>
  <si>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</si>
  <si>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</si>
  <si>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</si>
  <si>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</si>
  <si>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</si>
  <si>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</si>
  <si>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</si>
  <si>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</si>
  <si>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</si>
  <si>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</si>
  <si>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</si>
  <si>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</si>
  <si>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</si>
  <si>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</si>
  <si>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</si>
  <si>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</si>
  <si>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</si>
  <si>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</si>
  <si>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</si>
  <si>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</si>
  <si>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</si>
  <si>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</si>
  <si>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</si>
  <si>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</si>
  <si>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</si>
  <si>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</si>
  <si>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</si>
  <si>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</si>
  <si>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</si>
  <si>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</si>
  <si>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</si>
  <si>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</si>
  <si>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</si>
  <si>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</si>
  <si>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</si>
  <si>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</si>
  <si>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</si>
  <si>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</si>
  <si>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</si>
  <si>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</si>
  <si>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</si>
  <si>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</si>
  <si>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</si>
  <si>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</si>
  <si>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</si>
  <si>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</si>
  <si>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</si>
  <si>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</si>
  <si>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</si>
  <si>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</si>
  <si>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</si>
  <si>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</si>
  <si>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</si>
  <si>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</si>
  <si>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</si>
  <si>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</si>
  <si>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</si>
  <si>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</si>
  <si>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</si>
  <si>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</si>
  <si>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</si>
  <si>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</si>
  <si>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</si>
  <si>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</si>
  <si>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</si>
  <si>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</si>
  <si>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</si>
  <si>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</si>
  <si>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</si>
  <si>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</si>
  <si>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</si>
  <si>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</si>
  <si>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</si>
  <si>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</si>
  <si>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</si>
  <si>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</si>
  <si>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</si>
  <si>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</si>
  <si>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</si>
  <si>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</si>
  <si>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</si>
  <si>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</si>
  <si>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</si>
  <si>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</si>
  <si>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</si>
  <si>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</si>
  <si>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</si>
  <si>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</si>
  <si>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</si>
  <si>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</si>
  <si>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</si>
  <si>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</si>
  <si>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</si>
  <si>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</si>
  <si>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</si>
  <si>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</si>
  <si>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</si>
  <si>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</si>
  <si>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</si>
  <si>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</si>
  <si>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</si>
  <si>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</si>
  <si>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</si>
  <si>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</si>
  <si>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</si>
  <si>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</si>
  <si>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</si>
  <si>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</si>
  <si>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</si>
  <si>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</si>
  <si>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</si>
  <si>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</si>
  <si>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</si>
  <si>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</si>
  <si>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</si>
  <si>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</si>
  <si>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</si>
  <si>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</si>
  <si>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</si>
  <si>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</si>
  <si>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</si>
  <si>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</si>
  <si>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</si>
  <si>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</si>
  <si>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</si>
  <si>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</si>
  <si>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</si>
  <si>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</si>
  <si>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</si>
  <si>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</si>
  <si>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</si>
  <si>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</si>
  <si>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</si>
  <si>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</si>
  <si>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</si>
  <si>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</si>
  <si>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</si>
  <si>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</si>
  <si>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</si>
  <si>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</si>
  <si>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</si>
  <si>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</si>
  <si>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</si>
  <si>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</si>
  <si>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</si>
  <si>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</si>
  <si>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</si>
  <si>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</si>
  <si>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</si>
  <si>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</si>
  <si>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</si>
  <si>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</si>
  <si>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</si>
  <si>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</si>
  <si>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</si>
  <si>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</si>
  <si>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</si>
  <si>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</si>
  <si>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</si>
  <si>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</si>
  <si>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</si>
  <si>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</si>
  <si>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</si>
  <si>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</si>
  <si>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</si>
  <si>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</si>
  <si>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</si>
  <si>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</si>
  <si>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</si>
  <si>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</si>
  <si>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</si>
  <si>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</si>
  <si>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</si>
  <si>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</si>
  <si>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</si>
  <si>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</si>
  <si>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</si>
  <si>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</si>
  <si>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</si>
  <si>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</si>
  <si>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</si>
  <si>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</si>
  <si>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</si>
  <si>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</si>
  <si>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</si>
  <si>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</si>
  <si>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</si>
  <si>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</si>
  <si>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</si>
  <si>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</si>
  <si>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</si>
  <si>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</si>
  <si>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</si>
  <si>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</si>
  <si>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</si>
  <si>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</si>
  <si>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</si>
  <si>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</si>
  <si>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</si>
  <si>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</si>
  <si>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</si>
  <si>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</si>
  <si>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</si>
  <si>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</si>
  <si>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</si>
  <si>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</si>
  <si>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</si>
  <si>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</si>
  <si>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</si>
  <si>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</si>
  <si>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</si>
  <si>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</si>
  <si>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</si>
  <si>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</si>
  <si>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</si>
  <si>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</si>
  <si>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</si>
  <si>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</si>
  <si>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</si>
  <si>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</si>
  <si>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</si>
  <si>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</si>
  <si>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</si>
  <si>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</si>
  <si>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</si>
  <si>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</si>
  <si>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</si>
  <si>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</si>
  <si>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</si>
  <si>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</si>
  <si>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</si>
  <si>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</si>
  <si>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</si>
  <si>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</si>
  <si>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</si>
  <si>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</si>
  <si>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</si>
  <si>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</si>
  <si>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</si>
  <si>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</si>
  <si>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</si>
  <si>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</si>
  <si>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</si>
  <si>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</si>
  <si>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</si>
  <si>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</si>
  <si>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</si>
  <si>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</si>
  <si>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</si>
  <si>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</si>
  <si>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</si>
  <si>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</si>
  <si>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</si>
  <si>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</si>
  <si>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</si>
  <si>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</si>
  <si>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</si>
  <si>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</si>
  <si>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</si>
  <si>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</si>
  <si>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</si>
  <si>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</si>
  <si>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</si>
  <si>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</si>
  <si>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</si>
  <si>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</si>
  <si>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</si>
  <si>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</si>
  <si>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</si>
  <si>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</si>
  <si>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</si>
  <si>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</si>
  <si>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</si>
  <si>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</si>
  <si>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</si>
  <si>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</si>
  <si>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</si>
  <si>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</si>
  <si>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</si>
  <si>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</si>
  <si>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</si>
  <si>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</si>
  <si>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</si>
  <si>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</si>
  <si>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</si>
  <si>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</si>
  <si>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</si>
  <si>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</si>
  <si>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</si>
  <si>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</si>
  <si>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</si>
  <si>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</si>
  <si>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</si>
  <si>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</si>
  <si>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</si>
  <si>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</si>
  <si>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</si>
  <si>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</si>
  <si>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</si>
  <si>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</si>
  <si>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</si>
  <si>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</si>
  <si>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</si>
  <si>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</si>
  <si>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</si>
  <si>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</si>
  <si>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</si>
  <si>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</si>
  <si>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</si>
  <si>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</si>
  <si>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</si>
  <si>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</si>
  <si>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</si>
  <si>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</si>
  <si>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</si>
  <si>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</si>
  <si>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</si>
  <si>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</si>
  <si>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</si>
  <si>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</si>
  <si>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</si>
  <si>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</si>
  <si>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</si>
  <si>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</si>
  <si>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</si>
  <si>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</si>
  <si>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</si>
  <si>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</si>
  <si>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</si>
  <si>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</si>
  <si>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</si>
  <si>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</si>
  <si>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</si>
  <si>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</si>
  <si>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</si>
  <si>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</si>
  <si>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</si>
  <si>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</si>
  <si>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</si>
  <si>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</si>
  <si>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</si>
  <si>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</si>
  <si>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</si>
  <si>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</si>
  <si>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</si>
  <si>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</si>
  <si>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</si>
  <si>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</si>
  <si>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</si>
  <si>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</si>
  <si>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</si>
  <si>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</si>
  <si>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</si>
  <si>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</si>
  <si>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</si>
  <si>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</si>
  <si>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</si>
  <si>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</si>
  <si>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</si>
  <si>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</si>
  <si>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</si>
  <si>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</si>
  <si>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</si>
  <si>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</si>
  <si>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</si>
  <si>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</si>
  <si>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</si>
  <si>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</si>
  <si>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</si>
  <si>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</si>
  <si>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</si>
  <si>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</si>
  <si>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</si>
  <si>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</si>
  <si>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</si>
  <si>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</si>
  <si>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</si>
  <si>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</si>
  <si>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</si>
  <si>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</si>
  <si>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</si>
  <si>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</si>
  <si>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</si>
  <si>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</si>
  <si>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</si>
  <si>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</si>
  <si>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</si>
  <si>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</si>
  <si>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</si>
  <si>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</si>
  <si>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</si>
  <si>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</si>
  <si>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</si>
  <si>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</si>
  <si>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</si>
  <si>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</si>
  <si>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</si>
  <si>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</si>
  <si>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</si>
  <si>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</si>
  <si>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</si>
  <si>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</si>
  <si>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</si>
  <si>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</si>
  <si>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</si>
  <si>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</si>
  <si>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</si>
  <si>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</si>
  <si>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</si>
  <si>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</si>
  <si>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</si>
  <si>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</si>
  <si>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</si>
  <si>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</si>
  <si>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</si>
  <si>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</si>
  <si>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</si>
  <si>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</si>
  <si>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</si>
  <si>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</si>
  <si>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</si>
  <si>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</si>
  <si>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</si>
  <si>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</si>
  <si>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</si>
  <si>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</si>
  <si>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</si>
  <si>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</si>
  <si>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</si>
  <si>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</si>
  <si>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</si>
  <si>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</si>
  <si>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</si>
  <si>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</si>
  <si>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</si>
  <si>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</si>
  <si>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</si>
  <si>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</si>
  <si>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</si>
  <si>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</si>
  <si>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</si>
  <si>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</si>
  <si>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</si>
  <si>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</si>
  <si>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</si>
  <si>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</si>
  <si>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</si>
  <si>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</si>
  <si>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</si>
  <si>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</si>
  <si>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</si>
  <si>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</si>
  <si>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</si>
  <si>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</si>
  <si>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</si>
  <si>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</si>
  <si>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</si>
  <si>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</si>
  <si>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</si>
  <si>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</si>
  <si>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</si>
  <si>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</si>
  <si>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</si>
  <si>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</si>
  <si>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</si>
  <si>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</si>
  <si>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</si>
  <si>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</si>
  <si>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</si>
  <si>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</si>
  <si>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</si>
  <si>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</si>
  <si>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</si>
  <si>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</si>
  <si>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</si>
  <si>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</si>
  <si>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</si>
  <si>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</si>
  <si>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</si>
  <si>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</si>
  <si>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</si>
  <si>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</si>
  <si>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</si>
  <si>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</si>
  <si>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</si>
  <si>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</si>
  <si>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</si>
  <si>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</si>
  <si>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</si>
  <si>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</si>
  <si>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</si>
  <si>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</si>
  <si>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</si>
  <si>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</si>
  <si>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</si>
  <si>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</si>
  <si>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</si>
  <si>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</si>
  <si>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</si>
  <si>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</si>
  <si>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</si>
  <si>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</si>
  <si>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</si>
  <si>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</si>
  <si>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</si>
  <si>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</si>
  <si>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</si>
  <si>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</si>
  <si>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</si>
  <si>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</si>
  <si>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</si>
  <si>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</si>
  <si>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</si>
  <si>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</si>
  <si>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</si>
  <si>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</si>
  <si>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</si>
  <si>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</si>
  <si>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</si>
  <si>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</si>
  <si>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</si>
  <si>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</si>
  <si>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</si>
  <si>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</si>
  <si>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</si>
  <si>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</si>
  <si>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</si>
  <si>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</si>
  <si>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</si>
  <si>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</si>
  <si>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</si>
  <si>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</si>
  <si>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</si>
  <si>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</si>
  <si>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</si>
  <si>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</si>
  <si>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</si>
  <si>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</si>
  <si>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</si>
  <si>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</si>
  <si>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</si>
  <si>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</si>
  <si>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</si>
  <si>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</si>
  <si>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</si>
  <si>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</si>
  <si>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</si>
  <si>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</si>
  <si>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</si>
  <si>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</si>
  <si>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</si>
  <si>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</si>
  <si>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</si>
  <si>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</si>
  <si>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</si>
  <si>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</si>
  <si>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</si>
  <si>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</si>
  <si>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</si>
  <si>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</si>
  <si>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</si>
  <si>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</si>
  <si>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</si>
  <si>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</si>
  <si>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</si>
  <si>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</si>
  <si>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</si>
  <si>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</si>
  <si>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</si>
  <si>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</si>
  <si>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</si>
  <si>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</si>
  <si>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</si>
  <si>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</si>
  <si>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</si>
  <si>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</si>
  <si>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</si>
  <si>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</si>
  <si>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</si>
  <si>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</si>
  <si>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</si>
  <si>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</si>
  <si>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</si>
  <si>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</si>
  <si>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</si>
  <si>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</si>
  <si>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</si>
  <si>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</si>
  <si>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</si>
  <si>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</si>
  <si>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</si>
  <si>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</si>
  <si>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</si>
  <si>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</si>
  <si>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</si>
  <si>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</si>
  <si>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</si>
  <si>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</si>
  <si>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</si>
  <si>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</si>
  <si>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</si>
  <si>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</si>
  <si>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</si>
  <si>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</si>
  <si>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</si>
  <si>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</si>
  <si>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</si>
  <si>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</si>
  <si>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</si>
  <si>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</si>
  <si>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</si>
  <si>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</si>
  <si>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</si>
  <si>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</si>
  <si>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</si>
  <si>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</si>
  <si>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</si>
  <si>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</si>
  <si>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</si>
  <si>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</si>
  <si>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</si>
  <si>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</si>
  <si>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</si>
  <si>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</si>
  <si>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</si>
  <si>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</si>
  <si>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</si>
  <si>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</si>
  <si>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</si>
  <si>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</si>
  <si>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</si>
  <si>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</si>
  <si>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</si>
  <si>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</si>
  <si>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</si>
  <si>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</si>
  <si>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</si>
  <si>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</si>
  <si>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</si>
  <si>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</si>
  <si>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</si>
  <si>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</si>
  <si>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</si>
  <si>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</si>
  <si>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</si>
  <si>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</si>
  <si>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</si>
  <si>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</si>
  <si>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</si>
  <si>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</si>
  <si>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</si>
  <si>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</si>
  <si>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</si>
  <si>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</si>
  <si>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</si>
  <si>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</si>
  <si>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</si>
  <si>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</si>
  <si>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</si>
  <si>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</si>
  <si>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</si>
  <si>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</si>
  <si>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</si>
  <si>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</si>
  <si>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</si>
  <si>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</si>
  <si>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</si>
  <si>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</si>
  <si>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</si>
  <si>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</si>
  <si>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</si>
  <si>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</si>
  <si>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</si>
  <si>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</si>
  <si>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</si>
  <si>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</si>
  <si>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</si>
  <si>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</si>
  <si>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</si>
  <si>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</si>
  <si>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</si>
  <si>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</si>
  <si>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</si>
  <si>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</si>
  <si>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</si>
  <si>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</si>
  <si>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</si>
  <si>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</si>
  <si>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</si>
  <si>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</si>
  <si>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</si>
  <si>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</si>
  <si>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</si>
  <si>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</si>
  <si>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</si>
  <si>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</si>
  <si>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</si>
  <si>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</si>
  <si>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</si>
  <si>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</si>
  <si>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</si>
  <si>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</si>
  <si>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</si>
  <si>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</si>
  <si>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</si>
  <si>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</si>
  <si>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</si>
  <si>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</si>
  <si>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</si>
  <si>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</si>
  <si>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</si>
  <si>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</si>
  <si>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</si>
  <si>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</si>
  <si>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</si>
  <si>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</si>
  <si>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</si>
  <si>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</si>
  <si>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</si>
  <si>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</si>
  <si>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</si>
  <si>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</si>
  <si>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</si>
  <si>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</si>
  <si>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</si>
  <si>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</si>
  <si>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</si>
  <si>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</si>
  <si>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</si>
  <si>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</si>
  <si>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</si>
  <si>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</si>
  <si>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</si>
  <si>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</si>
  <si>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</si>
  <si>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</si>
  <si>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</si>
  <si>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</si>
  <si>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</si>
  <si>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</si>
  <si>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</si>
  <si>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</si>
  <si>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</si>
  <si>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</si>
  <si>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</si>
  <si>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</si>
  <si>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</si>
  <si>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</si>
  <si>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</si>
  <si>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</si>
  <si>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</si>
  <si>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</si>
  <si>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</si>
  <si>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</si>
  <si>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</si>
  <si>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</si>
  <si>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</si>
  <si>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</si>
  <si>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</si>
  <si>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</si>
  <si>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</si>
  <si>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</si>
  <si>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</si>
  <si>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</si>
  <si>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</si>
  <si>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</si>
  <si>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</si>
  <si>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</si>
  <si>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</si>
  <si>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</si>
  <si>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</si>
  <si>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</si>
  <si>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</si>
  <si>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</si>
  <si>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</si>
  <si>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</si>
  <si>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</si>
  <si>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</si>
  <si>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</si>
  <si>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</si>
  <si>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</si>
  <si>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</si>
  <si>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</si>
  <si>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</si>
  <si>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</si>
  <si>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</si>
  <si>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</si>
  <si>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</si>
  <si>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</si>
  <si>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</si>
  <si>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</si>
  <si>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</si>
  <si>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</si>
  <si>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</si>
  <si>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</si>
  <si>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</si>
  <si>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</si>
  <si>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</si>
  <si>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</si>
  <si>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</si>
  <si>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</si>
  <si>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</si>
  <si>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</si>
  <si>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</si>
  <si>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</si>
  <si>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</si>
  <si>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</si>
  <si>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</si>
  <si>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</si>
  <si>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</si>
  <si>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</si>
  <si>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</si>
  <si>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</si>
  <si>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</si>
  <si>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</si>
  <si>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</si>
  <si>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</si>
  <si>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</si>
  <si>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</si>
  <si>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</si>
  <si>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</si>
  <si>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</si>
  <si>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</si>
  <si>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</si>
  <si>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</si>
  <si>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</si>
  <si>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</si>
  <si>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</si>
  <si>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</si>
  <si>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</si>
  <si>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</si>
  <si>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</si>
  <si>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</si>
  <si>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</si>
  <si>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</si>
  <si>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</si>
  <si>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</si>
  <si>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</si>
  <si>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</si>
  <si>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</si>
  <si>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</si>
  <si>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</si>
  <si>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</si>
  <si>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</si>
  <si>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</si>
  <si>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</si>
  <si>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</si>
  <si>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</si>
  <si>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</si>
  <si>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</si>
  <si>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</si>
  <si>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</si>
  <si>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</si>
  <si>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</si>
  <si>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</si>
  <si>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</si>
  <si>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</si>
  <si>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</si>
  <si>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</si>
  <si>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</si>
  <si>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</si>
  <si>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</si>
  <si>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</si>
  <si>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</si>
  <si>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</si>
  <si>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</si>
  <si>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</si>
  <si>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</si>
  <si>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</si>
  <si>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</si>
  <si>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</si>
  <si>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</si>
  <si>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</si>
  <si>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</si>
  <si>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</si>
  <si>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</si>
  <si>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</si>
  <si>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</si>
  <si>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</si>
  <si>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</si>
  <si>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</si>
  <si>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</si>
  <si>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</si>
  <si>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</si>
  <si>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</si>
  <si>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</si>
  <si>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</si>
  <si>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</si>
  <si>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</si>
  <si>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</si>
  <si>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</si>
  <si>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</si>
  <si>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</si>
  <si>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</si>
  <si>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</si>
  <si>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</si>
  <si>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</si>
  <si>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</si>
  <si>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</si>
  <si>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</si>
  <si>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</si>
  <si>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</si>
  <si>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</si>
  <si>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</si>
  <si>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</si>
  <si>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</si>
  <si>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</si>
  <si>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</si>
  <si>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</si>
  <si>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</si>
  <si>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</si>
  <si>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</si>
  <si>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</si>
  <si>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</si>
  <si>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</si>
  <si>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</si>
  <si>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</si>
  <si>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</si>
  <si>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</si>
  <si>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</si>
  <si>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</si>
  <si>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</si>
  <si>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</si>
  <si>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</si>
  <si>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</si>
  <si>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</si>
  <si>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</si>
  <si>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</si>
  <si>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</si>
  <si>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</si>
  <si>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</si>
  <si>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</si>
  <si>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</si>
  <si>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</si>
  <si>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</si>
  <si>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</si>
  <si>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</si>
  <si>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</si>
  <si>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</si>
  <si>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</si>
  <si>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</si>
  <si>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</si>
  <si>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</si>
  <si>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</si>
  <si>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</si>
  <si>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</si>
  <si>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</si>
  <si>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</si>
  <si>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</si>
  <si>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</si>
  <si>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</si>
  <si>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</si>
  <si>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</si>
  <si>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</si>
  <si>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</si>
  <si>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</si>
  <si>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</si>
  <si>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</si>
  <si>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</si>
  <si>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</si>
  <si>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</si>
  <si>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</si>
  <si>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</si>
  <si>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</si>
  <si>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</si>
  <si>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</si>
  <si>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</si>
  <si>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</si>
  <si>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</si>
  <si>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</si>
  <si>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</si>
  <si>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</si>
  <si>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</si>
  <si>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</si>
  <si>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</si>
  <si>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</si>
  <si>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</si>
  <si>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</si>
  <si>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</si>
  <si>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</si>
  <si>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</si>
  <si>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</si>
  <si>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</si>
  <si>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</si>
  <si>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</si>
  <si>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</si>
  <si>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</si>
  <si>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</si>
  <si>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</si>
  <si>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</si>
  <si>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</si>
  <si>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</si>
  <si>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</si>
  <si>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</si>
  <si>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</si>
  <si>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</si>
  <si>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</si>
  <si>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</si>
  <si>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</si>
  <si>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</si>
  <si>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</si>
  <si>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</si>
  <si>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</si>
  <si>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</si>
  <si>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</si>
  <si>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</si>
  <si>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</si>
  <si>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</si>
  <si>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</si>
  <si>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</si>
  <si>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</si>
  <si>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</si>
  <si>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</si>
  <si>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</si>
  <si>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</si>
  <si>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</si>
  <si>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</si>
  <si>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</si>
  <si>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</si>
  <si>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</si>
  <si>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</si>
  <si>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</si>
  <si>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</si>
  <si>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</si>
  <si>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</si>
  <si>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</si>
  <si>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</si>
  <si>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</si>
  <si>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</si>
  <si>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</si>
  <si>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</si>
  <si>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</si>
  <si>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</si>
  <si>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</si>
  <si>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</si>
  <si>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</si>
  <si>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</si>
  <si>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</si>
  <si>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</si>
  <si>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</si>
  <si>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</si>
  <si>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</si>
  <si>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</si>
  <si>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</si>
  <si>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</si>
  <si>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</si>
  <si>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</si>
  <si>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</si>
  <si>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</si>
  <si>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</si>
  <si>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</si>
  <si>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</si>
  <si>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</si>
  <si>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</si>
  <si>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</si>
  <si>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</si>
  <si>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</si>
  <si>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</si>
  <si>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</si>
  <si>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</si>
  <si>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</si>
  <si>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</si>
  <si>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</si>
  <si>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</si>
  <si>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</si>
  <si>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</si>
  <si>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</si>
  <si>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</si>
  <si>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</si>
  <si>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</si>
  <si>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</si>
  <si>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</si>
  <si>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</si>
  <si>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</si>
  <si>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</si>
  <si>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</si>
  <si>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</si>
  <si>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</si>
  <si>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</si>
  <si>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</si>
  <si>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</si>
  <si>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</si>
  <si>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</si>
  <si>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</si>
  <si>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</si>
  <si>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</si>
  <si>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</si>
  <si>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</si>
  <si>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</si>
  <si>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</si>
  <si>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</si>
  <si>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</si>
  <si>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</si>
  <si>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</si>
  <si>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</si>
  <si>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</si>
  <si>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</si>
  <si>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</si>
  <si>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</si>
  <si>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</si>
  <si>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</si>
  <si>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</si>
  <si>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</si>
  <si>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</si>
  <si>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</si>
  <si>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</si>
  <si>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</si>
  <si>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</si>
  <si>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</si>
  <si>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</si>
  <si>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</si>
  <si>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</si>
  <si>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</si>
  <si>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</si>
  <si>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</si>
  <si>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</si>
  <si>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</si>
  <si>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</si>
  <si>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</si>
  <si>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</si>
  <si>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</si>
  <si>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</si>
  <si>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</si>
  <si>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</si>
  <si>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</si>
  <si>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</si>
  <si>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</si>
  <si>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</si>
  <si>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</si>
  <si>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</si>
  <si>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</si>
  <si>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</si>
  <si>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</si>
  <si>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</si>
  <si>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</si>
  <si>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</si>
  <si>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</si>
  <si>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</si>
  <si>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</si>
  <si>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</si>
  <si>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</si>
  <si>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</si>
  <si>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</si>
  <si>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</si>
  <si>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</si>
  <si>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</si>
  <si>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</si>
  <si>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</si>
  <si>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</si>
  <si>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</si>
  <si>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</si>
  <si>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</si>
  <si>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</si>
  <si>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</si>
  <si>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</si>
  <si>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</si>
  <si>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</si>
  <si>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</si>
  <si>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</si>
  <si>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</si>
  <si>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</si>
  <si>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</si>
  <si>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</si>
  <si>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</si>
  <si>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</si>
  <si>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</si>
  <si>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</si>
  <si>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</si>
  <si>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</si>
  <si>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</si>
  <si>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</si>
  <si>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</si>
  <si>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</si>
  <si>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</si>
  <si>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</si>
  <si>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</si>
  <si>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</si>
  <si>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</si>
  <si>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</si>
  <si>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</si>
  <si>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</si>
  <si>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</si>
  <si>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</si>
  <si>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</si>
  <si>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</si>
  <si>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</si>
  <si>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</si>
  <si>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</si>
  <si>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</si>
  <si>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</si>
  <si>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</si>
  <si>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</si>
  <si>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</si>
  <si>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</si>
  <si>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</si>
  <si>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</si>
  <si>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</si>
  <si>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</si>
  <si>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</si>
  <si>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</si>
  <si>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</si>
  <si>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</si>
  <si>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</si>
  <si>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</si>
  <si>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</si>
  <si>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</si>
  <si>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</si>
  <si>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</si>
  <si>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</si>
  <si>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</si>
  <si>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</si>
  <si>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</si>
  <si>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</si>
  <si>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</si>
  <si>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</si>
  <si>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</si>
  <si>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</si>
  <si>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</si>
  <si>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</si>
  <si>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</si>
  <si>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</si>
  <si>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</si>
  <si>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</si>
  <si>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</si>
  <si>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</si>
  <si>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</si>
  <si>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</si>
  <si>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</si>
  <si>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</si>
  <si>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</si>
  <si>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</si>
  <si>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</si>
  <si>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</si>
  <si>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</si>
  <si>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</si>
  <si>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</si>
  <si>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</si>
  <si>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</si>
  <si>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</si>
  <si>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</si>
  <si>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</si>
  <si>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</si>
  <si>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</si>
  <si>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</si>
  <si>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</si>
  <si>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</si>
  <si>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</si>
  <si>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</si>
  <si>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</si>
  <si>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</si>
  <si>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</si>
  <si>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</si>
  <si>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</si>
  <si>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</si>
  <si>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</si>
  <si>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</si>
  <si>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</si>
  <si>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</si>
  <si>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</si>
  <si>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</si>
  <si>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</si>
  <si>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</si>
  <si>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</si>
  <si>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</si>
  <si>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</si>
  <si>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</si>
  <si>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</si>
  <si>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</si>
  <si>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</si>
  <si>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</si>
  <si>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</si>
  <si>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</si>
  <si>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</si>
  <si>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</si>
  <si>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</si>
  <si>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</si>
  <si>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</si>
  <si>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</si>
  <si>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</si>
  <si>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</si>
  <si>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</si>
  <si>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</si>
  <si>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</si>
  <si>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</si>
  <si>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</si>
  <si>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</si>
  <si>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</si>
  <si>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</si>
  <si>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</si>
  <si>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</si>
  <si>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</si>
  <si>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</si>
  <si>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</si>
  <si>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</si>
  <si>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</si>
  <si>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</si>
  <si>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</si>
  <si>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</si>
  <si>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</si>
  <si>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</si>
  <si>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</si>
  <si>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</si>
  <si>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</si>
  <si>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</si>
  <si>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</si>
  <si>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</si>
  <si>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</si>
  <si>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</si>
  <si>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</si>
  <si>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</si>
  <si>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</si>
  <si>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</si>
  <si>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</si>
  <si>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</si>
  <si>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</si>
  <si>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</si>
  <si>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</si>
  <si>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</si>
  <si>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</si>
  <si>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</si>
  <si>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</si>
  <si>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</si>
  <si>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</si>
  <si>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</si>
  <si>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</si>
  <si>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</si>
  <si>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</si>
  <si>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</si>
  <si>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</si>
  <si>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</si>
  <si>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</si>
  <si>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</si>
  <si>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</si>
  <si>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</si>
  <si>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</si>
  <si>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</si>
  <si>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</si>
  <si>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</si>
  <si>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</si>
  <si>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</si>
  <si>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</si>
  <si>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</si>
  <si>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</si>
  <si>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</si>
  <si>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</si>
  <si>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</si>
  <si>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</si>
  <si>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</si>
  <si>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</si>
  <si>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</si>
  <si>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</si>
  <si>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</si>
  <si>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</si>
  <si>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</si>
  <si>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</si>
  <si>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</si>
  <si>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</si>
  <si>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</si>
  <si>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</si>
  <si>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</si>
  <si>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</si>
  <si>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</si>
  <si>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</si>
  <si>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</si>
  <si>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</si>
  <si>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</si>
  <si>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</si>
  <si>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</si>
  <si>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</si>
  <si>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</si>
  <si>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</si>
  <si>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</si>
  <si>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</si>
  <si>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</si>
  <si>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</si>
  <si>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</si>
  <si>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</si>
  <si>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</si>
  <si>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</si>
  <si>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</si>
  <si>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</si>
  <si>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</si>
  <si>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</si>
  <si>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</si>
  <si>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</si>
  <si>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</si>
  <si>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</si>
  <si>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</si>
  <si>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</si>
  <si>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</si>
  <si>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</si>
  <si>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</si>
  <si>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</si>
  <si>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</si>
  <si>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</si>
  <si>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</si>
  <si>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</si>
  <si>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</si>
  <si>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</si>
  <si>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</si>
  <si>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</si>
  <si>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</si>
  <si>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</si>
  <si>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</si>
  <si>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</si>
  <si>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</si>
  <si>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</si>
  <si>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</si>
  <si>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</si>
  <si>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</si>
  <si>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</si>
  <si>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</si>
  <si>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</si>
  <si>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</si>
  <si>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</si>
  <si>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</si>
  <si>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</si>
  <si>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</si>
  <si>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</si>
  <si>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</si>
  <si>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</si>
  <si>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</si>
  <si>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</si>
  <si>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</si>
  <si>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</si>
  <si>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</si>
  <si>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</si>
  <si>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</si>
  <si>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</si>
  <si>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</si>
  <si>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</si>
  <si>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</si>
  <si>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</si>
  <si>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</si>
  <si>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</si>
  <si>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</si>
  <si>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</si>
  <si>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</si>
  <si>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</si>
  <si>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</si>
  <si>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</si>
  <si>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</si>
  <si>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</si>
  <si>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</si>
  <si>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</si>
  <si>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</si>
  <si>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</si>
  <si>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</si>
  <si>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</si>
  <si>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</si>
  <si>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</si>
  <si>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</si>
  <si>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</si>
  <si>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</si>
  <si>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</si>
  <si>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</si>
  <si>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</si>
  <si>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</si>
  <si>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</si>
  <si>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</si>
  <si>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</si>
  <si>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</si>
  <si>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</si>
  <si>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</si>
  <si>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</si>
  <si>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</si>
  <si>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</si>
  <si>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</si>
  <si>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</si>
  <si>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</si>
  <si>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</si>
  <si>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</si>
  <si>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</si>
  <si>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</si>
  <si>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</si>
  <si>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</si>
  <si>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</si>
  <si>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</si>
  <si>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</si>
  <si>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</si>
  <si>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</si>
  <si>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</si>
  <si>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</si>
  <si>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</si>
  <si>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</si>
  <si>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</si>
  <si>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</si>
  <si>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</si>
  <si>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</si>
  <si>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</si>
  <si>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</si>
  <si>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</si>
  <si>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</si>
  <si>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</si>
  <si>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</si>
  <si>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</si>
  <si>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</si>
  <si>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</si>
  <si>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</si>
  <si>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</si>
  <si>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</si>
  <si>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</si>
  <si>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</si>
  <si>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</si>
  <si>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</si>
  <si>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</si>
  <si>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</si>
  <si>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</si>
  <si>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</si>
  <si>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</si>
  <si>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</si>
  <si>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</si>
  <si>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</si>
  <si>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</si>
  <si>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</si>
  <si>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</si>
  <si>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</si>
  <si>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</si>
  <si>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</si>
  <si>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</si>
  <si>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</si>
  <si>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</si>
  <si>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</si>
  <si>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</si>
  <si>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</si>
  <si>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</si>
  <si>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</si>
  <si>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</si>
  <si>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</si>
  <si>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</si>
  <si>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</si>
  <si>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</si>
  <si>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</si>
  <si>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</si>
  <si>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</si>
  <si>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</si>
  <si>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</si>
  <si>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</si>
  <si>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</si>
  <si>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</si>
  <si>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</si>
  <si>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</si>
  <si>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</si>
  <si>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</si>
  <si>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</si>
  <si>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</si>
  <si>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</si>
  <si>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</si>
  <si>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</si>
  <si>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</si>
  <si>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</si>
  <si>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</si>
  <si>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</si>
  <si>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</si>
  <si>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</si>
  <si>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</si>
  <si>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</si>
  <si>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</si>
  <si>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</si>
  <si>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</si>
  <si>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</si>
  <si>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</si>
  <si>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</si>
  <si>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</si>
  <si>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</si>
  <si>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</si>
  <si>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</si>
  <si>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</si>
  <si>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</si>
  <si>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</si>
  <si>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</si>
  <si>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</si>
  <si>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</si>
  <si>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</si>
  <si>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</si>
  <si>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</si>
  <si>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</si>
  <si>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</si>
  <si>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</si>
  <si>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</si>
  <si>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</si>
  <si>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</si>
  <si>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</si>
  <si>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</si>
  <si>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</si>
  <si>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</si>
  <si>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</si>
  <si>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</si>
  <si>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</si>
  <si>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</si>
  <si>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</si>
  <si>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</si>
  <si>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</si>
  <si>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</si>
  <si>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</si>
  <si>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</si>
  <si>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</si>
  <si>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</si>
  <si>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</si>
  <si>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</si>
  <si>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</si>
  <si>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</si>
  <si>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</si>
  <si>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</si>
  <si>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</si>
  <si>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</si>
  <si>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</si>
  <si>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</si>
  <si>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</si>
  <si>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</si>
  <si>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</si>
  <si>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</si>
  <si>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</si>
  <si>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</si>
  <si>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</si>
  <si>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</si>
  <si>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</si>
  <si>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</si>
  <si>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</si>
  <si>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</si>
  <si>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</si>
  <si>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</si>
  <si>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</si>
  <si>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</si>
  <si>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</si>
  <si>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</si>
  <si>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</si>
  <si>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</si>
  <si>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</si>
  <si>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</si>
  <si>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</si>
  <si>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</si>
  <si>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</si>
  <si>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</si>
  <si>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</si>
  <si>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</si>
  <si>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</si>
  <si>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</si>
  <si>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</si>
  <si>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</si>
  <si>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</si>
  <si>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</si>
  <si>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</si>
  <si>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</si>
  <si>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</si>
  <si>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</si>
  <si>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</si>
  <si>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</si>
  <si>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</si>
  <si>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</si>
  <si>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</si>
  <si>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</si>
  <si>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</si>
  <si>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</si>
  <si>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</si>
  <si>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</si>
  <si>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</si>
  <si>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</si>
  <si>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</si>
  <si>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</si>
  <si>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</si>
  <si>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</si>
  <si>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</si>
  <si>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</si>
  <si>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</si>
  <si>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</si>
  <si>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</si>
  <si>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</si>
  <si>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</si>
  <si>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</si>
  <si>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</si>
  <si>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</si>
  <si>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</si>
  <si>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</si>
  <si>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</si>
  <si>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</si>
  <si>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</si>
  <si>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</si>
  <si>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</si>
  <si>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</si>
  <si>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</si>
  <si>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</si>
  <si>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</si>
  <si>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</si>
  <si>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</si>
  <si>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</si>
  <si>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</si>
  <si>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</si>
  <si>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</si>
  <si>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</si>
  <si>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</si>
  <si>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</si>
  <si>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</si>
  <si>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</si>
  <si>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</si>
  <si>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</si>
  <si>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</si>
  <si>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</si>
  <si>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</si>
  <si>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</si>
  <si>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</si>
  <si>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</si>
  <si>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</si>
  <si>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</si>
  <si>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</si>
  <si>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</si>
  <si>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</si>
  <si>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</si>
  <si>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</si>
  <si>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</si>
  <si>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</si>
  <si>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</si>
  <si>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</si>
  <si>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</si>
  <si>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</si>
  <si>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</si>
  <si>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</si>
  <si>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</si>
  <si>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</si>
  <si>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</si>
  <si>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</si>
  <si>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</si>
  <si>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</si>
  <si>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</si>
  <si>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</si>
  <si>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</si>
  <si>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</si>
  <si>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</si>
  <si>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</si>
  <si>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</si>
  <si>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</si>
  <si>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</si>
  <si>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</si>
  <si>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</si>
  <si>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</si>
  <si>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</si>
  <si>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</si>
  <si>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</si>
  <si>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</si>
  <si>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</si>
  <si>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</si>
  <si>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</si>
  <si>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</si>
  <si>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</si>
  <si>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</si>
  <si>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</si>
  <si>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</si>
  <si>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</si>
  <si>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</si>
  <si>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</si>
  <si>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</si>
  <si>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</si>
  <si>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</si>
  <si>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</si>
  <si>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</si>
  <si>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</si>
  <si>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</si>
  <si>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</si>
  <si>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</si>
  <si>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</si>
  <si>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</si>
  <si>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</si>
  <si>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</si>
  <si>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</si>
  <si>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</si>
  <si>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</si>
  <si>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</si>
  <si>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</si>
  <si>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</si>
  <si>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</si>
  <si>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</si>
  <si>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</si>
  <si>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</si>
  <si>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</si>
  <si>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</si>
  <si>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</si>
  <si>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</si>
  <si>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</si>
  <si>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</si>
  <si>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</si>
  <si>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</si>
  <si>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</si>
  <si>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</si>
  <si>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</si>
  <si>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</si>
  <si>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</si>
  <si>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</si>
  <si>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</si>
  <si>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</si>
  <si>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</si>
  <si>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</si>
  <si>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</si>
  <si>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</si>
  <si>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</si>
  <si>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</si>
  <si>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</si>
  <si>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</si>
  <si>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</si>
  <si>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</si>
  <si>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</si>
  <si>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</si>
  <si>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</si>
  <si>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</si>
  <si>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</si>
  <si>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</si>
  <si>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</si>
  <si>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</si>
  <si>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</si>
  <si>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</si>
  <si>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</si>
  <si>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</si>
  <si>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</si>
  <si>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</si>
  <si>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</si>
  <si>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</si>
  <si>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</si>
  <si>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</si>
  <si>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</si>
  <si>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</si>
  <si>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</si>
  <si>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</si>
  <si>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</si>
  <si>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</si>
  <si>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</si>
  <si>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</si>
  <si>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</si>
  <si>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</si>
  <si>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</si>
  <si>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</si>
  <si>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</si>
  <si>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</si>
  <si>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</si>
  <si>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</si>
  <si>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</si>
  <si>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</si>
  <si>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</si>
  <si>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</si>
  <si>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</si>
  <si>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</si>
  <si>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</si>
  <si>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</si>
  <si>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</si>
  <si>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</si>
  <si>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</si>
  <si>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</si>
  <si>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</si>
  <si>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</si>
  <si>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</si>
  <si>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</si>
  <si>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</si>
  <si>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</si>
  <si>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</si>
  <si>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</si>
  <si>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</si>
  <si>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</si>
  <si>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</si>
  <si>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</si>
  <si>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</si>
  <si>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</si>
  <si>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</si>
  <si>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</si>
  <si>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</si>
  <si>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</si>
  <si>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</si>
  <si>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</si>
  <si>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</si>
  <si>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</si>
  <si>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</si>
  <si>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</si>
  <si>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</si>
  <si>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</si>
  <si>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</si>
  <si>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</si>
  <si>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</si>
  <si>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</si>
  <si>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</si>
  <si>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</si>
  <si>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</si>
  <si>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</si>
  <si>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</si>
  <si>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</si>
  <si>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</si>
  <si>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</si>
  <si>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</si>
  <si>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</si>
  <si>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</si>
  <si>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</si>
  <si>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</si>
  <si>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</si>
  <si>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</si>
  <si>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</si>
  <si>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</si>
  <si>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</si>
  <si>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</si>
  <si>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</si>
  <si>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</si>
  <si>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</si>
  <si>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</si>
  <si>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</si>
  <si>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</si>
  <si>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</si>
  <si>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</si>
  <si>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</si>
  <si>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</si>
  <si>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</si>
  <si>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</si>
  <si>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</si>
  <si>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</si>
  <si>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</si>
  <si>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</si>
  <si>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</si>
  <si>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</si>
  <si>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</si>
  <si>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</si>
  <si>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</si>
  <si>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</si>
  <si>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</si>
  <si>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</si>
  <si>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</si>
  <si>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</si>
  <si>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</si>
  <si>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</si>
  <si>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</si>
  <si>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</si>
  <si>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</si>
  <si>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</si>
  <si>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</si>
  <si>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</si>
  <si>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</si>
  <si>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</si>
  <si>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</si>
  <si>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</si>
  <si>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</si>
  <si>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</si>
  <si>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</si>
  <si>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</si>
  <si>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</si>
  <si>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</si>
  <si>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</si>
  <si>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</si>
  <si>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</si>
  <si>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</si>
  <si>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</si>
  <si>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</si>
  <si>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</si>
  <si>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</si>
  <si>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</si>
  <si>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</si>
  <si>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</si>
  <si>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</si>
  <si>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</si>
  <si>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</si>
  <si>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</si>
  <si>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</si>
  <si>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</si>
  <si>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</si>
  <si>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</si>
  <si>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</si>
  <si>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</si>
  <si>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</si>
  <si>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</si>
  <si>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</si>
  <si>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</si>
  <si>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</si>
  <si>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</si>
  <si>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</si>
  <si>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</si>
  <si>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</si>
  <si>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</si>
  <si>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</si>
  <si>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</si>
  <si>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</si>
  <si>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</si>
  <si>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</si>
  <si>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</si>
  <si>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</si>
  <si>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</si>
  <si>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</si>
  <si>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</si>
  <si>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</si>
  <si>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</si>
  <si>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</si>
  <si>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</si>
  <si>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</si>
  <si>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</si>
  <si>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</si>
  <si>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</si>
  <si>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</si>
  <si>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</si>
  <si>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</si>
  <si>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</si>
  <si>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</si>
  <si>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</si>
  <si>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</si>
  <si>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</si>
  <si>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</si>
  <si>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</si>
  <si>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</si>
  <si>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</si>
  <si>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</si>
  <si>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</si>
  <si>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</si>
  <si>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</si>
  <si>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</si>
  <si>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</si>
  <si>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</si>
  <si>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</si>
  <si>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</si>
  <si>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</si>
  <si>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</si>
  <si>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</si>
  <si>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</si>
  <si>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</si>
  <si>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</si>
  <si>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</si>
  <si>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</si>
  <si>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</si>
  <si>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</si>
  <si>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</si>
  <si>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</si>
  <si>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</si>
  <si>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</si>
  <si>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</si>
  <si>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</si>
  <si>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</si>
  <si>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</si>
  <si>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</si>
  <si>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</si>
  <si>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</si>
  <si>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</si>
  <si>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</si>
  <si>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</si>
  <si>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</si>
  <si>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</si>
  <si>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</si>
  <si>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</si>
  <si>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</si>
  <si>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</si>
  <si>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</si>
  <si>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</si>
  <si>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</si>
  <si>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</si>
  <si>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</si>
  <si>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</si>
  <si>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</si>
  <si>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</si>
  <si>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</si>
  <si>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</si>
  <si>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</si>
  <si>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</si>
  <si>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</si>
  <si>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</si>
  <si>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</si>
  <si>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</si>
  <si>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</si>
  <si>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</si>
  <si>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</si>
  <si>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</si>
  <si>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</si>
  <si>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</si>
  <si>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</si>
  <si>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</si>
  <si>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</si>
  <si>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</si>
  <si>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</si>
  <si>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</si>
  <si>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</si>
  <si>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</si>
  <si>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</si>
  <si>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</si>
  <si>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</si>
  <si>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</si>
  <si>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</si>
  <si>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</si>
  <si>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</si>
  <si>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</si>
  <si>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</si>
  <si>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</si>
  <si>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</si>
  <si>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</si>
  <si>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</si>
  <si>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</si>
  <si>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</si>
  <si>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</si>
  <si>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</si>
  <si>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</si>
  <si>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</si>
  <si>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</si>
  <si>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</si>
  <si>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</si>
  <si>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</si>
  <si>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</si>
  <si>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</si>
  <si>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</si>
  <si>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</si>
  <si>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</si>
  <si>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</si>
  <si>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</si>
  <si>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</si>
  <si>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</si>
  <si>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</si>
  <si>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</si>
  <si>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</si>
  <si>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</si>
  <si>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</si>
  <si>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</si>
  <si>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</si>
  <si>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</si>
  <si>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</si>
  <si>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</si>
  <si>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</si>
  <si>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</si>
  <si>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</si>
  <si>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</si>
  <si>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</si>
  <si>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</si>
  <si>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</si>
  <si>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</si>
  <si>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</si>
  <si>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</si>
  <si>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</si>
  <si>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</si>
  <si>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</si>
  <si>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</si>
  <si>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</si>
  <si>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</si>
  <si>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</si>
  <si>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</si>
  <si>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</si>
  <si>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</si>
  <si>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</si>
  <si>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</si>
  <si>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</si>
  <si>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</si>
  <si>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</si>
  <si>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</si>
  <si>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</si>
  <si>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</si>
  <si>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</si>
  <si>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</si>
  <si>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</si>
  <si>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</si>
  <si>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</si>
  <si>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</si>
  <si>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</si>
  <si>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</si>
  <si>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</si>
  <si>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</si>
  <si>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</si>
  <si>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</si>
  <si>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</si>
  <si>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</si>
  <si>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</si>
  <si>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</si>
  <si>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</si>
  <si>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</si>
  <si>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</si>
  <si>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</si>
  <si>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</si>
  <si>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</si>
  <si>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</si>
  <si>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</si>
  <si>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</si>
  <si>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</si>
  <si>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</si>
  <si>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</si>
  <si>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</si>
  <si>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</si>
  <si>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</si>
  <si>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</si>
  <si>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</si>
  <si>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</si>
  <si>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</si>
  <si>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</si>
  <si>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</si>
  <si>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</si>
  <si>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</si>
  <si>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</si>
  <si>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</si>
  <si>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</si>
  <si>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</si>
  <si>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</si>
  <si>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</si>
  <si>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</si>
  <si>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</si>
  <si>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</si>
  <si>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</si>
  <si>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</si>
  <si>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</si>
  <si>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</si>
  <si>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</si>
  <si>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</si>
  <si>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</si>
  <si>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</si>
  <si>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</si>
  <si>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</si>
  <si>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</si>
  <si>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</si>
  <si>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</si>
  <si>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</si>
  <si>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</si>
  <si>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</si>
  <si>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</si>
  <si>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</si>
  <si>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</si>
  <si>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</si>
  <si>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</si>
  <si>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</si>
  <si>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</si>
  <si>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</si>
  <si>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</si>
  <si>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</si>
  <si>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</si>
  <si>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</si>
  <si>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</si>
  <si>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</si>
  <si>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</si>
  <si>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</si>
  <si>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</si>
  <si>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</si>
  <si>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</si>
  <si>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</si>
  <si>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</si>
  <si>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</si>
  <si>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</si>
  <si>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</si>
  <si>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</si>
  <si>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</si>
  <si>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</si>
  <si>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</si>
  <si>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</si>
  <si>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</si>
  <si>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</si>
  <si>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</si>
  <si>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</si>
  <si>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</si>
  <si>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</si>
  <si>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</si>
  <si>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</si>
  <si>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</si>
  <si>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</si>
  <si>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</si>
  <si>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</si>
  <si>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</si>
  <si>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</si>
  <si>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</si>
  <si>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</si>
  <si>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</si>
  <si>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</si>
  <si>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</si>
  <si>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</si>
  <si>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</si>
  <si>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</si>
  <si>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</si>
  <si>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</si>
  <si>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</si>
  <si>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</si>
  <si>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</si>
  <si>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</si>
  <si>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</si>
  <si>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</si>
  <si>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</si>
  <si>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</si>
  <si>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</si>
  <si>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</si>
  <si>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</si>
  <si>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</si>
  <si>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</si>
  <si>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</si>
  <si>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</si>
  <si>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</si>
  <si>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</si>
  <si>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</si>
  <si>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</si>
  <si>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</si>
  <si>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</si>
  <si>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</si>
  <si>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</si>
  <si>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</si>
  <si>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</si>
  <si>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</si>
  <si>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</si>
  <si>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</si>
  <si>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</si>
  <si>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</si>
  <si>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</si>
  <si>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</si>
  <si>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</si>
  <si>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</si>
  <si>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</si>
  <si>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</si>
  <si>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</si>
  <si>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</si>
  <si>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</si>
  <si>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</si>
  <si>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</si>
  <si>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</si>
  <si>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</si>
  <si>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</si>
  <si>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</si>
  <si>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</si>
  <si>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</si>
  <si>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</si>
  <si>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</si>
  <si>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</si>
  <si>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</si>
  <si>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</si>
  <si>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</si>
  <si>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</si>
  <si>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</si>
  <si>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</si>
  <si>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</si>
  <si>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</si>
  <si>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</si>
  <si>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</si>
  <si>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</si>
  <si>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</si>
  <si>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</si>
  <si>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</si>
  <si>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</si>
  <si>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</si>
  <si>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</si>
  <si>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</si>
  <si>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</si>
  <si>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</si>
  <si>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</si>
  <si>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</si>
  <si>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</si>
  <si>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</si>
  <si>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</si>
  <si>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</si>
  <si>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</si>
  <si>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</si>
  <si>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</si>
  <si>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</si>
  <si>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</si>
  <si>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</si>
  <si>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</si>
  <si>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</si>
  <si>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</si>
  <si>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</si>
  <si>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</si>
  <si>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</si>
  <si>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</si>
  <si>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</si>
  <si>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</si>
  <si>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</si>
  <si>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</si>
  <si>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</si>
  <si>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</si>
  <si>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</si>
  <si>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</si>
  <si>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</si>
  <si>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</si>
  <si>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</si>
  <si>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</si>
  <si>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</si>
  <si>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</si>
  <si>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</si>
  <si>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</si>
  <si>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</si>
  <si>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</si>
  <si>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</si>
  <si>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</si>
  <si>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</si>
  <si>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</si>
  <si>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</si>
  <si>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</si>
  <si>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</si>
  <si>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</si>
  <si>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</si>
  <si>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</si>
  <si>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</si>
  <si>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</si>
  <si>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</si>
  <si>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</si>
  <si>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</si>
  <si>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</si>
  <si>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</si>
  <si>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</si>
  <si>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</si>
  <si>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</si>
  <si>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</si>
  <si>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</si>
  <si>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</si>
  <si>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</si>
  <si>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</si>
  <si>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</si>
  <si>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</si>
  <si>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</si>
  <si>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</si>
  <si>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</si>
  <si>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</si>
  <si>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</si>
  <si>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</si>
  <si>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</si>
  <si>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</si>
  <si>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</si>
  <si>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</si>
  <si>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</si>
  <si>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</si>
  <si>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</si>
  <si>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</si>
  <si>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</si>
  <si>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</si>
  <si>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</si>
  <si>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</si>
  <si>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</si>
  <si>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</si>
  <si>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</si>
  <si>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</si>
  <si>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</si>
  <si>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</si>
  <si>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</si>
  <si>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</si>
  <si>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</si>
  <si>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</si>
  <si>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</si>
  <si>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</si>
  <si>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</si>
  <si>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</si>
  <si>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</si>
  <si>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</si>
  <si>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</si>
  <si>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</si>
  <si>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</si>
  <si>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</si>
  <si>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</si>
  <si>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</si>
  <si>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</si>
  <si>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</si>
  <si>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</si>
  <si>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</si>
  <si>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</si>
  <si>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</si>
  <si>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</si>
  <si>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</si>
  <si>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</si>
  <si>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</si>
  <si>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</si>
  <si>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</si>
  <si>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</si>
  <si>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</si>
  <si>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</si>
  <si>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</si>
  <si>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</si>
  <si>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</si>
  <si>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</si>
  <si>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</si>
  <si>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</si>
  <si>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</si>
  <si>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</si>
  <si>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</si>
  <si>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</si>
  <si>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</si>
  <si>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</si>
  <si>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</si>
  <si>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</si>
  <si>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</si>
  <si>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</si>
  <si>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</si>
  <si>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</si>
  <si>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</si>
  <si>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</si>
  <si>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</si>
  <si>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</si>
  <si>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</si>
  <si>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</si>
  <si>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</si>
  <si>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</si>
  <si>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</si>
  <si>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</si>
  <si>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</si>
  <si>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</si>
  <si>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</si>
  <si>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</si>
  <si>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</si>
  <si>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</si>
  <si>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</si>
  <si>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</si>
  <si>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</si>
  <si>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</si>
  <si>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</si>
  <si>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</si>
  <si>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</si>
  <si>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</si>
  <si>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</si>
  <si>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</si>
  <si>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</si>
  <si>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</si>
  <si>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</si>
  <si>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</si>
  <si>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</si>
  <si>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</si>
  <si>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</si>
  <si>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</si>
  <si>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</si>
  <si>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</si>
  <si>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</si>
  <si>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</si>
  <si>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</si>
  <si>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</si>
  <si>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</si>
  <si>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</si>
  <si>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</si>
  <si>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</si>
  <si>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</si>
  <si>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</si>
  <si>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</si>
  <si>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</si>
  <si>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</si>
  <si>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</si>
  <si>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</si>
  <si>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</si>
  <si>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</si>
  <si>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</si>
  <si>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</si>
  <si>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</si>
  <si>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</si>
  <si>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</si>
  <si>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</si>
  <si>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</si>
  <si>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</si>
  <si>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</si>
  <si>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</si>
  <si>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</si>
  <si>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</si>
  <si>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</si>
  <si>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</si>
  <si>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</si>
  <si>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</si>
  <si>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</si>
  <si>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</si>
  <si>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</si>
  <si>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</si>
  <si>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</si>
  <si>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</si>
  <si>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</si>
  <si>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</si>
  <si>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</si>
  <si>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</si>
  <si>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</si>
  <si>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</si>
  <si>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</si>
  <si>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</si>
  <si>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</si>
  <si>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</si>
  <si>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</si>
  <si>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</si>
  <si>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</si>
  <si>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</si>
  <si>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</si>
  <si>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</si>
  <si>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</si>
  <si>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</si>
  <si>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</si>
  <si>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</si>
  <si>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</si>
  <si>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</si>
  <si>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</si>
  <si>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</si>
  <si>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</si>
  <si>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</si>
  <si>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</si>
  <si>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</si>
  <si>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</si>
  <si>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</si>
  <si>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</si>
  <si>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</si>
  <si>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</si>
  <si>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</si>
  <si>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</si>
  <si>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</si>
  <si>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</si>
  <si>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</si>
  <si>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</si>
  <si>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</si>
  <si>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</si>
  <si>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</si>
  <si>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</si>
  <si>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</si>
  <si>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</si>
  <si>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</si>
  <si>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</si>
  <si>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</si>
  <si>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</si>
  <si>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</si>
  <si>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</si>
  <si>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</si>
  <si>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</si>
  <si>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</si>
  <si>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</si>
  <si>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</si>
  <si>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</si>
  <si>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</si>
  <si>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</si>
  <si>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</si>
  <si>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</si>
  <si>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</si>
  <si>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</si>
  <si>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</si>
  <si>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</si>
  <si>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</si>
  <si>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</si>
  <si>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</si>
  <si>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</si>
  <si>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</si>
  <si>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</si>
  <si>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</si>
  <si>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</si>
  <si>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</si>
  <si>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</si>
  <si>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</si>
  <si>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</si>
  <si>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</si>
  <si>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</si>
  <si>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</si>
  <si>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</si>
  <si>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</si>
  <si>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</si>
  <si>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</si>
  <si>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</si>
  <si>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</si>
  <si>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</si>
  <si>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</si>
  <si>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</si>
  <si>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</si>
  <si>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</si>
  <si>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</si>
  <si>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</si>
  <si>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</si>
  <si>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</si>
  <si>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</si>
  <si>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</si>
  <si>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</si>
  <si>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</si>
  <si>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</si>
  <si>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</si>
  <si>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</si>
  <si>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</si>
  <si>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</si>
  <si>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</si>
  <si>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</si>
  <si>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</si>
  <si>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</si>
  <si>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</si>
  <si>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</si>
  <si>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</si>
  <si>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</si>
  <si>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</si>
  <si>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</si>
  <si>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</si>
  <si>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</si>
  <si>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</si>
  <si>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</si>
  <si>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</si>
  <si>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</si>
  <si>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</si>
  <si>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</si>
  <si>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</si>
  <si>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</si>
  <si>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</si>
  <si>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</si>
  <si>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</si>
  <si>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</si>
  <si>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</si>
  <si>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</si>
  <si>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</si>
  <si>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</si>
  <si>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</si>
  <si>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</si>
  <si>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</si>
  <si>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</si>
  <si>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</si>
  <si>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</si>
  <si>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</si>
  <si>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</si>
  <si>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</si>
  <si>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</si>
  <si>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</si>
  <si>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</si>
  <si>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</si>
  <si>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</si>
  <si>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</si>
  <si>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</si>
  <si>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</si>
  <si>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</si>
  <si>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</si>
  <si>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</si>
  <si>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</si>
  <si>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</si>
  <si>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</si>
  <si>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</si>
  <si>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</si>
  <si>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</si>
  <si>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</si>
  <si>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</si>
  <si>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</si>
  <si>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</si>
  <si>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</si>
  <si>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</si>
  <si>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</si>
  <si>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</si>
  <si>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</si>
  <si>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</si>
  <si>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</si>
  <si>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</si>
  <si>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</si>
  <si>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</si>
  <si>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</si>
  <si>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</si>
  <si>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</si>
  <si>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</si>
  <si>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</si>
  <si>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</si>
  <si>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</si>
  <si>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</si>
  <si>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</si>
  <si>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</si>
  <si>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</si>
  <si>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</si>
  <si>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</si>
  <si>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</si>
  <si>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</si>
  <si>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</si>
  <si>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</si>
  <si>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</si>
  <si>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</si>
  <si>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</si>
  <si>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</si>
  <si>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</si>
  <si>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</si>
  <si>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</si>
  <si>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</si>
  <si>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</si>
  <si>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</si>
  <si>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</si>
  <si>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</si>
  <si>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</si>
  <si>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</si>
  <si>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</si>
  <si>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</si>
  <si>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</si>
  <si>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</si>
  <si>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</si>
  <si>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</si>
  <si>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</si>
  <si>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</si>
  <si>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</si>
  <si>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</si>
  <si>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</si>
  <si>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</si>
  <si>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</si>
  <si>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</si>
  <si>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</si>
  <si>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</si>
  <si>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</si>
  <si>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</si>
  <si>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</si>
  <si>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</si>
  <si>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</si>
  <si>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</si>
  <si>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</si>
  <si>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</si>
  <si>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</si>
  <si>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</si>
  <si>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</si>
  <si>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</si>
  <si>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</si>
  <si>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</si>
  <si>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</si>
  <si>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</si>
  <si>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</si>
  <si>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</si>
  <si>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</si>
  <si>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</si>
  <si>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</si>
  <si>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</si>
  <si>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</si>
  <si>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</si>
  <si>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</si>
  <si>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</si>
  <si>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</si>
  <si>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</si>
  <si>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</si>
  <si>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</si>
  <si>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</si>
  <si>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</si>
  <si>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</si>
  <si>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</si>
  <si>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</si>
  <si>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</si>
  <si>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</si>
  <si>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</si>
  <si>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</si>
  <si>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</si>
  <si>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</si>
  <si>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</si>
  <si>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</si>
  <si>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</si>
  <si>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</si>
  <si>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</si>
  <si>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</si>
  <si>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</si>
  <si>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</si>
  <si>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</si>
  <si>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</si>
  <si>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</si>
  <si>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</si>
  <si>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</si>
  <si>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</si>
  <si>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https://autoalliance.org/energy-environment/state-electric-vehicle-mandate/
https://www.cnbc.com/2019/08/26/colorado-joins-california-in-requiring-automakers-to-sell-more-evs.html
https://www.consumerreports.org/hybrids-evs/california-says-new-cars-sold-in-the-state-must-be-zero-emissions-by-2035/</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</si>
  <si>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</si>
  <si>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</si>
  <si>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</si>
  <si>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</si>
  <si>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</si>
  <si>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</si>
  <si>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</si>
  <si>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</si>
  <si>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</si>
  <si>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</si>
  <si>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</si>
  <si>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</si>
  <si>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</si>
  <si>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</si>
  <si>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</si>
  <si>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</si>
  <si>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</si>
  <si>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</si>
  <si>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</si>
  <si>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</si>
  <si>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</si>
  <si>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</si>
  <si>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</si>
  <si>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</si>
  <si>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</si>
  <si>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</si>
  <si>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</si>
  <si>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</si>
  <si>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</si>
  <si>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</si>
  <si>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</si>
  <si>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</si>
  <si>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</si>
  <si>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</si>
  <si>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</si>
  <si>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</si>
  <si>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</si>
  <si>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</si>
  <si>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</si>
  <si>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</si>
  <si>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</si>
  <si>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</si>
  <si>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</si>
  <si>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</si>
  <si>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</si>
  <si>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</si>
  <si>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</si>
  <si>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</si>
  <si>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</si>
  <si>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</si>
  <si>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</si>
  <si>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</si>
  <si>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</si>
  <si>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</si>
  <si>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</si>
  <si>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</si>
  <si>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</si>
  <si>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</si>
  <si>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</si>
  <si>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</si>
  <si>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</si>
  <si>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</si>
  <si>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"Freight Facts and Figures", 2013, https://ops.fhwa.dot.gov/freight/freight_analysis/nat_freight_stats/docs/13factsfigures/pdfs/fff2013_highres.pdf</t>
  </si>
  <si>
    <t>https://theicct.org/sites/default/files/publications/ICCT_ShipEfficiency_20130723.pdf</t>
  </si>
  <si>
    <t>Calculated from model data; see the relevant variable(s) in the InputData folder for source information; https://theicct.org/sites/default/files/publications/ICCT_ShipEfficiency_20130723.pdf</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</si>
  <si>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</si>
  <si>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https://www.energy.gov/sites/prod/files/2015/10/f27/Ch5-SI-building-technologies-potential-savings-analysis-10-6-15.pdf</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</si>
  <si>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</si>
  <si>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</si>
  <si>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</si>
  <si>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</si>
  <si>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</si>
  <si>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</si>
  <si>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</si>
  <si>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</si>
  <si>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</si>
  <si>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</si>
  <si>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</si>
  <si>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</si>
  <si>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</si>
  <si>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</si>
  <si>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</si>
  <si>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</si>
  <si>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</si>
  <si>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</si>
  <si>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</si>
  <si>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</si>
  <si>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</si>
  <si>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</si>
  <si>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</si>
  <si>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</si>
  <si>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</si>
  <si>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</si>
  <si>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</si>
  <si>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</si>
  <si>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</si>
  <si>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</si>
  <si>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</si>
  <si>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</si>
  <si>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</si>
  <si>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</si>
  <si>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</si>
  <si>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</si>
  <si>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</si>
  <si>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</si>
  <si>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</si>
  <si>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</si>
  <si>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</si>
  <si>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</si>
  <si>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</si>
  <si>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</si>
  <si>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</si>
  <si>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</si>
  <si>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</si>
  <si>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</si>
  <si>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</si>
  <si>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</si>
  <si>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</si>
  <si>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</si>
  <si>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</si>
  <si>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</si>
  <si>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</si>
  <si>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</si>
  <si>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</si>
  <si>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</si>
  <si>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</si>
  <si>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</si>
  <si>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</si>
  <si>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</si>
  <si>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</si>
  <si>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</si>
  <si>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</si>
  <si>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</si>
  <si>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</si>
  <si>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</si>
  <si>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</si>
  <si>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</si>
  <si>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</si>
  <si>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</si>
  <si>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</si>
  <si>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</si>
  <si>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</si>
  <si>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</si>
  <si>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</si>
  <si>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</si>
  <si>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</si>
  <si>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</si>
  <si>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</si>
  <si>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</si>
  <si>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</si>
  <si>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</si>
  <si>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</si>
  <si>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</si>
  <si>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</si>
  <si>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</si>
  <si>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</si>
  <si>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</si>
  <si>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</si>
  <si>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</si>
  <si>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</si>
  <si>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</si>
  <si>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</si>
  <si>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</si>
  <si>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</si>
  <si>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</si>
  <si>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</si>
  <si>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</si>
  <si>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</si>
  <si>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</si>
  <si>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</si>
  <si>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</si>
  <si>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</si>
  <si>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</si>
  <si>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</si>
  <si>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LULUCF</t>
  </si>
  <si>
    <t>Waste</t>
  </si>
  <si>
    <t>*adjustments made using Table 1.A(a) to move pipeline energy use from transportation into industry and to move waste incineration energy use from industry into waste</t>
  </si>
  <si>
    <t>Motorbikes, Freight Ships, Recreational Boats, Freight Rail, Passenger Rail, Freight Aircraft, Buses, Light &amp; Medium Freight Trucks, Passenger Aircraft, Heavy Trucks, Cars and SUVs</t>
  </si>
  <si>
    <t>Freight Aircraft, Light &amp; Medium Freight Trucks, Freight Ships, Freight Rail, Heavy Trucks</t>
  </si>
  <si>
    <t>Carbon Price</t>
  </si>
  <si>
    <t>Electricity Sector CCS</t>
  </si>
  <si>
    <t>Clean Electricity Standard</t>
  </si>
  <si>
    <t>Submission 2020 v1</t>
  </si>
  <si>
    <r>
      <t>g. Other (</t>
    </r>
    <r>
      <rPr>
        <i/>
        <sz val="9"/>
        <rFont val="Times New Roman"/>
        <family val="1"/>
      </rPr>
      <t>please specify</t>
    </r>
    <r>
      <rPr>
        <sz val="9"/>
        <rFont val="Times New Roman"/>
        <family val="1"/>
      </rPr>
      <t>)</t>
    </r>
  </si>
  <si>
    <r>
      <t xml:space="preserve">5. Other </t>
    </r>
    <r>
      <rPr>
        <i/>
        <sz val="9"/>
        <rFont val="Times New Roman"/>
        <family val="1"/>
      </rPr>
      <t>(as specified in table 1.A(a) sheet 4)</t>
    </r>
  </si>
  <si>
    <t>NO,NE,IE</t>
  </si>
  <si>
    <r>
      <t>c.  Other</t>
    </r>
    <r>
      <rPr>
        <i/>
        <sz val="9"/>
        <rFont val="Times New Roman"/>
        <family val="1"/>
      </rPr>
      <t xml:space="preserve"> (as specified in table 1.B.1)</t>
    </r>
  </si>
  <si>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</si>
  <si>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</si>
  <si>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</si>
  <si>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</si>
  <si>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</si>
  <si>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</si>
  <si>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</si>
  <si>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</si>
  <si>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</si>
  <si>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</si>
  <si>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</si>
  <si>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</si>
  <si>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r>
      <t xml:space="preserve">3.  Other </t>
    </r>
    <r>
      <rPr>
        <i/>
        <sz val="9"/>
        <rFont val="Times New Roman"/>
        <family val="1"/>
      </rPr>
      <t>(as specified in table 5.D)</t>
    </r>
  </si>
  <si>
    <t>2030 Nationally Determined Contribution (NDC)</t>
  </si>
  <si>
    <t>In its updated Nationally Determined Contribution (NDC) to the U.N. Framework Convention on Climate Change, the U.S. committed to reduce greenhouse gas emissions 50-52 percent below 2005 levels by 2030.</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</si>
  <si>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</si>
  <si>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</si>
  <si>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R&amp;D</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</si>
  <si>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</si>
  <si>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</si>
  <si>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</si>
  <si>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</si>
  <si>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applies a price on fuels used in the selected sector(s) based on their greenhouse gas emissions. It also increases the base cost of vehicles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</si>
  <si>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</si>
  <si>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methane emissions from the selected industry by increasing the burning of methane that is currently being released into the atmosphere (i.e. flaring instead of venting/leaking).</t>
  </si>
  <si>
    <t>**Description:** This policy reduces methane emissions from the selected industry by increasing the capture of methane that is currently being released into the atmosphere (for example, stopping leaks from wellheads, pipes, coal mines, landfills, etc.).</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</si>
  <si>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</si>
  <si>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indst cement clinker substitution</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</si>
  <si>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</si>
  <si>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 of imports shifted</t>
  </si>
  <si>
    <t>indst buy in region outputs</t>
  </si>
  <si>
    <t>Buy In-Region Products</t>
  </si>
  <si>
    <t>Fraction of Imported Industrial Outputs Shifted to In Region Suppliers</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</si>
  <si>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</si>
  <si>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elec subsidy</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</si>
  <si>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</si>
  <si>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</si>
  <si>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</si>
  <si>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</si>
  <si>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</si>
  <si>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 annual growth</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</si>
  <si>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</si>
  <si>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prevents new capacity of the selected type(s) from being built or deployed.</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</si>
  <si>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</si>
  <si>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</si>
  <si>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program requiring newly sold heating systems, cooling and ventilation systems, and appliances to feature prominent, well-designed labels highlighting their energy efficiencies.  The policy reduces energy consumption of newly sold buiding components of these types by 10%.</t>
  </si>
  <si>
    <t>**Description:** This policy requires at least the specified percentage of total retail electricity demand to be generated by residential and commercial buildings' distributed solar systems (typically rooftop PV). // **Guidance for setting values:** The U.S. state of Colorado has established a 3% carve-out for 2020 (though it includes non-solar on-site sources).</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</si>
  <si>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</si>
  <si>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</si>
  <si>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bldgs component electrification</t>
  </si>
  <si>
    <t>**Description:**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</si>
  <si>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</si>
  <si>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**Motorbikes:** The U.S. currently does not have fuel economy standards for motorbikes.  In the absence of standards, new motorbike fuel economy is not projected to change significantly from 2018-2050 in the BAU case.</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</si>
  <si>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</si>
  <si>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EV Sales Mandate</t>
  </si>
  <si>
    <t>Electric Vehicle Sales Mandate</t>
  </si>
  <si>
    <t>**Description:**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</si>
  <si>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It matches policies to the listing in the "PolicyLevers" tab using the "Vensim Variable Name" column.</t>
  </si>
  <si>
    <t>This tab contains information about each policy that does not vary by subscripted element of that policy.</t>
  </si>
  <si>
    <t>https://www.energy.gov/articles/secretary-perry-announces-financial-close-additional-loan-guarantees-during-trip-vogtle
https://www.energysage.com/solar/cost-benefit/solar-investment-tax-credit/
http://biomassmagazine.com/articles/8185/usda-loan-guarantees-support-3-biomass-power-plants</t>
  </si>
  <si>
    <t>Scenario_Conditional.cin</t>
  </si>
  <si>
    <t>Example_Unconditional.cin</t>
  </si>
  <si>
    <t>Conditional NDC</t>
  </si>
  <si>
    <t>Unconditional NDC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</si>
</sst>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60" x14ac:knownFonts="1">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9"/>
      <name val="Times New Roman"/>
      <family val="1"/>
    </font>
    <font>
      <sz val="11"/>
      <color theme="0" tint="-0.34998626667073579"/>
      <name val="Calibri"/>
      <family val="2"/>
      <scheme val="minor"/>
    </font>
  </fonts>
  <fills count="44">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s>
  <borders count="56">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indexed="64"/>
      </right>
      <top/>
      <bottom/>
      <diagonal/>
    </border>
  </borders>
  <cellStyleXfs count="21">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9" borderId="0" applyBorder="0">
      <alignment horizontal="right" vertical="center"/>
    </xf>
    <xf numFmtId="0" fontId="22" fillId="0" borderId="0"/>
    <xf numFmtId="0" fontId="23" fillId="16" borderId="0" applyNumberFormat="0" applyFont="0" applyBorder="0" applyAlignment="0" applyProtection="0"/>
    <xf numFmtId="0" fontId="19" fillId="0" borderId="0"/>
    <xf numFmtId="0" fontId="28" fillId="9" borderId="30">
      <alignment horizontal="right" vertical="center"/>
    </xf>
    <xf numFmtId="0" fontId="23" fillId="0" borderId="26"/>
    <xf numFmtId="0" fontId="22" fillId="0" borderId="52">
      <alignment horizontal="left" vertical="center" wrapText="1" indent="2"/>
    </xf>
    <xf numFmtId="0" fontId="55" fillId="0" borderId="0"/>
    <xf numFmtId="0" fontId="2" fillId="0" borderId="0"/>
  </cellStyleXfs>
  <cellXfs count="539">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0" fontId="2" fillId="0" borderId="0" xfId="0"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17" fillId="8" borderId="25" xfId="7" applyFont="1" applyFill="1" applyBorder="1" applyAlignment="1"/>
    <xf numFmtId="0" fontId="18" fillId="8" borderId="0" xfId="8" applyNumberFormat="1" applyFont="1" applyFill="1" applyBorder="1" applyAlignment="1">
      <alignment horizontal="right"/>
    </xf>
    <xf numFmtId="0" fontId="1" fillId="13" borderId="0" xfId="0" applyFont="1" applyFill="1" applyAlignment="1">
      <alignment wrapText="1"/>
    </xf>
    <xf numFmtId="1" fontId="1" fillId="13" borderId="0" xfId="0" applyNumberFormat="1" applyFont="1" applyFill="1" applyAlignment="1">
      <alignment wrapText="1"/>
    </xf>
    <xf numFmtId="0" fontId="24" fillId="8" borderId="0" xfId="3" applyFont="1" applyFill="1" applyBorder="1" applyAlignment="1"/>
    <xf numFmtId="0" fontId="23" fillId="8" borderId="0" xfId="3" applyFont="1" applyFill="1" applyBorder="1" applyAlignment="1"/>
    <xf numFmtId="0" fontId="9" fillId="8" borderId="0" xfId="3" applyFill="1"/>
    <xf numFmtId="0" fontId="18" fillId="8" borderId="27" xfId="8" applyNumberFormat="1" applyFont="1" applyFill="1" applyBorder="1" applyAlignment="1">
      <alignment horizontal="right"/>
    </xf>
    <xf numFmtId="0" fontId="20" fillId="14" borderId="33" xfId="13" applyFont="1" applyFill="1" applyBorder="1" applyAlignment="1">
      <alignment horizontal="center" vertical="center"/>
    </xf>
    <xf numFmtId="0" fontId="20" fillId="14" borderId="43" xfId="13" applyFont="1" applyFill="1" applyBorder="1" applyAlignment="1">
      <alignment horizontal="center" vertical="center"/>
    </xf>
    <xf numFmtId="0" fontId="20" fillId="14" borderId="30" xfId="13" applyFont="1" applyFill="1" applyBorder="1" applyAlignment="1">
      <alignment vertical="center"/>
    </xf>
    <xf numFmtId="2" fontId="26" fillId="7" borderId="30" xfId="0" applyNumberFormat="1" applyFont="1" applyFill="1" applyBorder="1" applyAlignment="1">
      <alignment horizontal="right"/>
    </xf>
    <xf numFmtId="0" fontId="22" fillId="14" borderId="32" xfId="11" applyFont="1" applyFill="1" applyBorder="1" applyAlignment="1">
      <alignment horizontal="left" vertical="center" indent="2"/>
    </xf>
    <xf numFmtId="0" fontId="22" fillId="14" borderId="30" xfId="11" applyFont="1" applyFill="1" applyBorder="1" applyAlignment="1">
      <alignment horizontal="left" vertical="center" indent="2"/>
    </xf>
    <xf numFmtId="0" fontId="18" fillId="14" borderId="30" xfId="13" applyFont="1" applyFill="1" applyBorder="1" applyAlignment="1">
      <alignment horizontal="left" vertical="center" indent="2"/>
    </xf>
    <xf numFmtId="0" fontId="22" fillId="14" borderId="30" xfId="11" applyFont="1" applyFill="1" applyBorder="1" applyAlignment="1">
      <alignment horizontal="left" vertical="center" indent="1"/>
    </xf>
    <xf numFmtId="0" fontId="18" fillId="14" borderId="32" xfId="11" applyFont="1" applyFill="1" applyBorder="1" applyAlignment="1">
      <alignment horizontal="left" vertical="center" indent="2"/>
    </xf>
    <xf numFmtId="0" fontId="20" fillId="14" borderId="40" xfId="13" applyFont="1" applyFill="1" applyBorder="1" applyAlignment="1">
      <alignment vertical="center"/>
    </xf>
    <xf numFmtId="0" fontId="20" fillId="14" borderId="30" xfId="13" applyFont="1" applyFill="1" applyBorder="1" applyAlignment="1">
      <alignment horizontal="left" vertical="center" indent="1"/>
    </xf>
    <xf numFmtId="0" fontId="20" fillId="14" borderId="40" xfId="13" applyFont="1" applyFill="1" applyBorder="1" applyAlignment="1">
      <alignment horizontal="left" vertical="center"/>
    </xf>
    <xf numFmtId="0" fontId="20" fillId="14" borderId="30" xfId="13" applyFont="1" applyFill="1" applyBorder="1" applyAlignment="1">
      <alignment horizontal="left" vertical="center"/>
    </xf>
    <xf numFmtId="2" fontId="1" fillId="13" borderId="0" xfId="0" applyNumberFormat="1" applyFont="1" applyFill="1" applyAlignment="1">
      <alignment wrapText="1"/>
    </xf>
    <xf numFmtId="4" fontId="20" fillId="9" borderId="30" xfId="14" applyNumberFormat="1" applyFont="1" applyFill="1" applyBorder="1" applyAlignment="1">
      <alignment horizontal="center" vertical="center"/>
    </xf>
    <xf numFmtId="0" fontId="22" fillId="9" borderId="31" xfId="10" applyFont="1" applyFill="1" applyBorder="1" applyAlignment="1">
      <alignment horizontal="left" vertical="center" wrapText="1" indent="2"/>
    </xf>
    <xf numFmtId="0" fontId="22" fillId="9" borderId="30" xfId="10" applyFont="1" applyFill="1" applyBorder="1" applyAlignment="1">
      <alignment horizontal="left" vertical="center"/>
    </xf>
    <xf numFmtId="0" fontId="22" fillId="9" borderId="31" xfId="10" applyFont="1" applyFill="1" applyBorder="1" applyAlignment="1">
      <alignment horizontal="left" vertical="center"/>
    </xf>
    <xf numFmtId="0" fontId="24" fillId="8" borderId="0" xfId="13" applyFont="1" applyFill="1" applyAlignment="1">
      <alignment vertical="center"/>
    </xf>
    <xf numFmtId="0" fontId="20" fillId="8" borderId="0" xfId="7" applyFont="1" applyFill="1" applyAlignment="1">
      <alignment vertical="center"/>
    </xf>
    <xf numFmtId="4" fontId="20" fillId="9" borderId="30" xfId="14" applyNumberFormat="1" applyFont="1" applyFill="1" applyBorder="1" applyAlignment="1">
      <alignment horizontal="center" vertical="center" textRotation="90"/>
    </xf>
    <xf numFmtId="0" fontId="22" fillId="9" borderId="30" xfId="11" applyFont="1" applyFill="1" applyBorder="1" applyAlignment="1">
      <alignment horizontal="left" vertical="center"/>
    </xf>
    <xf numFmtId="0" fontId="22" fillId="9" borderId="30" xfId="9" applyFont="1" applyFill="1" applyBorder="1" applyAlignment="1" applyProtection="1">
      <alignment horizontal="left" vertical="center" wrapText="1"/>
    </xf>
    <xf numFmtId="0" fontId="32" fillId="9" borderId="30" xfId="10" applyFont="1" applyFill="1" applyBorder="1" applyAlignment="1">
      <alignment horizontal="left" vertical="center" indent="4"/>
    </xf>
    <xf numFmtId="0" fontId="22" fillId="9" borderId="30" xfId="10" applyFont="1" applyFill="1" applyBorder="1" applyAlignment="1">
      <alignment horizontal="left" vertical="center" indent="4"/>
    </xf>
    <xf numFmtId="2" fontId="20" fillId="9" borderId="45" xfId="13" applyNumberFormat="1" applyFont="1" applyFill="1" applyBorder="1" applyAlignment="1">
      <alignment horizontal="left" vertical="center"/>
    </xf>
    <xf numFmtId="2" fontId="20" fillId="9" borderId="30" xfId="13" applyNumberFormat="1" applyFont="1" applyFill="1" applyBorder="1" applyAlignment="1">
      <alignment horizontal="left" vertical="center"/>
    </xf>
    <xf numFmtId="2" fontId="20" fillId="9" borderId="40" xfId="13" applyNumberFormat="1" applyFont="1" applyFill="1" applyBorder="1" applyAlignment="1">
      <alignment horizontal="left" vertical="center"/>
    </xf>
    <xf numFmtId="0" fontId="20" fillId="13" borderId="0" xfId="9" applyFont="1" applyFill="1" applyBorder="1" applyAlignment="1" applyProtection="1">
      <alignment horizontal="left" vertical="center"/>
    </xf>
    <xf numFmtId="2" fontId="1" fillId="13" borderId="0" xfId="0" applyNumberFormat="1" applyFont="1" applyFill="1"/>
    <xf numFmtId="0" fontId="20" fillId="9" borderId="33" xfId="15" applyFont="1" applyFill="1" applyBorder="1" applyAlignment="1">
      <alignment horizontal="center" vertical="center" wrapText="1"/>
    </xf>
    <xf numFmtId="0" fontId="20" fillId="9" borderId="45" xfId="15" applyFont="1" applyFill="1" applyBorder="1" applyAlignment="1">
      <alignment vertical="top" wrapText="1"/>
    </xf>
    <xf numFmtId="0" fontId="20" fillId="9" borderId="40" xfId="15" applyFont="1" applyFill="1" applyBorder="1" applyAlignment="1">
      <alignment horizontal="left" vertical="top" wrapText="1"/>
    </xf>
    <xf numFmtId="0" fontId="22" fillId="9" borderId="30" xfId="15" applyFont="1" applyFill="1" applyBorder="1" applyAlignment="1">
      <alignment horizontal="left" vertical="top" wrapText="1"/>
    </xf>
    <xf numFmtId="0" fontId="22" fillId="9" borderId="31" xfId="15" applyFont="1" applyFill="1" applyBorder="1" applyAlignment="1">
      <alignment horizontal="left" vertical="top" wrapText="1"/>
    </xf>
    <xf numFmtId="0" fontId="20" fillId="9" borderId="30" xfId="15" applyFont="1" applyFill="1" applyBorder="1" applyAlignment="1">
      <alignment horizontal="left" vertical="top" wrapText="1"/>
    </xf>
    <xf numFmtId="0" fontId="22" fillId="9" borderId="30" xfId="10"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46" xfId="0" applyFont="1" applyBorder="1" applyAlignment="1">
      <alignment wrapText="1"/>
    </xf>
    <xf numFmtId="1" fontId="1" fillId="0" borderId="47" xfId="0" applyNumberFormat="1" applyFont="1" applyBorder="1" applyAlignment="1">
      <alignment wrapText="1"/>
    </xf>
    <xf numFmtId="0" fontId="0" fillId="0" borderId="0" xfId="0" applyFont="1" applyAlignment="1">
      <alignment wrapText="1"/>
    </xf>
    <xf numFmtId="0" fontId="38" fillId="0" borderId="0" xfId="0" applyFont="1" applyFill="1" applyBorder="1" applyAlignment="1">
      <alignment horizontal="left" vertical="top"/>
    </xf>
    <xf numFmtId="0" fontId="0" fillId="0" borderId="0" xfId="0" applyFill="1" applyBorder="1" applyAlignment="1">
      <alignment horizontal="left" vertical="top"/>
    </xf>
    <xf numFmtId="0" fontId="44" fillId="18" borderId="48" xfId="0" applyFont="1" applyFill="1" applyBorder="1" applyAlignment="1">
      <alignment horizontal="center" vertical="top" wrapText="1"/>
    </xf>
    <xf numFmtId="0" fontId="44" fillId="18" borderId="48" xfId="0" applyFont="1" applyFill="1" applyBorder="1" applyAlignment="1">
      <alignment horizontal="left" vertical="top" wrapText="1"/>
    </xf>
    <xf numFmtId="0" fontId="46" fillId="18" borderId="48" xfId="0" applyFont="1" applyFill="1" applyBorder="1" applyAlignment="1">
      <alignment horizontal="left" vertical="top" wrapText="1"/>
    </xf>
    <xf numFmtId="0" fontId="0" fillId="18" borderId="48" xfId="0" applyFill="1" applyBorder="1" applyAlignment="1">
      <alignment horizontal="left" vertical="top" wrapText="1"/>
    </xf>
    <xf numFmtId="0" fontId="0" fillId="18" borderId="48" xfId="0" applyFill="1" applyBorder="1" applyAlignment="1">
      <alignment horizontal="center" vertical="top" wrapText="1"/>
    </xf>
    <xf numFmtId="0" fontId="48" fillId="19" borderId="49" xfId="0" applyFont="1" applyFill="1" applyBorder="1" applyAlignment="1">
      <alignment horizontal="left" vertical="top" wrapText="1"/>
    </xf>
    <xf numFmtId="0" fontId="0" fillId="19" borderId="49" xfId="0" applyFill="1" applyBorder="1" applyAlignment="1">
      <alignment horizontal="center" vertical="top" wrapText="1"/>
    </xf>
    <xf numFmtId="0" fontId="48" fillId="19" borderId="49" xfId="0" applyFont="1" applyFill="1" applyBorder="1" applyAlignment="1">
      <alignment horizontal="center" vertical="top" wrapText="1"/>
    </xf>
    <xf numFmtId="167" fontId="51" fillId="19" borderId="49" xfId="0" applyNumberFormat="1" applyFont="1" applyFill="1" applyBorder="1" applyAlignment="1">
      <alignment horizontal="center" vertical="top" wrapText="1"/>
    </xf>
    <xf numFmtId="0" fontId="48"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51" fillId="0" borderId="50" xfId="0" applyNumberFormat="1" applyFont="1" applyFill="1" applyBorder="1" applyAlignment="1">
      <alignment horizontal="center" vertical="top" wrapText="1"/>
    </xf>
    <xf numFmtId="0" fontId="48" fillId="19" borderId="50" xfId="0" applyFont="1" applyFill="1" applyBorder="1" applyAlignment="1">
      <alignment horizontal="left" vertical="top" wrapText="1"/>
    </xf>
    <xf numFmtId="0" fontId="0" fillId="19" borderId="50" xfId="0" applyFill="1" applyBorder="1" applyAlignment="1">
      <alignment horizontal="center" vertical="top" wrapText="1"/>
    </xf>
    <xf numFmtId="167" fontId="51" fillId="19" borderId="50" xfId="0" applyNumberFormat="1" applyFont="1" applyFill="1" applyBorder="1" applyAlignment="1">
      <alignment horizontal="center" vertical="top" wrapText="1"/>
    </xf>
    <xf numFmtId="0" fontId="48" fillId="0" borderId="51" xfId="0" applyFont="1" applyFill="1" applyBorder="1" applyAlignment="1">
      <alignment horizontal="left" vertical="top" wrapText="1"/>
    </xf>
    <xf numFmtId="0" fontId="0" fillId="0" borderId="51" xfId="0" applyFill="1" applyBorder="1" applyAlignment="1">
      <alignment horizontal="center" vertical="top" wrapText="1"/>
    </xf>
    <xf numFmtId="167" fontId="51" fillId="0" borderId="51" xfId="0" applyNumberFormat="1" applyFont="1" applyFill="1" applyBorder="1" applyAlignment="1">
      <alignment horizontal="center" vertical="top" wrapText="1"/>
    </xf>
    <xf numFmtId="168" fontId="49" fillId="19" borderId="49" xfId="0" applyNumberFormat="1" applyFont="1" applyFill="1" applyBorder="1" applyAlignment="1">
      <alignment horizontal="center" vertical="top" wrapText="1"/>
    </xf>
    <xf numFmtId="169" fontId="49" fillId="19" borderId="49" xfId="0" applyNumberFormat="1" applyFont="1" applyFill="1" applyBorder="1" applyAlignment="1">
      <alignment horizontal="center" vertical="top" wrapText="1"/>
    </xf>
    <xf numFmtId="168" fontId="49" fillId="0" borderId="50" xfId="0" applyNumberFormat="1" applyFont="1" applyFill="1" applyBorder="1" applyAlignment="1">
      <alignment horizontal="left" vertical="top" wrapText="1"/>
    </xf>
    <xf numFmtId="169" fontId="49" fillId="0" borderId="50" xfId="0" applyNumberFormat="1" applyFont="1" applyFill="1" applyBorder="1" applyAlignment="1">
      <alignment horizontal="center" vertical="top" wrapText="1"/>
    </xf>
    <xf numFmtId="170" fontId="51" fillId="0" borderId="50" xfId="0" applyNumberFormat="1" applyFont="1" applyFill="1" applyBorder="1" applyAlignment="1">
      <alignment horizontal="left" vertical="top" wrapText="1"/>
    </xf>
    <xf numFmtId="168" fontId="49" fillId="19" borderId="50" xfId="0" applyNumberFormat="1" applyFont="1" applyFill="1" applyBorder="1" applyAlignment="1">
      <alignment horizontal="left" vertical="top" wrapText="1"/>
    </xf>
    <xf numFmtId="169" fontId="49" fillId="19" borderId="50" xfId="0" applyNumberFormat="1" applyFont="1" applyFill="1" applyBorder="1" applyAlignment="1">
      <alignment horizontal="center" vertical="top" wrapText="1"/>
    </xf>
    <xf numFmtId="170" fontId="51" fillId="19" borderId="50" xfId="0" applyNumberFormat="1" applyFont="1" applyFill="1" applyBorder="1" applyAlignment="1">
      <alignment horizontal="left" vertical="top" wrapText="1"/>
    </xf>
    <xf numFmtId="0" fontId="0" fillId="0" borderId="50" xfId="0" applyFill="1" applyBorder="1" applyAlignment="1">
      <alignment horizontal="left" vertical="top" wrapText="1"/>
    </xf>
    <xf numFmtId="168" fontId="49" fillId="0" borderId="50"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0" fillId="0" borderId="51" xfId="0" applyFill="1" applyBorder="1" applyAlignment="1">
      <alignment horizontal="left" vertical="top" wrapText="1"/>
    </xf>
    <xf numFmtId="171" fontId="49" fillId="0" borderId="51" xfId="0" applyNumberFormat="1" applyFont="1" applyFill="1" applyBorder="1" applyAlignment="1">
      <alignment horizontal="left" vertical="top" wrapText="1"/>
    </xf>
    <xf numFmtId="169" fontId="49" fillId="0" borderId="51" xfId="0" applyNumberFormat="1" applyFont="1" applyFill="1" applyBorder="1" applyAlignment="1">
      <alignment horizontal="center" vertical="top" wrapText="1"/>
    </xf>
    <xf numFmtId="168" fontId="49" fillId="19" borderId="50" xfId="0" applyNumberFormat="1" applyFont="1" applyFill="1" applyBorder="1" applyAlignment="1">
      <alignment horizontal="center" vertical="top" wrapText="1"/>
    </xf>
    <xf numFmtId="0" fontId="0" fillId="19" borderId="51" xfId="0" applyFill="1" applyBorder="1" applyAlignment="1">
      <alignment horizontal="left" vertical="top" wrapText="1"/>
    </xf>
    <xf numFmtId="0" fontId="48" fillId="19" borderId="51" xfId="0" applyFont="1" applyFill="1" applyBorder="1" applyAlignment="1">
      <alignment horizontal="left" vertical="top" wrapText="1"/>
    </xf>
    <xf numFmtId="169" fontId="49" fillId="19" borderId="51" xfId="0" applyNumberFormat="1" applyFont="1" applyFill="1" applyBorder="1" applyAlignment="1">
      <alignment horizontal="center" vertical="top" wrapText="1"/>
    </xf>
    <xf numFmtId="167" fontId="51" fillId="19" borderId="51" xfId="0" applyNumberFormat="1" applyFont="1" applyFill="1" applyBorder="1" applyAlignment="1">
      <alignment horizontal="center" vertical="top" wrapText="1"/>
    </xf>
    <xf numFmtId="0" fontId="52" fillId="19" borderId="51" xfId="0" applyFont="1" applyFill="1" applyBorder="1" applyAlignment="1">
      <alignment horizontal="center" vertical="top" wrapText="1"/>
    </xf>
    <xf numFmtId="168" fontId="49" fillId="19" borderId="49" xfId="0" applyNumberFormat="1" applyFont="1" applyFill="1" applyBorder="1" applyAlignment="1">
      <alignment horizontal="left" vertical="top" wrapText="1"/>
    </xf>
    <xf numFmtId="170" fontId="53" fillId="19" borderId="49" xfId="0" applyNumberFormat="1" applyFont="1" applyFill="1" applyBorder="1" applyAlignment="1">
      <alignment horizontal="left" vertical="top" wrapText="1"/>
    </xf>
    <xf numFmtId="167" fontId="53" fillId="0" borderId="50" xfId="0" applyNumberFormat="1" applyFont="1" applyFill="1" applyBorder="1" applyAlignment="1">
      <alignment horizontal="center" vertical="top" wrapText="1"/>
    </xf>
    <xf numFmtId="167" fontId="53" fillId="0" borderId="50" xfId="0" applyNumberFormat="1" applyFont="1" applyFill="1" applyBorder="1" applyAlignment="1">
      <alignment horizontal="left" vertical="top" wrapText="1"/>
    </xf>
    <xf numFmtId="167" fontId="53" fillId="19" borderId="50" xfId="0" applyNumberFormat="1" applyFont="1" applyFill="1" applyBorder="1" applyAlignment="1">
      <alignment horizontal="center" vertical="top" wrapText="1"/>
    </xf>
    <xf numFmtId="167" fontId="53" fillId="19" borderId="50" xfId="0" applyNumberFormat="1" applyFont="1" applyFill="1" applyBorder="1" applyAlignment="1">
      <alignment horizontal="left" vertical="top" wrapText="1"/>
    </xf>
    <xf numFmtId="0" fontId="54" fillId="19" borderId="50" xfId="0" applyFont="1" applyFill="1" applyBorder="1" applyAlignment="1">
      <alignment horizontal="center" vertical="top" wrapText="1"/>
    </xf>
    <xf numFmtId="0" fontId="54" fillId="0" borderId="50" xfId="0" applyFont="1" applyFill="1" applyBorder="1" applyAlignment="1">
      <alignment horizontal="center" vertical="top" wrapText="1"/>
    </xf>
    <xf numFmtId="167" fontId="53" fillId="0" borderId="51" xfId="0" applyNumberFormat="1" applyFont="1" applyFill="1" applyBorder="1" applyAlignment="1">
      <alignment horizontal="center" vertical="top" wrapText="1"/>
    </xf>
    <xf numFmtId="0" fontId="54" fillId="0" borderId="51" xfId="0" applyFont="1" applyFill="1" applyBorder="1" applyAlignment="1">
      <alignment horizontal="center" vertical="top" wrapText="1"/>
    </xf>
    <xf numFmtId="0" fontId="0" fillId="19" borderId="49" xfId="0" applyFill="1" applyBorder="1" applyAlignment="1">
      <alignment horizontal="left" vertical="top" wrapText="1"/>
    </xf>
    <xf numFmtId="169" fontId="49" fillId="19" borderId="49" xfId="0" applyNumberFormat="1" applyFont="1" applyFill="1" applyBorder="1" applyAlignment="1">
      <alignment horizontal="left" vertical="top" wrapText="1"/>
    </xf>
    <xf numFmtId="167" fontId="53" fillId="19" borderId="49" xfId="0" applyNumberFormat="1" applyFont="1" applyFill="1" applyBorder="1" applyAlignment="1">
      <alignment horizontal="center" vertical="top" wrapText="1"/>
    </xf>
    <xf numFmtId="0" fontId="54" fillId="19" borderId="49" xfId="0" applyFont="1" applyFill="1" applyBorder="1" applyAlignment="1">
      <alignment horizontal="center" vertical="top" wrapText="1"/>
    </xf>
    <xf numFmtId="169" fontId="49" fillId="0" borderId="50" xfId="0" applyNumberFormat="1" applyFont="1" applyFill="1" applyBorder="1" applyAlignment="1">
      <alignment horizontal="left" vertical="top" wrapText="1"/>
    </xf>
    <xf numFmtId="169" fontId="49" fillId="19" borderId="50" xfId="0" applyNumberFormat="1" applyFont="1" applyFill="1" applyBorder="1" applyAlignment="1">
      <alignment horizontal="left" vertical="top" wrapText="1"/>
    </xf>
    <xf numFmtId="169" fontId="49" fillId="19" borderId="51" xfId="0" applyNumberFormat="1" applyFont="1" applyFill="1" applyBorder="1" applyAlignment="1">
      <alignment horizontal="left" vertical="top" wrapText="1"/>
    </xf>
    <xf numFmtId="0" fontId="54" fillId="19" borderId="51" xfId="0" applyFont="1" applyFill="1" applyBorder="1" applyAlignment="1">
      <alignment horizontal="center" vertical="top" wrapText="1"/>
    </xf>
    <xf numFmtId="169" fontId="49" fillId="0" borderId="51" xfId="0" applyNumberFormat="1" applyFont="1" applyFill="1" applyBorder="1" applyAlignment="1">
      <alignment horizontal="left" vertical="top" wrapText="1"/>
    </xf>
    <xf numFmtId="172" fontId="49" fillId="19" borderId="49" xfId="0" applyNumberFormat="1" applyFont="1" applyFill="1" applyBorder="1" applyAlignment="1">
      <alignment horizontal="left" vertical="top" wrapText="1"/>
    </xf>
    <xf numFmtId="168" fontId="49" fillId="0" borderId="51" xfId="0" applyNumberFormat="1" applyFont="1" applyFill="1" applyBorder="1" applyAlignment="1">
      <alignment horizontal="left" vertical="top" wrapText="1"/>
    </xf>
    <xf numFmtId="167" fontId="53" fillId="0" borderId="51" xfId="0" applyNumberFormat="1" applyFont="1" applyFill="1" applyBorder="1" applyAlignment="1">
      <alignment horizontal="left" vertical="top" wrapText="1"/>
    </xf>
    <xf numFmtId="171" fontId="49" fillId="0" borderId="50" xfId="0" applyNumberFormat="1" applyFont="1" applyFill="1" applyBorder="1" applyAlignment="1">
      <alignment horizontal="left" vertical="top" wrapText="1"/>
    </xf>
    <xf numFmtId="170" fontId="53" fillId="0" borderId="50" xfId="0" applyNumberFormat="1" applyFont="1" applyFill="1" applyBorder="1" applyAlignment="1">
      <alignment horizontal="left" vertical="top" wrapText="1"/>
    </xf>
    <xf numFmtId="170" fontId="53" fillId="19" borderId="50" xfId="0" applyNumberFormat="1" applyFont="1" applyFill="1" applyBorder="1" applyAlignment="1">
      <alignment horizontal="left" vertical="top" wrapText="1"/>
    </xf>
    <xf numFmtId="171" fontId="49" fillId="19" borderId="50" xfId="0" applyNumberFormat="1" applyFont="1" applyFill="1" applyBorder="1" applyAlignment="1">
      <alignment horizontal="left" vertical="top" wrapText="1"/>
    </xf>
    <xf numFmtId="0" fontId="0" fillId="19" borderId="51" xfId="0" applyFill="1" applyBorder="1" applyAlignment="1">
      <alignment horizontal="center" vertical="top" wrapText="1"/>
    </xf>
    <xf numFmtId="171" fontId="49" fillId="19" borderId="51" xfId="0" applyNumberFormat="1" applyFont="1" applyFill="1" applyBorder="1" applyAlignment="1">
      <alignment horizontal="left" vertical="top" wrapText="1"/>
    </xf>
    <xf numFmtId="167" fontId="53" fillId="19" borderId="51" xfId="0" applyNumberFormat="1" applyFont="1" applyFill="1" applyBorder="1" applyAlignment="1">
      <alignment horizontal="left" vertical="top" wrapText="1"/>
    </xf>
    <xf numFmtId="170" fontId="53" fillId="19" borderId="51" xfId="0" applyNumberFormat="1" applyFont="1" applyFill="1" applyBorder="1" applyAlignment="1">
      <alignment horizontal="left" vertical="top" wrapText="1"/>
    </xf>
    <xf numFmtId="171" fontId="49" fillId="19" borderId="49" xfId="0" applyNumberFormat="1" applyFont="1" applyFill="1" applyBorder="1" applyAlignment="1">
      <alignment horizontal="left" vertical="top" wrapText="1"/>
    </xf>
    <xf numFmtId="167" fontId="53" fillId="19" borderId="49" xfId="0" applyNumberFormat="1" applyFont="1" applyFill="1" applyBorder="1" applyAlignment="1">
      <alignment horizontal="left" vertical="top" wrapText="1"/>
    </xf>
    <xf numFmtId="172" fontId="49" fillId="0" borderId="50" xfId="0" applyNumberFormat="1" applyFont="1" applyFill="1" applyBorder="1" applyAlignment="1">
      <alignment horizontal="left" vertical="top" wrapText="1"/>
    </xf>
    <xf numFmtId="168" fontId="49" fillId="19" borderId="51" xfId="0" applyNumberFormat="1" applyFont="1" applyFill="1" applyBorder="1" applyAlignment="1">
      <alignment horizontal="left" vertical="top" wrapText="1"/>
    </xf>
    <xf numFmtId="167" fontId="53" fillId="19" borderId="51"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0" fontId="8" fillId="2" borderId="0" xfId="0" applyNumberFormat="1" applyFont="1" applyFill="1" applyBorder="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2" fillId="0" borderId="0" xfId="0" applyFont="1" applyBorder="1" applyAlignment="1">
      <alignment wrapText="1"/>
    </xf>
    <xf numFmtId="0" fontId="3" fillId="0" borderId="0" xfId="0" applyNumberFormat="1" applyFont="1" applyFill="1" applyBorder="1" applyAlignment="1">
      <alignment vertical="top" wrapText="1"/>
    </xf>
    <xf numFmtId="0" fontId="0" fillId="0" borderId="0" xfId="0" applyFill="1"/>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2" fillId="0" borderId="26" xfId="0" applyFont="1" applyFill="1" applyBorder="1" applyAlignment="1">
      <alignment wrapText="1"/>
    </xf>
    <xf numFmtId="0" fontId="0" fillId="0" borderId="26" xfId="0" applyBorder="1" applyAlignment="1">
      <alignment wrapText="1"/>
    </xf>
    <xf numFmtId="0" fontId="2" fillId="0" borderId="26" xfId="0" quotePrefix="1" applyNumberFormat="1" applyFont="1" applyFill="1" applyBorder="1" applyAlignment="1">
      <alignment wrapText="1"/>
    </xf>
    <xf numFmtId="0" fontId="2"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0" fillId="0" borderId="26" xfId="0" applyFill="1" applyBorder="1" applyAlignment="1">
      <alignment wrapText="1"/>
    </xf>
    <xf numFmtId="9" fontId="0" fillId="0" borderId="0" xfId="0" applyNumberFormat="1" applyAlignment="1">
      <alignmen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0" fontId="8" fillId="3" borderId="53" xfId="0" applyFont="1" applyFill="1" applyBorder="1" applyAlignment="1">
      <alignment wrapText="1"/>
    </xf>
    <xf numFmtId="0" fontId="2" fillId="0" borderId="53" xfId="0" applyFont="1" applyBorder="1" applyAlignment="1">
      <alignment wrapText="1"/>
    </xf>
    <xf numFmtId="49" fontId="2" fillId="0" borderId="53" xfId="1" applyNumberFormat="1" applyFont="1" applyFill="1" applyBorder="1" applyAlignment="1">
      <alignment wrapText="1"/>
    </xf>
    <xf numFmtId="0" fontId="0" fillId="0" borderId="53" xfId="0" applyBorder="1" applyAlignment="1">
      <alignment wrapText="1"/>
    </xf>
    <xf numFmtId="0" fontId="3" fillId="0" borderId="53" xfId="1" applyNumberFormat="1" applyFont="1" applyFill="1" applyBorder="1" applyAlignment="1">
      <alignment wrapText="1"/>
    </xf>
    <xf numFmtId="49" fontId="0" fillId="0" borderId="53" xfId="0" applyNumberFormat="1" applyFont="1" applyFill="1" applyBorder="1" applyAlignment="1">
      <alignment wrapText="1"/>
    </xf>
    <xf numFmtId="49" fontId="0" fillId="0" borderId="53" xfId="0" applyNumberFormat="1" applyFont="1" applyFill="1" applyBorder="1" applyAlignment="1">
      <alignment vertical="top" wrapText="1"/>
    </xf>
    <xf numFmtId="0" fontId="3" fillId="0" borderId="53" xfId="0" applyNumberFormat="1" applyFont="1" applyFill="1" applyBorder="1" applyAlignment="1">
      <alignment vertical="top" wrapText="1"/>
    </xf>
    <xf numFmtId="49" fontId="3" fillId="0" borderId="53" xfId="0" applyNumberFormat="1" applyFont="1" applyFill="1" applyBorder="1" applyAlignment="1">
      <alignment vertical="top" wrapText="1"/>
    </xf>
    <xf numFmtId="0" fontId="5" fillId="0" borderId="53" xfId="2" applyBorder="1"/>
    <xf numFmtId="49" fontId="2" fillId="0" borderId="53" xfId="0" applyNumberFormat="1" applyFont="1" applyFill="1" applyBorder="1" applyAlignment="1">
      <alignment wrapText="1"/>
    </xf>
    <xf numFmtId="49" fontId="3" fillId="0" borderId="53" xfId="1" applyNumberFormat="1" applyFont="1" applyFill="1" applyBorder="1" applyAlignment="1">
      <alignment wrapText="1"/>
    </xf>
    <xf numFmtId="49" fontId="3" fillId="0" borderId="53" xfId="0" applyNumberFormat="1" applyFont="1" applyFill="1" applyBorder="1" applyAlignment="1">
      <alignment wrapText="1"/>
    </xf>
    <xf numFmtId="0" fontId="3" fillId="0" borderId="53" xfId="0" applyNumberFormat="1" applyFont="1" applyFill="1" applyBorder="1" applyAlignment="1">
      <alignment wrapText="1"/>
    </xf>
    <xf numFmtId="0" fontId="7" fillId="0" borderId="53" xfId="0" applyFont="1" applyBorder="1" applyAlignment="1">
      <alignment wrapText="1"/>
    </xf>
    <xf numFmtId="0" fontId="1" fillId="4" borderId="0" xfId="0" applyFont="1" applyFill="1" applyBorder="1" applyAlignment="1"/>
    <xf numFmtId="0" fontId="1" fillId="20" borderId="0" xfId="0" applyFont="1" applyFill="1"/>
    <xf numFmtId="0" fontId="1" fillId="20" borderId="0" xfId="0" applyFont="1" applyFill="1" applyBorder="1"/>
    <xf numFmtId="49" fontId="0" fillId="0" borderId="0" xfId="0" applyNumberFormat="1" applyAlignment="1">
      <alignment wrapText="1"/>
    </xf>
    <xf numFmtId="49" fontId="2" fillId="0" borderId="0" xfId="0" applyNumberFormat="1" applyFont="1" applyAlignment="1">
      <alignment wrapText="1"/>
    </xf>
    <xf numFmtId="0" fontId="0" fillId="40" borderId="0" xfId="0" applyFill="1"/>
    <xf numFmtId="0" fontId="0" fillId="0" borderId="0" xfId="0" quotePrefix="1"/>
    <xf numFmtId="0" fontId="0" fillId="41" borderId="0" xfId="0" applyFill="1"/>
    <xf numFmtId="49" fontId="0" fillId="0" borderId="0" xfId="0" quotePrefix="1" applyNumberFormat="1" applyFill="1" applyAlignment="1">
      <alignment horizontal="left"/>
    </xf>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8" fillId="2" borderId="0" xfId="0" applyFont="1" applyFill="1" applyAlignment="1">
      <alignment wrapText="1"/>
    </xf>
    <xf numFmtId="49" fontId="2" fillId="0" borderId="55" xfId="0" applyNumberFormat="1" applyFont="1" applyFill="1" applyBorder="1" applyAlignment="1">
      <alignment wrapText="1"/>
    </xf>
    <xf numFmtId="49" fontId="3" fillId="0" borderId="55" xfId="0" applyNumberFormat="1" applyFont="1" applyFill="1" applyBorder="1" applyAlignment="1">
      <alignment wrapText="1"/>
    </xf>
    <xf numFmtId="0" fontId="0" fillId="0" borderId="0" xfId="0" applyAlignment="1">
      <alignment horizontal="left" wrapText="1"/>
    </xf>
    <xf numFmtId="0" fontId="7" fillId="0" borderId="0" xfId="0" applyFont="1" applyFill="1" applyAlignment="1">
      <alignment horizontal="right" wrapText="1"/>
    </xf>
    <xf numFmtId="0" fontId="57" fillId="0" borderId="0" xfId="0" applyFont="1" applyAlignment="1">
      <alignment wrapText="1"/>
    </xf>
    <xf numFmtId="1" fontId="57" fillId="0" borderId="0" xfId="0" applyNumberFormat="1" applyFont="1" applyAlignment="1">
      <alignment horizontal="right" wrapText="1"/>
    </xf>
    <xf numFmtId="0" fontId="20" fillId="14" borderId="42" xfId="13" applyFont="1" applyFill="1" applyBorder="1" applyAlignment="1">
      <alignment horizontal="center" vertical="center"/>
    </xf>
    <xf numFmtId="0" fontId="17" fillId="8" borderId="0" xfId="7" applyFill="1" applyAlignment="1"/>
    <xf numFmtId="0" fontId="18" fillId="8" borderId="0" xfId="8" applyNumberFormat="1" applyFill="1">
      <alignment horizontal="right"/>
    </xf>
    <xf numFmtId="0" fontId="19" fillId="8" borderId="0" xfId="3" applyFont="1" applyFill="1"/>
    <xf numFmtId="0" fontId="20" fillId="9" borderId="30" xfId="9" applyNumberFormat="1" applyFill="1" applyBorder="1" applyAlignment="1">
      <alignment horizontal="center" vertical="center"/>
    </xf>
    <xf numFmtId="0" fontId="20" fillId="9" borderId="45" xfId="9" applyNumberFormat="1" applyFill="1" applyBorder="1">
      <alignment horizontal="left" vertical="center"/>
    </xf>
    <xf numFmtId="2" fontId="58" fillId="10" borderId="30" xfId="0" applyNumberFormat="1" applyFont="1" applyFill="1" applyBorder="1" applyAlignment="1">
      <alignment horizontal="right"/>
    </xf>
    <xf numFmtId="0" fontId="20" fillId="9" borderId="35" xfId="9" applyNumberFormat="1" applyFill="1" applyBorder="1">
      <alignment horizontal="left" vertical="center"/>
    </xf>
    <xf numFmtId="0" fontId="20" fillId="9" borderId="30" xfId="9" applyNumberFormat="1" applyFill="1" applyBorder="1" applyAlignment="1">
      <alignment horizontal="left" vertical="center" indent="1"/>
    </xf>
    <xf numFmtId="0" fontId="22" fillId="9" borderId="30" xfId="10" applyNumberFormat="1" applyFont="1" applyFill="1" applyBorder="1">
      <alignment horizontal="left" vertical="center" indent="2"/>
    </xf>
    <xf numFmtId="2" fontId="58" fillId="11" borderId="30" xfId="0" applyNumberFormat="1" applyFont="1" applyFill="1" applyBorder="1" applyAlignment="1">
      <alignment horizontal="right"/>
    </xf>
    <xf numFmtId="0" fontId="20" fillId="9" borderId="40" xfId="9" applyNumberFormat="1" applyFill="1" applyBorder="1" applyAlignment="1">
      <alignment horizontal="left" vertical="center" indent="1"/>
    </xf>
    <xf numFmtId="0" fontId="22" fillId="9" borderId="30" xfId="10" applyNumberFormat="1" applyFont="1" applyFill="1" applyBorder="1" applyAlignment="1">
      <alignment horizontal="left" vertical="top" wrapText="1" indent="2"/>
    </xf>
    <xf numFmtId="0" fontId="20" fillId="9" borderId="45" xfId="9" applyNumberFormat="1" applyFill="1" applyBorder="1" applyAlignment="1">
      <alignment horizontal="left" vertical="center" indent="1"/>
    </xf>
    <xf numFmtId="0" fontId="20" fillId="9" borderId="30" xfId="9" applyNumberFormat="1" applyFill="1" applyBorder="1">
      <alignment horizontal="left" vertical="center"/>
    </xf>
    <xf numFmtId="2" fontId="58" fillId="12" borderId="30" xfId="0" applyNumberFormat="1" applyFont="1" applyFill="1" applyBorder="1" applyAlignment="1">
      <alignment horizontal="right"/>
    </xf>
    <xf numFmtId="0" fontId="20" fillId="9" borderId="40" xfId="9" applyNumberFormat="1" applyFill="1" applyBorder="1">
      <alignment horizontal="left" vertical="center"/>
    </xf>
    <xf numFmtId="0" fontId="22" fillId="9" borderId="40" xfId="9" applyNumberFormat="1" applyFont="1" applyFill="1" applyBorder="1" applyAlignment="1">
      <alignment horizontal="left" vertical="center" indent="1"/>
    </xf>
    <xf numFmtId="0" fontId="22" fillId="9" borderId="30" xfId="9" applyNumberFormat="1" applyFont="1" applyFill="1" applyBorder="1" applyAlignment="1">
      <alignment horizontal="left" vertical="center" indent="1"/>
    </xf>
    <xf numFmtId="0" fontId="22" fillId="9" borderId="30" xfId="11" applyNumberFormat="1" applyFont="1" applyFill="1" applyBorder="1" applyAlignment="1">
      <alignment horizontal="left" vertical="center" indent="2"/>
    </xf>
    <xf numFmtId="0" fontId="20" fillId="9" borderId="31" xfId="9" applyNumberFormat="1" applyFill="1" applyBorder="1" applyAlignment="1">
      <alignment horizontal="left" vertical="center" indent="1"/>
    </xf>
    <xf numFmtId="0" fontId="20" fillId="9" borderId="30" xfId="12" applyFont="1" applyBorder="1" applyAlignment="1">
      <alignment horizontal="left" vertical="center" indent="1"/>
    </xf>
    <xf numFmtId="0" fontId="22" fillId="9" borderId="30" xfId="12" applyBorder="1" applyAlignment="1">
      <alignment horizontal="left" vertical="center" indent="2"/>
    </xf>
    <xf numFmtId="0" fontId="23" fillId="8" borderId="24" xfId="3" applyFont="1" applyFill="1" applyBorder="1"/>
    <xf numFmtId="0" fontId="18" fillId="8" borderId="24" xfId="8" applyNumberFormat="1" applyFill="1" applyBorder="1">
      <alignment horizontal="right"/>
    </xf>
    <xf numFmtId="0" fontId="17" fillId="8" borderId="25" xfId="7" applyFill="1" applyBorder="1" applyAlignment="1"/>
    <xf numFmtId="0" fontId="24" fillId="8" borderId="0" xfId="3" applyFont="1" applyFill="1"/>
    <xf numFmtId="0" fontId="23" fillId="8" borderId="0" xfId="3" applyFont="1" applyFill="1"/>
    <xf numFmtId="2" fontId="58" fillId="7" borderId="30" xfId="0" applyNumberFormat="1" applyFont="1" applyFill="1" applyBorder="1" applyAlignment="1">
      <alignment horizontal="right"/>
    </xf>
    <xf numFmtId="0" fontId="22" fillId="14" borderId="30" xfId="11" applyFont="1" applyFill="1" applyBorder="1">
      <alignment horizontal="left" vertical="center" indent="5"/>
    </xf>
    <xf numFmtId="0" fontId="20" fillId="14" borderId="40" xfId="9" applyFill="1" applyBorder="1">
      <alignment horizontal="left" vertical="center"/>
    </xf>
    <xf numFmtId="0" fontId="22" fillId="14" borderId="32" xfId="11" applyFont="1" applyFill="1" applyBorder="1">
      <alignment horizontal="left" vertical="center" indent="5"/>
    </xf>
    <xf numFmtId="0" fontId="58" fillId="7" borderId="30" xfId="0" applyFont="1" applyFill="1" applyBorder="1" applyAlignment="1">
      <alignment horizontal="left" indent="4"/>
    </xf>
    <xf numFmtId="0" fontId="58" fillId="7" borderId="30" xfId="0" applyFont="1" applyFill="1" applyBorder="1" applyAlignment="1">
      <alignment horizontal="left" indent="6"/>
    </xf>
    <xf numFmtId="0" fontId="22" fillId="14" borderId="32" xfId="13" applyFill="1" applyBorder="1" applyAlignment="1">
      <alignment horizontal="left" vertical="center" indent="2"/>
    </xf>
    <xf numFmtId="0" fontId="28" fillId="14" borderId="30" xfId="9" applyFont="1" applyFill="1" applyBorder="1">
      <alignment horizontal="left" vertical="center"/>
    </xf>
    <xf numFmtId="0" fontId="18" fillId="14" borderId="30" xfId="11" applyFont="1" applyFill="1" applyBorder="1">
      <alignment horizontal="left" vertical="center" indent="5"/>
    </xf>
    <xf numFmtId="0" fontId="18" fillId="14" borderId="30" xfId="13" applyFont="1" applyFill="1" applyBorder="1" applyAlignment="1">
      <alignment horizontal="left" vertical="center" indent="5"/>
    </xf>
    <xf numFmtId="0" fontId="58" fillId="7" borderId="30" xfId="0" applyFont="1" applyFill="1" applyBorder="1" applyAlignment="1">
      <alignment horizontal="left" indent="8"/>
    </xf>
    <xf numFmtId="0" fontId="20" fillId="14" borderId="30" xfId="9" applyFill="1" applyBorder="1">
      <alignment horizontal="left" vertical="center"/>
    </xf>
    <xf numFmtId="0" fontId="22" fillId="14" borderId="30" xfId="13" applyFill="1" applyBorder="1" applyAlignment="1">
      <alignment horizontal="left" vertical="center" indent="1"/>
    </xf>
    <xf numFmtId="0" fontId="22" fillId="14" borderId="30" xfId="13" applyFill="1" applyBorder="1" applyAlignment="1">
      <alignment horizontal="left" vertical="center" indent="2"/>
    </xf>
    <xf numFmtId="0" fontId="22" fillId="15" borderId="40" xfId="13" applyFill="1" applyBorder="1" applyAlignment="1">
      <alignment horizontal="right" vertical="center"/>
    </xf>
    <xf numFmtId="0" fontId="22" fillId="8" borderId="0" xfId="3" applyFont="1" applyFill="1"/>
    <xf numFmtId="0" fontId="22" fillId="8" borderId="0" xfId="8" applyFont="1" applyFill="1">
      <alignment horizontal="right"/>
    </xf>
    <xf numFmtId="0" fontId="22" fillId="8" borderId="0" xfId="13" applyFill="1"/>
    <xf numFmtId="0" fontId="22" fillId="8" borderId="0" xfId="13" applyFill="1" applyAlignment="1">
      <alignment vertical="center"/>
    </xf>
    <xf numFmtId="0" fontId="20" fillId="9" borderId="31" xfId="13" applyFont="1" applyFill="1" applyBorder="1" applyAlignment="1">
      <alignment horizontal="left" vertical="center"/>
    </xf>
    <xf numFmtId="0" fontId="20" fillId="9" borderId="34" xfId="13" quotePrefix="1" applyFont="1" applyFill="1" applyBorder="1" applyAlignment="1">
      <alignment horizontal="center" vertical="center"/>
    </xf>
    <xf numFmtId="0" fontId="20" fillId="9" borderId="32" xfId="13" quotePrefix="1" applyFont="1" applyFill="1" applyBorder="1" applyAlignment="1">
      <alignment horizontal="center" vertical="center"/>
    </xf>
    <xf numFmtId="0" fontId="20" fillId="9" borderId="32" xfId="13" applyFont="1" applyFill="1" applyBorder="1" applyAlignment="1">
      <alignment horizontal="center" vertical="center"/>
    </xf>
    <xf numFmtId="0" fontId="20" fillId="9" borderId="32" xfId="13" applyFont="1" applyFill="1" applyBorder="1" applyAlignment="1">
      <alignment horizontal="center" vertical="center" wrapText="1"/>
    </xf>
    <xf numFmtId="0" fontId="20" fillId="9" borderId="30" xfId="13" quotePrefix="1" applyFont="1" applyFill="1" applyBorder="1" applyAlignment="1">
      <alignment horizontal="center" vertical="center"/>
    </xf>
    <xf numFmtId="0" fontId="20" fillId="9" borderId="41" xfId="13" applyFont="1" applyFill="1" applyBorder="1" applyAlignment="1">
      <alignment horizontal="left" vertical="center"/>
    </xf>
    <xf numFmtId="0" fontId="20" fillId="9" borderId="44" xfId="13" applyFont="1" applyFill="1" applyBorder="1" applyAlignment="1">
      <alignment vertical="center"/>
    </xf>
    <xf numFmtId="0" fontId="20" fillId="9" borderId="30" xfId="13" applyFont="1" applyFill="1" applyBorder="1" applyAlignment="1">
      <alignment vertical="center"/>
    </xf>
    <xf numFmtId="0" fontId="22" fillId="9" borderId="30" xfId="10" applyFont="1" applyFill="1" applyBorder="1">
      <alignment horizontal="left" vertical="center" indent="2"/>
    </xf>
    <xf numFmtId="0" fontId="20" fillId="9" borderId="40" xfId="13" applyFont="1" applyFill="1" applyBorder="1" applyAlignment="1">
      <alignment vertical="center"/>
    </xf>
    <xf numFmtId="0" fontId="22" fillId="9" borderId="40" xfId="10" applyFont="1" applyFill="1" applyBorder="1">
      <alignment horizontal="left" vertical="center" indent="2"/>
    </xf>
    <xf numFmtId="0" fontId="22" fillId="9" borderId="31" xfId="10" applyFont="1" applyFill="1" applyBorder="1">
      <alignment horizontal="left" vertical="center" indent="2"/>
    </xf>
    <xf numFmtId="0" fontId="20" fillId="9" borderId="29" xfId="13" applyFont="1" applyFill="1" applyBorder="1" applyAlignment="1">
      <alignment horizontal="center" vertical="center"/>
    </xf>
    <xf numFmtId="0" fontId="20" fillId="9" borderId="28" xfId="13" applyFont="1" applyFill="1" applyBorder="1" applyAlignment="1">
      <alignment horizontal="center" vertical="center"/>
    </xf>
    <xf numFmtId="0" fontId="20" fillId="9" borderId="40" xfId="9" applyFill="1" applyBorder="1" applyProtection="1">
      <alignment horizontal="left" vertical="center"/>
    </xf>
    <xf numFmtId="0" fontId="20" fillId="9" borderId="30" xfId="9" applyFill="1" applyBorder="1" applyProtection="1">
      <alignment horizontal="left" vertical="center"/>
    </xf>
    <xf numFmtId="0" fontId="20" fillId="9" borderId="40" xfId="9" applyFill="1" applyBorder="1" applyAlignment="1" applyProtection="1">
      <alignment horizontal="left" vertical="center" wrapText="1"/>
    </xf>
    <xf numFmtId="0" fontId="22" fillId="8" borderId="0" xfId="13" applyFill="1" applyAlignment="1">
      <alignment horizontal="right" vertical="center"/>
    </xf>
    <xf numFmtId="0" fontId="17" fillId="8" borderId="0" xfId="7" applyFill="1" applyAlignment="1">
      <alignment vertical="center"/>
    </xf>
    <xf numFmtId="0" fontId="20" fillId="8" borderId="0" xfId="13" applyFont="1" applyFill="1" applyAlignment="1">
      <alignment vertical="center"/>
    </xf>
    <xf numFmtId="0" fontId="20" fillId="9" borderId="33" xfId="13" applyFont="1" applyFill="1" applyBorder="1" applyAlignment="1">
      <alignment horizontal="center" vertical="center" textRotation="90"/>
    </xf>
    <xf numFmtId="0" fontId="20" fillId="9" borderId="30" xfId="13" applyFont="1" applyFill="1" applyBorder="1" applyAlignment="1">
      <alignment horizontal="center" vertical="center" textRotation="90"/>
    </xf>
    <xf numFmtId="0" fontId="20" fillId="9" borderId="32" xfId="13" applyFont="1" applyFill="1" applyBorder="1" applyAlignment="1">
      <alignment horizontal="center" vertical="center" textRotation="90"/>
    </xf>
    <xf numFmtId="0" fontId="20" fillId="9" borderId="32" xfId="13" applyFont="1" applyFill="1" applyBorder="1" applyAlignment="1">
      <alignment horizontal="center" vertical="center" textRotation="90" wrapText="1"/>
    </xf>
    <xf numFmtId="0" fontId="20" fillId="9" borderId="30" xfId="13" quotePrefix="1" applyFont="1" applyFill="1" applyBorder="1" applyAlignment="1">
      <alignment horizontal="center" vertical="center" textRotation="90"/>
    </xf>
    <xf numFmtId="0" fontId="20" fillId="9" borderId="32" xfId="13" quotePrefix="1" applyFont="1" applyFill="1" applyBorder="1" applyAlignment="1">
      <alignment horizontal="center" vertical="center" textRotation="90"/>
    </xf>
    <xf numFmtId="0" fontId="20" fillId="9" borderId="29" xfId="13" applyFont="1" applyFill="1" applyBorder="1" applyAlignment="1">
      <alignment horizontal="center" vertical="center" wrapText="1"/>
    </xf>
    <xf numFmtId="0" fontId="20" fillId="9" borderId="43" xfId="13" applyFont="1" applyFill="1" applyBorder="1" applyAlignment="1">
      <alignment horizontal="center" vertical="center"/>
    </xf>
    <xf numFmtId="0" fontId="20" fillId="9" borderId="40" xfId="13" applyFont="1" applyFill="1" applyBorder="1" applyAlignment="1">
      <alignment horizontal="left" vertical="center" wrapText="1"/>
    </xf>
    <xf numFmtId="0" fontId="20" fillId="9" borderId="30" xfId="13" applyFont="1" applyFill="1" applyBorder="1" applyAlignment="1">
      <alignment horizontal="left" vertical="center" wrapText="1"/>
    </xf>
    <xf numFmtId="0" fontId="20" fillId="9" borderId="40" xfId="13" applyFont="1" applyFill="1" applyBorder="1" applyAlignment="1">
      <alignment horizontal="left" vertical="center"/>
    </xf>
    <xf numFmtId="0" fontId="58" fillId="10" borderId="30" xfId="0" applyFont="1" applyFill="1" applyBorder="1" applyAlignment="1">
      <alignment horizontal="left" indent="2"/>
    </xf>
    <xf numFmtId="0" fontId="20" fillId="9" borderId="43" xfId="13" applyFont="1" applyFill="1" applyBorder="1" applyAlignment="1">
      <alignment horizontal="left" vertical="center"/>
    </xf>
    <xf numFmtId="0" fontId="22" fillId="9" borderId="30" xfId="13" applyFill="1" applyBorder="1" applyAlignment="1">
      <alignment horizontal="left" vertical="center" wrapText="1"/>
    </xf>
    <xf numFmtId="0" fontId="22" fillId="9" borderId="30" xfId="13" applyFill="1" applyBorder="1" applyAlignment="1">
      <alignment vertical="center" wrapText="1"/>
    </xf>
    <xf numFmtId="0" fontId="22" fillId="9" borderId="30" xfId="9" applyFont="1" applyFill="1" applyBorder="1" applyProtection="1">
      <alignment horizontal="left" vertical="center"/>
    </xf>
    <xf numFmtId="0" fontId="22" fillId="9" borderId="30" xfId="13" applyFill="1" applyBorder="1" applyAlignment="1">
      <alignment vertical="center"/>
    </xf>
    <xf numFmtId="0" fontId="20" fillId="9" borderId="31" xfId="9" applyFill="1" applyBorder="1" applyProtection="1">
      <alignment horizontal="left" vertical="center"/>
    </xf>
    <xf numFmtId="0" fontId="20" fillId="9" borderId="33" xfId="9" applyFill="1" applyBorder="1" applyAlignment="1" applyProtection="1">
      <alignment horizontal="center" vertical="center"/>
    </xf>
    <xf numFmtId="0" fontId="20" fillId="9" borderId="30" xfId="13" applyFont="1" applyFill="1" applyBorder="1" applyAlignment="1">
      <alignment horizontal="center" vertical="center"/>
    </xf>
    <xf numFmtId="0" fontId="20" fillId="9" borderId="41" xfId="9" applyFill="1" applyBorder="1" applyProtection="1">
      <alignment horizontal="left" vertical="center"/>
    </xf>
    <xf numFmtId="0" fontId="20" fillId="9" borderId="44" xfId="9" applyFill="1" applyBorder="1" applyProtection="1">
      <alignment horizontal="left" vertical="center"/>
    </xf>
    <xf numFmtId="0" fontId="22" fillId="9" borderId="30" xfId="11" applyFont="1" applyFill="1" applyBorder="1">
      <alignment horizontal="left" vertical="center" indent="5"/>
    </xf>
    <xf numFmtId="0" fontId="58" fillId="10" borderId="30" xfId="0" applyFont="1" applyFill="1" applyBorder="1" applyAlignment="1">
      <alignment horizontal="left" indent="8"/>
    </xf>
    <xf numFmtId="0" fontId="58" fillId="10" borderId="30" xfId="0" applyFont="1" applyFill="1" applyBorder="1" applyAlignment="1">
      <alignment horizontal="left" indent="4"/>
    </xf>
    <xf numFmtId="0" fontId="58" fillId="10" borderId="30" xfId="0" applyFont="1" applyFill="1" applyBorder="1" applyAlignment="1">
      <alignment horizontal="left" indent="6"/>
    </xf>
    <xf numFmtId="0" fontId="22" fillId="0" borderId="0" xfId="3" applyFont="1"/>
    <xf numFmtId="0" fontId="22" fillId="8" borderId="0" xfId="15" applyFont="1" applyFill="1"/>
    <xf numFmtId="0" fontId="20" fillId="9" borderId="30" xfId="16" applyFont="1" applyAlignment="1">
      <alignment horizontal="left" vertical="center"/>
    </xf>
    <xf numFmtId="0" fontId="22" fillId="8" borderId="0" xfId="17" applyFont="1" applyFill="1" applyBorder="1"/>
    <xf numFmtId="4" fontId="20" fillId="9" borderId="33" xfId="13" quotePrefix="1" applyNumberFormat="1" applyFont="1" applyFill="1" applyBorder="1" applyAlignment="1">
      <alignment horizontal="center" vertical="center"/>
    </xf>
    <xf numFmtId="4" fontId="20" fillId="9" borderId="30" xfId="13" quotePrefix="1" applyNumberFormat="1" applyFont="1" applyFill="1" applyBorder="1" applyAlignment="1">
      <alignment horizontal="center" vertical="center"/>
    </xf>
    <xf numFmtId="4" fontId="20" fillId="9" borderId="30" xfId="13" applyNumberFormat="1" applyFont="1" applyFill="1" applyBorder="1" applyAlignment="1">
      <alignment horizontal="center" vertical="center"/>
    </xf>
    <xf numFmtId="4" fontId="20" fillId="9" borderId="32" xfId="13" applyNumberFormat="1" applyFont="1" applyFill="1" applyBorder="1" applyAlignment="1">
      <alignment horizontal="center" vertical="center"/>
    </xf>
    <xf numFmtId="4" fontId="20" fillId="9" borderId="35" xfId="13" applyNumberFormat="1" applyFont="1" applyFill="1" applyBorder="1" applyAlignment="1">
      <alignment vertical="center"/>
    </xf>
    <xf numFmtId="4" fontId="20" fillId="9" borderId="30" xfId="13" applyNumberFormat="1" applyFont="1" applyFill="1" applyBorder="1" applyAlignment="1">
      <alignment vertical="center"/>
    </xf>
    <xf numFmtId="4" fontId="22" fillId="9" borderId="30" xfId="13" applyNumberFormat="1" applyFill="1" applyBorder="1" applyAlignment="1">
      <alignment horizontal="left" vertical="center"/>
    </xf>
    <xf numFmtId="4" fontId="22" fillId="9" borderId="30" xfId="13" applyNumberFormat="1" applyFill="1" applyBorder="1" applyAlignment="1">
      <alignment horizontal="left" vertical="center" wrapText="1"/>
    </xf>
    <xf numFmtId="0" fontId="0" fillId="0" borderId="53" xfId="0" applyBorder="1"/>
    <xf numFmtId="0" fontId="4" fillId="0" borderId="53" xfId="0" applyFont="1" applyBorder="1" applyAlignment="1">
      <alignment wrapText="1"/>
    </xf>
    <xf numFmtId="9" fontId="0" fillId="0" borderId="0" xfId="1" applyFont="1" applyFill="1" applyBorder="1" applyAlignment="1">
      <alignment wrapText="1"/>
    </xf>
    <xf numFmtId="49" fontId="2" fillId="0" borderId="53" xfId="0" applyNumberFormat="1" applyFont="1" applyBorder="1" applyAlignment="1">
      <alignment wrapText="1"/>
    </xf>
    <xf numFmtId="9" fontId="2" fillId="0" borderId="0" xfId="1" applyFont="1" applyFill="1" applyBorder="1" applyAlignment="1">
      <alignment wrapText="1"/>
    </xf>
    <xf numFmtId="0" fontId="59" fillId="0" borderId="0" xfId="0" applyFont="1"/>
    <xf numFmtId="164" fontId="2" fillId="0" borderId="0" xfId="0" applyNumberFormat="1" applyFont="1" applyAlignment="1">
      <alignment wrapText="1"/>
    </xf>
    <xf numFmtId="9" fontId="2" fillId="0" borderId="0" xfId="0" applyNumberFormat="1" applyFont="1" applyAlignment="1">
      <alignment wrapText="1"/>
    </xf>
    <xf numFmtId="49" fontId="0" fillId="0" borderId="53" xfId="0" applyNumberFormat="1" applyBorder="1" applyAlignment="1">
      <alignment wrapText="1"/>
    </xf>
    <xf numFmtId="0" fontId="2" fillId="20" borderId="0" xfId="0" applyFont="1" applyFill="1" applyAlignment="1">
      <alignment wrapText="1"/>
    </xf>
    <xf numFmtId="49" fontId="2" fillId="0" borderId="0" xfId="0" applyNumberFormat="1" applyFont="1" applyAlignment="1">
      <alignment horizontal="left" wrapText="1"/>
    </xf>
    <xf numFmtId="49" fontId="3" fillId="0" borderId="0" xfId="0" applyNumberFormat="1" applyFont="1" applyAlignment="1">
      <alignment wrapText="1"/>
    </xf>
    <xf numFmtId="49" fontId="3" fillId="0" borderId="53" xfId="0" applyNumberFormat="1" applyFont="1" applyBorder="1" applyAlignment="1">
      <alignment wrapText="1"/>
    </xf>
    <xf numFmtId="0" fontId="2" fillId="0" borderId="0" xfId="1" applyNumberFormat="1" applyFont="1" applyFill="1" applyBorder="1" applyAlignment="1">
      <alignment wrapText="1"/>
    </xf>
    <xf numFmtId="164" fontId="0" fillId="0" borderId="0" xfId="1" applyNumberFormat="1" applyFont="1" applyFill="1" applyBorder="1" applyAlignment="1">
      <alignment wrapText="1"/>
    </xf>
    <xf numFmtId="49" fontId="6" fillId="0" borderId="53" xfId="0" applyNumberFormat="1" applyFont="1" applyBorder="1" applyAlignment="1">
      <alignment wrapText="1"/>
    </xf>
    <xf numFmtId="0" fontId="2" fillId="0" borderId="0" xfId="1" applyNumberFormat="1" applyFont="1" applyAlignment="1">
      <alignment wrapText="1"/>
    </xf>
    <xf numFmtId="0" fontId="2" fillId="0" borderId="55" xfId="0" applyFont="1" applyBorder="1" applyAlignment="1">
      <alignment wrapText="1"/>
    </xf>
    <xf numFmtId="0" fontId="8" fillId="3" borderId="0" xfId="20" applyFont="1" applyFill="1" applyAlignment="1">
      <alignment wrapText="1"/>
    </xf>
    <xf numFmtId="0" fontId="8" fillId="3" borderId="53" xfId="20" applyFont="1" applyFill="1" applyBorder="1" applyAlignment="1">
      <alignment wrapText="1"/>
    </xf>
    <xf numFmtId="0" fontId="8" fillId="2" borderId="0" xfId="20" applyFont="1" applyFill="1" applyAlignment="1">
      <alignment wrapText="1"/>
    </xf>
    <xf numFmtId="0" fontId="8" fillId="2" borderId="0" xfId="20" applyFont="1" applyFill="1" applyAlignment="1">
      <alignment horizontal="right" wrapText="1"/>
    </xf>
    <xf numFmtId="0" fontId="8" fillId="2" borderId="0" xfId="20" applyFont="1" applyFill="1" applyAlignment="1">
      <alignment horizontal="left" wrapText="1"/>
    </xf>
    <xf numFmtId="0" fontId="2" fillId="0" borderId="0" xfId="20"/>
    <xf numFmtId="0" fontId="7" fillId="0" borderId="0" xfId="20" applyFont="1"/>
    <xf numFmtId="0" fontId="1" fillId="0" borderId="0" xfId="20" applyFont="1"/>
    <xf numFmtId="0" fontId="0" fillId="0" borderId="0" xfId="0" applyFill="1" applyAlignment="1">
      <alignment horizontal="left" wrapText="1"/>
    </xf>
    <xf numFmtId="9" fontId="0" fillId="0" borderId="0" xfId="0" applyNumberFormat="1" applyFill="1" applyAlignment="1">
      <alignment wrapText="1"/>
    </xf>
    <xf numFmtId="164" fontId="0" fillId="0" borderId="0" xfId="0" applyNumberFormat="1" applyFill="1" applyAlignment="1">
      <alignment wrapText="1"/>
    </xf>
    <xf numFmtId="0" fontId="0" fillId="0" borderId="0" xfId="0" applyFill="1" applyBorder="1" applyAlignment="1">
      <alignment wrapText="1"/>
    </xf>
    <xf numFmtId="0" fontId="3" fillId="0" borderId="0" xfId="0" applyFont="1" applyFill="1" applyAlignment="1">
      <alignment wrapText="1"/>
    </xf>
    <xf numFmtId="0" fontId="2" fillId="0" borderId="0" xfId="0" applyNumberFormat="1" applyFont="1" applyFill="1" applyAlignment="1">
      <alignment wrapText="1"/>
    </xf>
    <xf numFmtId="0" fontId="2" fillId="0" borderId="0" xfId="0" applyFont="1" applyFill="1" applyAlignment="1">
      <alignment horizontal="left" wrapText="1"/>
    </xf>
    <xf numFmtId="9" fontId="2" fillId="0" borderId="0" xfId="0" applyNumberFormat="1" applyFont="1" applyFill="1" applyAlignment="1">
      <alignment wrapText="1"/>
    </xf>
    <xf numFmtId="0" fontId="2" fillId="0" borderId="53" xfId="0" applyFont="1" applyFill="1" applyBorder="1" applyAlignment="1">
      <alignment wrapText="1"/>
    </xf>
    <xf numFmtId="0" fontId="3" fillId="0" borderId="0" xfId="0" applyNumberFormat="1" applyFont="1" applyFill="1" applyAlignment="1">
      <alignment wrapText="1"/>
    </xf>
    <xf numFmtId="9" fontId="3" fillId="0" borderId="0" xfId="1" applyFont="1" applyFill="1" applyAlignment="1">
      <alignment wrapText="1"/>
    </xf>
    <xf numFmtId="0" fontId="2" fillId="0" borderId="0" xfId="1" applyNumberFormat="1" applyFont="1" applyFill="1" applyAlignment="1">
      <alignment wrapText="1"/>
    </xf>
    <xf numFmtId="49" fontId="5" fillId="0" borderId="53" xfId="2" applyNumberFormat="1" applyFill="1" applyBorder="1" applyAlignment="1">
      <alignment wrapText="1"/>
    </xf>
    <xf numFmtId="0" fontId="0" fillId="0" borderId="53" xfId="0" applyFill="1" applyBorder="1" applyAlignment="1">
      <alignment wrapText="1"/>
    </xf>
    <xf numFmtId="0" fontId="5" fillId="0" borderId="53" xfId="2" applyFill="1" applyBorder="1"/>
    <xf numFmtId="49" fontId="6" fillId="0" borderId="53" xfId="0" applyNumberFormat="1" applyFont="1" applyFill="1" applyBorder="1" applyAlignment="1">
      <alignment wrapText="1"/>
    </xf>
    <xf numFmtId="164" fontId="0" fillId="0" borderId="0" xfId="0" applyNumberFormat="1" applyFont="1" applyFill="1" applyBorder="1" applyAlignment="1">
      <alignment wrapText="1"/>
    </xf>
    <xf numFmtId="1" fontId="0" fillId="0" borderId="0" xfId="0" applyNumberFormat="1" applyFont="1" applyFill="1" applyBorder="1" applyAlignment="1">
      <alignment wrapText="1"/>
    </xf>
    <xf numFmtId="1" fontId="3" fillId="0" borderId="0" xfId="0" applyNumberFormat="1" applyFont="1" applyFill="1" applyBorder="1" applyAlignment="1">
      <alignment wrapText="1"/>
    </xf>
    <xf numFmtId="0" fontId="0" fillId="0" borderId="0" xfId="1" applyNumberFormat="1" applyFont="1" applyFill="1" applyBorder="1" applyAlignment="1">
      <alignment wrapText="1"/>
    </xf>
    <xf numFmtId="9" fontId="3" fillId="0" borderId="0" xfId="1" applyFont="1" applyFill="1" applyBorder="1" applyAlignment="1">
      <alignment horizontal="right" wrapText="1"/>
    </xf>
    <xf numFmtId="0" fontId="5" fillId="0" borderId="53" xfId="2" applyFill="1" applyBorder="1" applyAlignment="1">
      <alignment wrapText="1"/>
    </xf>
    <xf numFmtId="49" fontId="0" fillId="0" borderId="0" xfId="0" applyNumberFormat="1" applyFill="1" applyAlignment="1">
      <alignment wrapText="1"/>
    </xf>
    <xf numFmtId="49" fontId="2" fillId="0" borderId="0" xfId="0" applyNumberFormat="1" applyFont="1" applyFill="1" applyAlignment="1">
      <alignment wrapText="1"/>
    </xf>
    <xf numFmtId="49" fontId="0" fillId="0" borderId="54" xfId="0" applyNumberFormat="1" applyFill="1" applyBorder="1" applyAlignment="1">
      <alignment wrapText="1"/>
    </xf>
    <xf numFmtId="0" fontId="1" fillId="20" borderId="0" xfId="0" applyFont="1" applyFill="1" applyAlignment="1">
      <alignment horizontal="center"/>
    </xf>
    <xf numFmtId="0" fontId="17" fillId="8" borderId="0" xfId="7" applyFill="1" applyAlignment="1">
      <alignment horizontal="left"/>
    </xf>
    <xf numFmtId="0" fontId="20" fillId="9" borderId="31" xfId="9" applyNumberFormat="1" applyFill="1" applyBorder="1" applyAlignment="1">
      <alignment horizontal="left" vertical="top"/>
    </xf>
    <xf numFmtId="0" fontId="20" fillId="9" borderId="41" xfId="9" applyNumberFormat="1" applyFill="1" applyBorder="1" applyAlignment="1">
      <alignment horizontal="left" vertical="top"/>
    </xf>
    <xf numFmtId="0" fontId="20" fillId="9" borderId="28" xfId="9" applyNumberFormat="1" applyFill="1" applyBorder="1" applyAlignment="1">
      <alignment horizontal="center" vertical="center"/>
    </xf>
    <xf numFmtId="0" fontId="20" fillId="9" borderId="29" xfId="9" applyNumberFormat="1" applyFill="1" applyBorder="1" applyAlignment="1">
      <alignment horizontal="center" vertical="center"/>
    </xf>
    <xf numFmtId="0" fontId="20" fillId="9" borderId="42" xfId="9" applyNumberFormat="1" applyFill="1" applyBorder="1" applyAlignment="1">
      <alignment horizontal="center" vertical="center"/>
    </xf>
    <xf numFmtId="0" fontId="17" fillId="8" borderId="23" xfId="7" applyFill="1" applyBorder="1" applyAlignment="1">
      <alignment horizontal="left"/>
    </xf>
    <xf numFmtId="0" fontId="17" fillId="8" borderId="24" xfId="7" applyFill="1" applyBorder="1" applyAlignment="1">
      <alignment horizontal="left"/>
    </xf>
    <xf numFmtId="0" fontId="20" fillId="14" borderId="31" xfId="13" applyFont="1" applyFill="1" applyBorder="1" applyAlignment="1">
      <alignment horizontal="left" vertical="top"/>
    </xf>
    <xf numFmtId="0" fontId="20" fillId="14" borderId="35" xfId="13" applyFont="1" applyFill="1" applyBorder="1" applyAlignment="1">
      <alignment horizontal="left" vertical="top"/>
    </xf>
    <xf numFmtId="0" fontId="20" fillId="14" borderId="41" xfId="13" applyFont="1" applyFill="1" applyBorder="1" applyAlignment="1">
      <alignment horizontal="left" vertical="top"/>
    </xf>
    <xf numFmtId="0" fontId="20"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0" fillId="14" borderId="34" xfId="13" applyFont="1" applyFill="1" applyBorder="1" applyAlignment="1">
      <alignment horizontal="center" vertical="center"/>
    </xf>
    <xf numFmtId="0" fontId="20" fillId="14" borderId="33" xfId="13" applyFont="1" applyFill="1" applyBorder="1" applyAlignment="1">
      <alignment horizontal="center" vertical="center"/>
    </xf>
    <xf numFmtId="0" fontId="22" fillId="8" borderId="34" xfId="3" applyFont="1" applyFill="1" applyBorder="1" applyAlignment="1">
      <alignment horizontal="center" vertical="center"/>
    </xf>
    <xf numFmtId="0" fontId="20" fillId="14" borderId="36" xfId="13" applyFont="1" applyFill="1" applyBorder="1" applyAlignment="1">
      <alignment horizontal="center" vertical="center"/>
    </xf>
    <xf numFmtId="0" fontId="20" fillId="14" borderId="37" xfId="13" applyFont="1" applyFill="1" applyBorder="1" applyAlignment="1">
      <alignment horizontal="center" vertical="center"/>
    </xf>
    <xf numFmtId="0" fontId="20" fillId="14" borderId="38" xfId="13" applyFont="1" applyFill="1" applyBorder="1" applyAlignment="1">
      <alignment horizontal="center" vertical="center"/>
    </xf>
    <xf numFmtId="0" fontId="20" fillId="14" borderId="39" xfId="13" applyFont="1" applyFill="1" applyBorder="1" applyAlignment="1">
      <alignment horizontal="center" vertical="center"/>
    </xf>
    <xf numFmtId="0" fontId="20" fillId="14" borderId="31" xfId="13" applyFont="1" applyFill="1" applyBorder="1" applyAlignment="1">
      <alignment horizontal="center" vertical="center"/>
    </xf>
    <xf numFmtId="0" fontId="20" fillId="14" borderId="40" xfId="13" applyFont="1" applyFill="1" applyBorder="1" applyAlignment="1">
      <alignment horizontal="center" vertical="center"/>
    </xf>
    <xf numFmtId="0" fontId="22" fillId="8" borderId="40" xfId="3" applyFont="1" applyFill="1" applyBorder="1" applyAlignment="1">
      <alignment horizontal="center" vertical="center"/>
    </xf>
    <xf numFmtId="0" fontId="20" fillId="9" borderId="29" xfId="13" applyFont="1" applyFill="1" applyBorder="1" applyAlignment="1">
      <alignment horizontal="center" vertical="center"/>
    </xf>
    <xf numFmtId="0" fontId="20" fillId="9" borderId="42" xfId="13" applyFont="1" applyFill="1" applyBorder="1" applyAlignment="1">
      <alignment horizontal="center" vertical="center"/>
    </xf>
    <xf numFmtId="0" fontId="20" fillId="9" borderId="28" xfId="13" applyFont="1" applyFill="1" applyBorder="1" applyAlignment="1">
      <alignment horizontal="center" vertical="center"/>
    </xf>
    <xf numFmtId="0" fontId="22" fillId="8" borderId="29" xfId="3" applyFont="1" applyFill="1" applyBorder="1" applyAlignment="1">
      <alignment horizontal="center" vertical="center"/>
    </xf>
    <xf numFmtId="0" fontId="22" fillId="8" borderId="42" xfId="3" applyFont="1" applyFill="1" applyBorder="1" applyAlignment="1">
      <alignment horizontal="center" vertical="center"/>
    </xf>
    <xf numFmtId="0" fontId="20" fillId="14" borderId="28" xfId="13" applyFont="1" applyFill="1" applyBorder="1" applyAlignment="1">
      <alignment horizontal="center" vertical="center"/>
    </xf>
    <xf numFmtId="0" fontId="20" fillId="14" borderId="42" xfId="13" applyFont="1" applyFill="1" applyBorder="1" applyAlignment="1">
      <alignment horizontal="center" vertical="center"/>
    </xf>
    <xf numFmtId="0" fontId="17" fillId="17" borderId="0" xfId="7" applyFill="1" applyAlignment="1">
      <alignment horizontal="left" vertical="center"/>
    </xf>
    <xf numFmtId="0" fontId="20" fillId="9" borderId="28" xfId="13" applyFont="1" applyFill="1" applyBorder="1" applyAlignment="1">
      <alignment horizontal="center" vertical="center" wrapText="1"/>
    </xf>
    <xf numFmtId="0" fontId="20" fillId="9" borderId="42" xfId="13" applyFont="1" applyFill="1" applyBorder="1" applyAlignment="1">
      <alignment horizontal="center" vertical="center" wrapText="1"/>
    </xf>
    <xf numFmtId="0" fontId="22" fillId="8" borderId="29" xfId="3" applyFont="1" applyFill="1" applyBorder="1" applyAlignment="1">
      <alignment horizontal="center" vertical="center" wrapText="1"/>
    </xf>
    <xf numFmtId="0" fontId="22" fillId="8" borderId="42" xfId="3" applyFont="1" applyFill="1" applyBorder="1" applyAlignment="1">
      <alignment horizontal="center" vertical="center" wrapText="1"/>
    </xf>
    <xf numFmtId="4" fontId="20" fillId="9" borderId="31" xfId="13" applyNumberFormat="1" applyFont="1" applyFill="1" applyBorder="1" applyAlignment="1">
      <alignment horizontal="left" vertical="center" wrapText="1"/>
    </xf>
    <xf numFmtId="4" fontId="20" fillId="9" borderId="41" xfId="13" applyNumberFormat="1" applyFont="1" applyFill="1" applyBorder="1" applyAlignment="1">
      <alignment horizontal="left" vertical="center" wrapText="1"/>
    </xf>
    <xf numFmtId="4" fontId="20" fillId="9" borderId="28" xfId="13" applyNumberFormat="1" applyFont="1" applyFill="1" applyBorder="1" applyAlignment="1">
      <alignment horizontal="center" vertical="center"/>
    </xf>
    <xf numFmtId="4" fontId="20" fillId="9" borderId="29" xfId="13" applyNumberFormat="1" applyFont="1" applyFill="1" applyBorder="1" applyAlignment="1">
      <alignment horizontal="center" vertical="center"/>
    </xf>
    <xf numFmtId="4" fontId="20" fillId="9" borderId="42" xfId="13" applyNumberFormat="1" applyFont="1" applyFill="1" applyBorder="1" applyAlignment="1">
      <alignment horizontal="center" vertical="center"/>
    </xf>
    <xf numFmtId="0" fontId="20" fillId="9" borderId="31" xfId="15" applyFont="1" applyFill="1" applyBorder="1" applyAlignment="1">
      <alignment horizontal="left" vertical="center" wrapText="1"/>
    </xf>
    <xf numFmtId="0" fontId="20" fillId="9" borderId="41" xfId="15" applyFont="1" applyFill="1" applyBorder="1" applyAlignment="1">
      <alignment horizontal="left" vertical="center" wrapText="1"/>
    </xf>
    <xf numFmtId="0" fontId="20" fillId="9" borderId="28" xfId="15" applyFont="1" applyFill="1" applyBorder="1" applyAlignment="1">
      <alignment horizontal="center" vertical="top" wrapText="1"/>
    </xf>
    <xf numFmtId="0" fontId="20" fillId="9" borderId="29" xfId="15" applyFont="1" applyFill="1" applyBorder="1" applyAlignment="1">
      <alignment horizontal="center" vertical="top" wrapText="1"/>
    </xf>
    <xf numFmtId="0" fontId="20" fillId="9" borderId="42" xfId="15" applyFont="1" applyFill="1" applyBorder="1" applyAlignment="1">
      <alignment horizontal="center" vertical="top" wrapText="1"/>
    </xf>
    <xf numFmtId="0" fontId="20" fillId="9" borderId="31" xfId="13" applyFont="1" applyFill="1" applyBorder="1" applyAlignment="1">
      <alignment horizontal="left" vertical="center" wrapText="1"/>
    </xf>
    <xf numFmtId="0" fontId="20" fillId="9" borderId="41" xfId="13" applyFont="1" applyFill="1" applyBorder="1" applyAlignment="1">
      <alignment horizontal="left" vertical="center" wrapText="1"/>
    </xf>
    <xf numFmtId="0" fontId="17" fillId="8" borderId="0" xfId="7" applyFill="1" applyAlignment="1">
      <alignment horizontal="left" vertical="center"/>
    </xf>
    <xf numFmtId="0" fontId="1" fillId="4" borderId="0" xfId="0" applyFont="1" applyFill="1" applyAlignment="1">
      <alignment horizontal="left"/>
    </xf>
    <xf numFmtId="0" fontId="0" fillId="5" borderId="0" xfId="0" applyFill="1" applyAlignment="1">
      <alignment horizontal="left"/>
    </xf>
    <xf numFmtId="0" fontId="1" fillId="3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cellXfs>
  <cellStyles count="21">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2 2" xfId="20" xr:uid="{C68553C1-C5DF-451B-9359-98B909AE8086}"/>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55">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6E8000"/>
      <color rgb="FF808000"/>
      <color rgb="FFCCFF33"/>
      <color rgb="FFFF9999"/>
      <color rgb="FF009999"/>
      <color rgb="FF740000"/>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9DB67459-CAB8-4F5A-9E05-4CE35781CB6B}">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6" dT="2020-08-19T00:06:43.00" personId="{811026A2-74EF-4287-974D-D90683F22217}" id="{1D1640D2-2B03-42F0-A0C6-BB645B1F3237}">
    <text>Leave this cell blank.</text>
  </threadedComment>
  <threadedComment ref="I41" dT="2021-05-24T22:03:23.71" personId="{811026A2-74EF-4287-974D-D90683F22217}" id="{BA591173-848E-4FC6-AF4B-80C0C1A55791}">
    <text>Unit varies based on currency in this EPS region</text>
  </threadedComment>
  <threadedComment ref="D89" dT="2020-08-19T00:06:43.00" personId="{811026A2-74EF-4287-974D-D90683F22217}" id="{5E9704D2-034B-499C-8D09-7991DA7DD0A1}">
    <text>Leave this cell blank.</text>
  </threadedComment>
  <threadedComment ref="D90" dT="2020-08-19T00:06:43.00" personId="{811026A2-74EF-4287-974D-D90683F22217}" id="{E864CCF7-EB93-4FAB-9825-EA7384427FBB}">
    <text>Leave this cell blank.</text>
  </threadedComment>
  <threadedComment ref="D91" dT="2020-08-19T00:06:43.00" personId="{811026A2-74EF-4287-974D-D90683F22217}" id="{BD57E7E6-8D66-4FD4-8687-6794BBE0CD0E}">
    <text>Leave this cell blank.</text>
  </threadedComment>
  <threadedComment ref="D92" dT="2020-08-19T00:06:43.00" personId="{811026A2-74EF-4287-974D-D90683F22217}" id="{2DAA0F1B-3A2A-4FB2-9839-95CC103A7713}">
    <text>Leave this cell blank.</text>
  </threadedComment>
  <threadedComment ref="D93" dT="2020-08-19T00:06:43.00" personId="{811026A2-74EF-4287-974D-D90683F22217}" id="{536FDB8C-11FE-4588-B3A1-30FCC04DA5BD}">
    <text>Leave this cell blank.</text>
  </threadedComment>
  <threadedComment ref="D94" dT="2020-08-19T00:06:43.00" personId="{811026A2-74EF-4287-974D-D90683F22217}" id="{52A75634-8489-4CC4-836A-02B57572494C}">
    <text>Leave this cell blank.</text>
  </threadedComment>
  <threadedComment ref="D95" dT="2020-08-19T00:06:43.00" personId="{811026A2-74EF-4287-974D-D90683F22217}" id="{204D7BB4-5224-4DB9-9FC2-65C991825ACE}">
    <text>Leave this cell blank.</text>
  </threadedComment>
  <threadedComment ref="D96" dT="2020-08-19T00:06:43.00" personId="{811026A2-74EF-4287-974D-D90683F22217}" id="{9B7D0596-BF6B-4907-A105-A22ACD9E316C}">
    <text>Leave this cell blank.</text>
  </threadedComment>
  <threadedComment ref="D97" dT="2020-08-19T00:06:43.00" personId="{811026A2-74EF-4287-974D-D90683F22217}" id="{126411E9-8392-4A10-B8A8-754FE516CD2C}">
    <text>Leave this cell blank.</text>
  </threadedComment>
  <threadedComment ref="D98" dT="2020-08-19T00:06:43.00" personId="{811026A2-74EF-4287-974D-D90683F22217}" id="{FA4A75ED-FFFE-40A0-A7F0-CA83F5A0D08C}">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K242" dT="2020-08-19T00:06:43.00" personId="{811026A2-74EF-4287-974D-D90683F22217}" id="{D8BC22E7-5E4B-4E69-A99F-514DF896998F}">
    <text>Leave this cell blank.</text>
  </threadedComment>
  <threadedComment ref="K243" dT="2020-08-19T00:06:43.00" personId="{811026A2-74EF-4287-974D-D90683F22217}" id="{4719359A-2DCE-4D4A-9B31-09C6D06F1036}">
    <text>Leave this cell blank.</text>
  </threadedComment>
  <threadedComment ref="K244" dT="2020-08-19T00:06:43.00" personId="{811026A2-74EF-4287-974D-D90683F22217}" id="{2DF5F560-4205-43C6-ADD2-523B5B87DD5C}">
    <text>Leave this cell blank.</text>
  </threadedComment>
  <threadedComment ref="K245" dT="2020-08-19T00:06:43.00" personId="{811026A2-74EF-4287-974D-D90683F22217}" id="{AAC1E820-4211-4839-A581-BEC95A9C56D1}">
    <text>Leave this cell blank.</text>
  </threadedComment>
  <threadedComment ref="K246" dT="2020-08-19T00:06:43.00" personId="{811026A2-74EF-4287-974D-D90683F22217}" id="{BE1A066C-516F-43F0-9FAF-6A74F83B6E53}">
    <text>Leave this cell blank.</text>
  </threadedComment>
  <threadedComment ref="K247" dT="2020-08-19T00:06:43.00" personId="{811026A2-74EF-4287-974D-D90683F22217}" id="{84B2F875-57F6-45AD-8D33-1A389AFEF6E7}">
    <text>Leave this cell blank.</text>
  </threadedComment>
  <threadedComment ref="K248" dT="2020-08-19T00:06:43.00" personId="{811026A2-74EF-4287-974D-D90683F22217}" id="{FB1E33C4-672F-4ACC-A6FB-DB5A584449D9}">
    <text>Leave this cell blank.</text>
  </threadedComment>
  <threadedComment ref="K249" dT="2020-08-19T00:06:43.00" personId="{811026A2-74EF-4287-974D-D90683F22217}" id="{C9AECEF6-7E72-4428-B4A1-5B09E3171358}">
    <text>Leave this cell blank.</text>
  </threadedComment>
  <threadedComment ref="K250" dT="2020-08-19T00:06:43.00" personId="{811026A2-74EF-4287-974D-D90683F22217}" id="{1821A4D8-6285-4871-822C-BD466BEFF3F4}">
    <text>Leave this cell blank.</text>
  </threadedComment>
  <threadedComment ref="K251" dT="2020-08-19T00:06:43.00" personId="{811026A2-74EF-4287-974D-D90683F22217}" id="{8C764F58-03D3-4313-B03B-2487608CEE3B}">
    <text>Leave this cell blank.</text>
  </threadedComment>
  <threadedComment ref="K252" dT="2020-08-19T00:06:43.00" personId="{811026A2-74EF-4287-974D-D90683F22217}" id="{F0A2CC72-69DD-49FB-91FC-5BB95013C268}">
    <text>Leave this cell blank.</text>
  </threadedComment>
  <threadedComment ref="K253" dT="2020-08-19T00:06:43.00" personId="{811026A2-74EF-4287-974D-D90683F22217}" id="{3A4BC0F9-03CD-4500-8B5F-43B4B5D1AAA7}">
    <text>Leave this cell blank.</text>
  </threadedComment>
  <threadedComment ref="K254" dT="2020-08-19T00:06:43.00" personId="{811026A2-74EF-4287-974D-D90683F22217}" id="{C2AC6155-5EAA-4DAB-8F56-C709284C893A}">
    <text>Leave this cell blank.</text>
  </threadedComment>
  <threadedComment ref="K255" dT="2020-08-19T00:06:43.00" personId="{811026A2-74EF-4287-974D-D90683F22217}" id="{844DE996-EA15-42DE-A3E1-F8D6CC17A057}">
    <text>Leave this cell blank.</text>
  </threadedComment>
  <threadedComment ref="K256" dT="2020-08-19T00:06:43.00" personId="{811026A2-74EF-4287-974D-D90683F22217}" id="{5E7505E1-E6BB-4D2F-8859-ABB9E04C3C75}">
    <text>Leave this cell blank.</text>
  </threadedComment>
  <threadedComment ref="K257" dT="2020-08-19T00:06:43.00" personId="{811026A2-74EF-4287-974D-D90683F22217}" id="{4961651C-93B2-48FF-987C-6FDAFD566A17}">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1118" dT="2020-08-19T00:06:43.00" personId="{811026A2-74EF-4287-974D-D90683F22217}" id="{7BF93571-9CF6-447B-99CD-002E059926B2}">
    <text>Leave this cell blank.</text>
  </threadedComment>
  <threadedComment ref="J1119" dT="2020-08-19T00:06:43.00" personId="{811026A2-74EF-4287-974D-D90683F22217}" id="{F422E5CA-C931-4256-86E1-6E7BAE2C6877}">
    <text>Leave this cell blank.</text>
  </threadedComment>
  <threadedComment ref="J1120" dT="2020-08-19T00:06:43.00" personId="{811026A2-74EF-4287-974D-D90683F22217}" id="{B077F48B-4F26-42E4-B905-0F2E53AC6DC9}">
    <text>Leave this cell blank.</text>
  </threadedComment>
  <threadedComment ref="J1121" dT="2020-08-19T00:06:43.00" personId="{811026A2-74EF-4287-974D-D90683F22217}" id="{1C459CFD-223D-4A7D-8010-9CCFEFB72962}">
    <text>Leave this cell blank.</text>
  </threadedComment>
  <threadedComment ref="J1122" dT="2020-08-19T00:06:43.00" personId="{811026A2-74EF-4287-974D-D90683F22217}" id="{737FD5C7-4764-4EEA-A45B-054B2A8D9D1C}">
    <text>Leave this cell blank.</text>
  </threadedComment>
  <threadedComment ref="J1123" dT="2020-08-19T00:06:43.00" personId="{811026A2-74EF-4287-974D-D90683F22217}" id="{9551B0E7-27D9-4D32-8D84-EDA6DFE4420B}">
    <text>Leave this cell blank.</text>
  </threadedComment>
  <threadedComment ref="J1124" dT="2020-08-19T00:06:43.00" personId="{811026A2-74EF-4287-974D-D90683F22217}" id="{BC3B4505-40FF-4290-B29E-E5CCCB556BB5}">
    <text>Leave this cell blank.</text>
  </threadedComment>
  <threadedComment ref="J1125" dT="2020-08-19T00:06:43.00" personId="{811026A2-74EF-4287-974D-D90683F22217}" id="{B9902E6F-2C5E-4631-B6E7-A56DCA7CE4A1}">
    <text>Leave this cell blank.</text>
  </threadedComment>
  <threadedComment ref="J1126" dT="2020-08-19T00:06:43.00" personId="{811026A2-74EF-4287-974D-D90683F22217}" id="{10F88E55-A161-4BBA-AA94-A0F950B65361}">
    <text>Leave this cell blank.</text>
  </threadedComment>
  <threadedComment ref="J1127" dT="2020-08-19T00:06:43.00" personId="{811026A2-74EF-4287-974D-D90683F22217}" id="{B1434192-CFB6-4003-A8EE-C584FE32C61B}">
    <text>Leave this cell blank.</text>
  </threadedComment>
  <threadedComment ref="J1128" dT="2020-08-19T00:06:43.00" personId="{811026A2-74EF-4287-974D-D90683F22217}" id="{56DCBF8F-53FF-4E9E-809D-77DC9AA51E2C}">
    <text>Leave this cell blank.</text>
  </threadedComment>
  <threadedComment ref="J1129" dT="2020-08-19T00:06:43.00" personId="{811026A2-74EF-4287-974D-D90683F22217}" id="{981DAC5D-3F40-4F1A-A1D6-18A0BFE874F7}">
    <text>Leave this cell blank.</text>
  </threadedComment>
  <threadedComment ref="J1130" dT="2020-08-19T00:06:43.00" personId="{811026A2-74EF-4287-974D-D90683F22217}" id="{740A9F22-8048-475A-81FC-4226142D3942}">
    <text>Leave this cell blank.</text>
  </threadedComment>
  <threadedComment ref="J1131" dT="2020-08-19T00:06:43.00" personId="{811026A2-74EF-4287-974D-D90683F22217}" id="{8789F1B7-B8B5-48B5-8649-7554E0A34DF1}">
    <text>Leave this cell blank.</text>
  </threadedComment>
  <threadedComment ref="J1132" dT="2020-08-19T00:06:43.00" personId="{811026A2-74EF-4287-974D-D90683F22217}" id="{8AC83195-2394-40C3-B13F-88587643256F}">
    <text>Leave this cell blank.</text>
  </threadedComment>
  <threadedComment ref="J1133" dT="2020-08-19T00:06:43.00" personId="{811026A2-74EF-4287-974D-D90683F22217}" id="{37C2AC24-037F-4BE8-B71F-070CF5F70ED2}">
    <text>Leave this cell blank.</text>
  </threadedComment>
  <threadedComment ref="J1134" dT="2020-08-19T00:06:43.00" personId="{811026A2-74EF-4287-974D-D90683F22217}" id="{A97D972D-B5F1-4EC9-B717-15D0366EBA61}">
    <text>Leave this cell blank.</text>
  </threadedComment>
  <threadedComment ref="J1135" dT="2020-08-19T00:06:43.00" personId="{811026A2-74EF-4287-974D-D90683F22217}" id="{046CD791-5C2E-458B-B90C-46956936B739}">
    <text>Leave this cell blank.</text>
  </threadedComment>
  <threadedComment ref="J1136" dT="2020-08-19T00:06:43.00" personId="{811026A2-74EF-4287-974D-D90683F22217}" id="{90D220F6-A989-4C47-9D4A-6E068CE05AC6}">
    <text>Leave this cell blank.</text>
  </threadedComment>
  <threadedComment ref="J1137" dT="2020-08-19T00:06:43.00" personId="{811026A2-74EF-4287-974D-D90683F22217}" id="{EA1687CC-BC43-4F28-BA1C-D884E284D462}">
    <text>Leave this cell blank.</text>
  </threadedComment>
  <threadedComment ref="J1138" dT="2020-08-19T00:06:43.00" personId="{811026A2-74EF-4287-974D-D90683F22217}" id="{D8ACA209-2C3A-4507-8F9B-851457E08E53}">
    <text>Leave this cell blank.</text>
  </threadedComment>
  <threadedComment ref="J1139" dT="2020-08-19T00:06:43.00" personId="{811026A2-74EF-4287-974D-D90683F22217}" id="{14B43F01-99D0-4ABE-A3C5-81DB10AB3486}">
    <text>Leave this cell blank.</text>
  </threadedComment>
  <threadedComment ref="J1140" dT="2020-08-19T00:06:43.00" personId="{811026A2-74EF-4287-974D-D90683F22217}" id="{CE683A2D-6888-4C76-B510-EA33413BFB45}">
    <text>Leave this cell blank.</text>
  </threadedComment>
  <threadedComment ref="J1141" dT="2020-08-19T00:06:43.00" personId="{811026A2-74EF-4287-974D-D90683F22217}" id="{3585020B-D3D6-436B-BF2C-497DB8D83D16}">
    <text>Leave this cell blank.</text>
  </threadedComment>
  <threadedComment ref="J1142" dT="2020-08-19T00:06:43.00" personId="{811026A2-74EF-4287-974D-D90683F22217}" id="{6840C87F-E029-494E-9155-61BA98E1A07F}">
    <text>Leave this cell blank.</text>
  </threadedComment>
  <threadedComment ref="J1143" dT="2020-08-19T00:06:43.00" personId="{811026A2-74EF-4287-974D-D90683F22217}" id="{E5D1DCB7-E949-4001-9257-130168942053}">
    <text>Leave this cell blank.</text>
  </threadedComment>
  <threadedComment ref="J1144" dT="2020-08-19T00:06:43.00" personId="{811026A2-74EF-4287-974D-D90683F22217}" id="{7A5BCBF0-4FEF-42B0-A49D-758E57BC0DE9}">
    <text>Leave this cell blank.</text>
  </threadedComment>
  <threadedComment ref="J1145" dT="2020-08-19T00:06:43.00" personId="{811026A2-74EF-4287-974D-D90683F22217}" id="{B6821D36-52DB-4BFB-8AB2-C94A025C59F2}">
    <text>Leave this cell blank.</text>
  </threadedComment>
  <threadedComment ref="J1146" dT="2020-08-19T00:06:43.00" personId="{811026A2-74EF-4287-974D-D90683F22217}" id="{209FB231-ACB7-4EE7-A2E0-00ACDFBDE0F9}">
    <text>Leave this cell blank.</text>
  </threadedComment>
  <threadedComment ref="J1147" dT="2020-08-19T00:06:43.00" personId="{811026A2-74EF-4287-974D-D90683F22217}" id="{3AE4E1CD-B26C-4AC5-B603-361348A8A3F4}">
    <text>Leave this cell blank.</text>
  </threadedComment>
  <threadedComment ref="J1148" dT="2020-08-19T00:06:43.00" personId="{811026A2-74EF-4287-974D-D90683F22217}" id="{76A15DE0-75DF-4750-9275-CB1902F171EB}">
    <text>Leave this cell blank.</text>
  </threadedComment>
  <threadedComment ref="J1149" dT="2020-08-19T00:06:43.00" personId="{811026A2-74EF-4287-974D-D90683F22217}" id="{A70FDA6A-2E07-4A71-A1C5-7B518C5F85AE}">
    <text>Leave this cell blank.</text>
  </threadedComment>
  <threadedComment ref="J1150" dT="2020-08-19T00:06:43.00" personId="{811026A2-74EF-4287-974D-D90683F22217}" id="{A41EA453-E3EA-46E9-9CEC-DBF4392E3C4E}">
    <text>Leave this cell blank.</text>
  </threadedComment>
  <threadedComment ref="J1151" dT="2020-08-19T00:06:43.00" personId="{811026A2-74EF-4287-974D-D90683F22217}" id="{C62A54C5-B11C-45EE-B380-45165DD330F3}">
    <text>Leave this cell blank.</text>
  </threadedComment>
  <threadedComment ref="J1152" dT="2020-08-19T00:06:43.00" personId="{811026A2-74EF-4287-974D-D90683F22217}" id="{B6A5B64F-15F3-4730-BBAB-FB39A29B4485}">
    <text>Leave this cell blank.</text>
  </threadedComment>
  <threadedComment ref="J1153" dT="2020-08-19T00:06:43.00" personId="{811026A2-74EF-4287-974D-D90683F22217}" id="{265814B5-B3CE-4D25-B657-D2D67C976AB9}">
    <text>Leave this cell blank.</text>
  </threadedComment>
  <threadedComment ref="J1154" dT="2020-08-19T00:06:43.00" personId="{811026A2-74EF-4287-974D-D90683F22217}" id="{91806FA9-AE1C-4BCB-9AEE-F9146D826367}">
    <text>Leave this cell blank.</text>
  </threadedComment>
  <threadedComment ref="J1155" dT="2020-08-19T00:06:43.00" personId="{811026A2-74EF-4287-974D-D90683F22217}" id="{FDFD6DE5-CBAE-4ECE-93D8-516C4E52329A}">
    <text>Leave this cell blank.</text>
  </threadedComment>
  <threadedComment ref="J1156" dT="2020-08-19T00:06:43.00" personId="{811026A2-74EF-4287-974D-D90683F22217}" id="{3D49B80C-3F49-4AFD-BC0C-CFE0FD4F3FB0}">
    <text>Leave this cell blank.</text>
  </threadedComment>
  <threadedComment ref="J1157" dT="2020-08-19T00:06:43.00" personId="{811026A2-74EF-4287-974D-D90683F22217}" id="{3F110F2D-CE70-480A-9729-BD0CA26CAF34}">
    <text>Leave this cell blank.</text>
  </threadedComment>
  <threadedComment ref="J1158" dT="2020-08-19T00:06:43.00" personId="{811026A2-74EF-4287-974D-D90683F22217}" id="{D7D0D4DF-549C-489F-BAF1-B684FE56DBF1}">
    <text>Leave this cell blank.</text>
  </threadedComment>
  <threadedComment ref="J1159" dT="2020-08-19T00:06:43.00" personId="{811026A2-74EF-4287-974D-D90683F22217}" id="{659B7298-A1CB-4502-86A3-7B1310627F3A}">
    <text>Leave this cell blank.</text>
  </threadedComment>
  <threadedComment ref="J1160" dT="2020-08-19T00:06:43.00" personId="{811026A2-74EF-4287-974D-D90683F22217}" id="{053508FC-7798-4F0B-834A-E37FC492FBAF}">
    <text>Leave this cell blank.</text>
  </threadedComment>
  <threadedComment ref="J1161" dT="2020-08-19T00:06:43.00" personId="{811026A2-74EF-4287-974D-D90683F22217}" id="{90C2A815-B630-4159-978A-E2AA3347A0C3}">
    <text>Leave this cell blank.</text>
  </threadedComment>
  <threadedComment ref="J1162" dT="2020-08-19T00:06:43.00" personId="{811026A2-74EF-4287-974D-D90683F22217}" id="{C4B19A60-30FE-4DCF-B971-F7F679596A70}">
    <text>Leave this cell blank.</text>
  </threadedComment>
  <threadedComment ref="J1163"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2.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2.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2.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6328125" defaultRowHeight="14.75" x14ac:dyDescent="0.75"/>
  <cols>
    <col min="1" max="1" width="28.7265625" style="8" customWidth="1"/>
    <col min="2" max="2" width="24.40625" style="8" customWidth="1"/>
    <col min="3" max="16384" width="8.86328125" style="8"/>
  </cols>
  <sheetData>
    <row r="1" spans="1:2" x14ac:dyDescent="0.75">
      <c r="A1" s="12" t="s">
        <v>107</v>
      </c>
    </row>
    <row r="3" spans="1:2" x14ac:dyDescent="0.75">
      <c r="A3" s="8" t="s">
        <v>108</v>
      </c>
    </row>
    <row r="4" spans="1:2" x14ac:dyDescent="0.75">
      <c r="A4" s="8" t="s">
        <v>146</v>
      </c>
    </row>
    <row r="5" spans="1:2" x14ac:dyDescent="0.75">
      <c r="A5" s="8" t="s">
        <v>112</v>
      </c>
    </row>
    <row r="6" spans="1:2" x14ac:dyDescent="0.75">
      <c r="A6" s="8" t="s">
        <v>109</v>
      </c>
    </row>
    <row r="8" spans="1:2" x14ac:dyDescent="0.75">
      <c r="A8" s="8" t="s">
        <v>110</v>
      </c>
    </row>
    <row r="9" spans="1:2" x14ac:dyDescent="0.75">
      <c r="A9" s="8" t="s">
        <v>111</v>
      </c>
    </row>
    <row r="10" spans="1:2" x14ac:dyDescent="0.75">
      <c r="A10" s="47" t="s">
        <v>2959</v>
      </c>
    </row>
    <row r="11" spans="1:2" x14ac:dyDescent="0.75">
      <c r="A11" s="47"/>
    </row>
    <row r="12" spans="1:2" x14ac:dyDescent="0.75">
      <c r="A12" s="8" t="s">
        <v>113</v>
      </c>
    </row>
    <row r="13" spans="1:2" x14ac:dyDescent="0.75">
      <c r="A13" s="8" t="s">
        <v>114</v>
      </c>
    </row>
    <row r="14" spans="1:2" x14ac:dyDescent="0.75">
      <c r="A14" s="8" t="s">
        <v>115</v>
      </c>
    </row>
    <row r="16" spans="1:2" x14ac:dyDescent="0.75">
      <c r="A16" s="48" t="s">
        <v>3063</v>
      </c>
      <c r="B16" s="276"/>
    </row>
    <row r="17" spans="1:2" x14ac:dyDescent="0.75">
      <c r="A17" s="279" t="s">
        <v>3044</v>
      </c>
      <c r="B17" s="233">
        <f>MAX(PolicyLevers!H:H)</f>
        <v>1511</v>
      </c>
    </row>
    <row r="18" spans="1:2" x14ac:dyDescent="0.75">
      <c r="A18" s="280" t="s">
        <v>3062</v>
      </c>
      <c r="B18" s="233" t="str">
        <f t="array" ref="B18">IF(MIN(IF(COUNTIF(PolicyLevers!$H$2:$H$2079,PolicyLevers!$H$2:$H$2079)&gt;1,PolicyLevers!$H$2:$H$2079, ""))=0,"No duplicate ID numbers",MIN(IF(COUNTIF(PolicyLevers!$H$2:$H$2079,PolicyLevers!$H$2:$H$2079)&gt;1,PolicyLevers!$H$2:$H$2079, "")))</f>
        <v>No duplicate ID numbers</v>
      </c>
    </row>
    <row r="19" spans="1:2" ht="29.5" x14ac:dyDescent="0.75">
      <c r="A19" s="129" t="s">
        <v>3228</v>
      </c>
      <c r="B19" s="233" t="str">
        <f t="array" ref="B19">IF(MIN(IF((NOT(ISNUMBER(PolicyLevers!$H$2:$H$2079)))*(ISTEXT(PolicyLevers!$I$2:$I$2079)),ROW(PolicyLevers!$H$2:$H$2079)))=0,"No missing ID numbers",MIN(IF((NOT(ISNUMBER(PolicyLevers!$H$2:$H$2079)))*(ISTEXT(PolicyLevers!$I$2:$I$2079)),ROW(PolicyLevers!$H$2:$H$2079))))</f>
        <v>No missing ID numbers</v>
      </c>
    </row>
    <row r="21" spans="1:2" x14ac:dyDescent="0.75">
      <c r="A21" s="48" t="s">
        <v>3055</v>
      </c>
      <c r="B21" s="276"/>
    </row>
    <row r="22" spans="1:2" x14ac:dyDescent="0.75">
      <c r="A22" s="8" t="s">
        <v>3056</v>
      </c>
    </row>
    <row r="23" spans="1:2" x14ac:dyDescent="0.75">
      <c r="A23" s="8" t="s">
        <v>3040</v>
      </c>
    </row>
    <row r="24" spans="1:2" x14ac:dyDescent="0.75">
      <c r="A24" s="8" t="s">
        <v>3041</v>
      </c>
    </row>
    <row r="25" spans="1:2" x14ac:dyDescent="0.75">
      <c r="A25" s="8" t="s">
        <v>3042</v>
      </c>
    </row>
    <row r="26" spans="1:2" x14ac:dyDescent="0.75">
      <c r="A26" s="8" t="s">
        <v>3043</v>
      </c>
    </row>
    <row r="28" spans="1:2" x14ac:dyDescent="0.75">
      <c r="A28" s="8" t="s">
        <v>3057</v>
      </c>
    </row>
    <row r="29" spans="1:2" x14ac:dyDescent="0.75">
      <c r="A29" s="8" t="s">
        <v>3038</v>
      </c>
    </row>
    <row r="30" spans="1:2" x14ac:dyDescent="0.75">
      <c r="A30" s="8" t="s">
        <v>3039</v>
      </c>
    </row>
    <row r="32" spans="1:2" x14ac:dyDescent="0.75">
      <c r="A32" s="8" t="s">
        <v>3058</v>
      </c>
    </row>
    <row r="33" spans="1:2" x14ac:dyDescent="0.75">
      <c r="A33" s="8" t="s">
        <v>3045</v>
      </c>
    </row>
    <row r="34" spans="1:2" x14ac:dyDescent="0.75">
      <c r="A34" s="8" t="s">
        <v>3046</v>
      </c>
    </row>
    <row r="36" spans="1:2" x14ac:dyDescent="0.75">
      <c r="A36" s="8" t="s">
        <v>3059</v>
      </c>
    </row>
    <row r="37" spans="1:2" x14ac:dyDescent="0.75">
      <c r="A37" s="8" t="s">
        <v>3047</v>
      </c>
    </row>
    <row r="38" spans="1:2" x14ac:dyDescent="0.75">
      <c r="A38" s="8" t="s">
        <v>3048</v>
      </c>
    </row>
    <row r="40" spans="1:2" x14ac:dyDescent="0.75">
      <c r="A40" s="48" t="s">
        <v>3049</v>
      </c>
      <c r="B40" s="276"/>
    </row>
    <row r="41" spans="1:2" x14ac:dyDescent="0.75">
      <c r="A41" s="8" t="s">
        <v>3050</v>
      </c>
    </row>
    <row r="42" spans="1:2" x14ac:dyDescent="0.75">
      <c r="A42" s="8" t="s">
        <v>3051</v>
      </c>
    </row>
    <row r="44" spans="1:2" x14ac:dyDescent="0.75">
      <c r="A44" s="8" t="s">
        <v>3052</v>
      </c>
    </row>
    <row r="45" spans="1:2" x14ac:dyDescent="0.75">
      <c r="A45" s="8" t="s">
        <v>3060</v>
      </c>
    </row>
    <row r="46" spans="1:2" x14ac:dyDescent="0.75">
      <c r="A46" s="8" t="s">
        <v>3053</v>
      </c>
    </row>
    <row r="47" spans="1:2" x14ac:dyDescent="0.75">
      <c r="A47" s="8" t="s">
        <v>3054</v>
      </c>
    </row>
  </sheetData>
  <conditionalFormatting sqref="B18">
    <cfRule type="containsText" dxfId="54" priority="3" stopIfTrue="1" operator="containsText" text="No duplicate ID numbers">
      <formula>NOT(ISERROR(SEARCH("No duplicate ID numbers",B18)))</formula>
    </cfRule>
    <cfRule type="cellIs" dxfId="53" priority="4" operator="greaterThan">
      <formula>0</formula>
    </cfRule>
  </conditionalFormatting>
  <conditionalFormatting sqref="B19">
    <cfRule type="containsText" dxfId="52" priority="1" stopIfTrue="1" operator="containsText" text="No missing ID numbers">
      <formula>NOT(ISERROR(SEARCH("No missing ID numbers",B19)))</formula>
    </cfRule>
    <cfRule type="cellIs" dxfId="51"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3733F2-7335-4E76-80C4-51A55045285E}">
  <sheetPr>
    <tabColor rgb="FF92D050"/>
  </sheetPr>
  <dimension ref="A1:N121"/>
  <sheetViews>
    <sheetView zoomScale="90" zoomScaleNormal="90" workbookViewId="0">
      <selection activeCell="H5" sqref="H5"/>
    </sheetView>
  </sheetViews>
  <sheetFormatPr defaultRowHeight="14.75" x14ac:dyDescent="0.75"/>
  <cols>
    <col min="1" max="1" width="13.54296875" style="216" customWidth="1"/>
    <col min="2" max="2" width="18.2265625" style="216" customWidth="1"/>
    <col min="3" max="5" width="20.1796875" style="216" customWidth="1"/>
    <col min="6" max="6" width="8.54296875" style="216" customWidth="1"/>
    <col min="7" max="7" width="8.81640625" style="216" customWidth="1"/>
    <col min="8" max="8" width="8.6328125" style="216" customWidth="1"/>
    <col min="9" max="9" width="12.26953125" style="216" customWidth="1"/>
    <col min="10" max="10" width="153.26953125" style="216" customWidth="1"/>
    <col min="11" max="12" width="20.1796875" style="216" customWidth="1"/>
    <col min="13" max="13" width="129.26953125" style="216" customWidth="1"/>
    <col min="14" max="14" width="67.54296875" style="216" customWidth="1"/>
    <col min="15" max="16384" width="8.7265625" style="216"/>
  </cols>
  <sheetData>
    <row r="1" spans="1:14" x14ac:dyDescent="0.75">
      <c r="A1" s="458" t="s">
        <v>3473</v>
      </c>
      <c r="B1" s="456"/>
      <c r="C1" s="456"/>
      <c r="D1" s="456"/>
      <c r="E1" s="456"/>
      <c r="F1" s="456"/>
      <c r="G1" s="456"/>
      <c r="H1" s="456"/>
      <c r="I1" s="456"/>
      <c r="J1" s="456"/>
      <c r="K1" s="456"/>
      <c r="L1" s="456"/>
      <c r="M1" s="456"/>
      <c r="N1" s="456"/>
    </row>
    <row r="2" spans="1:14" x14ac:dyDescent="0.75">
      <c r="A2" s="457" t="s">
        <v>3472</v>
      </c>
      <c r="B2" s="456"/>
      <c r="C2" s="456"/>
      <c r="D2" s="456"/>
      <c r="E2" s="456"/>
      <c r="F2" s="456"/>
      <c r="G2" s="456"/>
      <c r="H2" s="456"/>
      <c r="I2" s="456"/>
      <c r="J2" s="456"/>
      <c r="K2" s="456"/>
      <c r="L2" s="456"/>
      <c r="M2" s="456"/>
      <c r="N2" s="456"/>
    </row>
    <row r="3" spans="1:14" ht="44.4" customHeight="1" x14ac:dyDescent="0.75">
      <c r="A3" s="453" t="s">
        <v>3</v>
      </c>
      <c r="B3" s="453" t="s">
        <v>0</v>
      </c>
      <c r="C3" s="453" t="s">
        <v>1</v>
      </c>
      <c r="D3" s="455" t="s">
        <v>376</v>
      </c>
      <c r="E3" s="453" t="s">
        <v>2347</v>
      </c>
      <c r="F3" s="454" t="s">
        <v>71</v>
      </c>
      <c r="G3" s="454" t="s">
        <v>72</v>
      </c>
      <c r="H3" s="454" t="s">
        <v>84</v>
      </c>
      <c r="I3" s="453" t="s">
        <v>30</v>
      </c>
      <c r="J3" s="453" t="s">
        <v>2</v>
      </c>
      <c r="K3" s="453" t="s">
        <v>479</v>
      </c>
      <c r="L3" s="453" t="s">
        <v>203</v>
      </c>
      <c r="M3" s="452" t="s">
        <v>153</v>
      </c>
      <c r="N3" s="451" t="s">
        <v>154</v>
      </c>
    </row>
    <row r="4" spans="1:14" ht="44.4" customHeight="1" x14ac:dyDescent="0.75">
      <c r="A4" s="2" t="s">
        <v>4</v>
      </c>
      <c r="B4" s="2" t="s">
        <v>2510</v>
      </c>
      <c r="C4" s="2" t="s">
        <v>2505</v>
      </c>
      <c r="D4" s="2" t="s">
        <v>2504</v>
      </c>
      <c r="E4" s="2" t="s">
        <v>2506</v>
      </c>
      <c r="F4" s="440">
        <v>0</v>
      </c>
      <c r="G4" s="440">
        <v>1</v>
      </c>
      <c r="H4" s="440">
        <v>0.02</v>
      </c>
      <c r="I4" s="2" t="s">
        <v>2507</v>
      </c>
      <c r="J4" s="481" t="s">
        <v>3471</v>
      </c>
      <c r="K4" s="70" t="s">
        <v>2509</v>
      </c>
      <c r="L4" s="450" t="s">
        <v>2508</v>
      </c>
    </row>
    <row r="5" spans="1:14" ht="63" customHeight="1" x14ac:dyDescent="0.75">
      <c r="A5" s="2" t="s">
        <v>4</v>
      </c>
      <c r="B5" s="2" t="s">
        <v>2590</v>
      </c>
      <c r="C5" s="2" t="s">
        <v>2591</v>
      </c>
      <c r="D5" s="2" t="s">
        <v>2591</v>
      </c>
      <c r="E5" s="2" t="s">
        <v>2592</v>
      </c>
      <c r="F5" s="449">
        <v>0</v>
      </c>
      <c r="G5" s="449">
        <v>300</v>
      </c>
      <c r="H5" s="449">
        <v>5</v>
      </c>
      <c r="I5" s="2" t="s">
        <v>2593</v>
      </c>
      <c r="J5" s="482" t="s">
        <v>2597</v>
      </c>
      <c r="K5" s="70"/>
      <c r="L5" s="2" t="s">
        <v>2878</v>
      </c>
      <c r="M5" s="292" t="s">
        <v>2594</v>
      </c>
    </row>
    <row r="6" spans="1:14" ht="44.4" customHeight="1" x14ac:dyDescent="0.75">
      <c r="A6" s="2" t="s">
        <v>4</v>
      </c>
      <c r="B6" s="2" t="s">
        <v>2586</v>
      </c>
      <c r="C6" s="2" t="s">
        <v>2587</v>
      </c>
      <c r="D6" s="2" t="s">
        <v>2596</v>
      </c>
      <c r="E6" s="4" t="s">
        <v>2588</v>
      </c>
      <c r="F6" s="437">
        <v>0</v>
      </c>
      <c r="G6" s="437">
        <v>1</v>
      </c>
      <c r="H6" s="437">
        <v>0.02</v>
      </c>
      <c r="I6" s="309" t="s">
        <v>2589</v>
      </c>
      <c r="J6" s="481" t="s">
        <v>2598</v>
      </c>
      <c r="K6" s="70"/>
      <c r="L6" s="70" t="s">
        <v>2879</v>
      </c>
      <c r="M6" s="293" t="s">
        <v>2595</v>
      </c>
    </row>
    <row r="7" spans="1:14" ht="44.4" customHeight="1" x14ac:dyDescent="0.75">
      <c r="A7" s="2"/>
      <c r="B7" s="2"/>
      <c r="C7" s="2"/>
      <c r="D7" s="2"/>
      <c r="E7" s="2"/>
      <c r="F7" s="440"/>
      <c r="G7" s="440"/>
      <c r="H7" s="440"/>
      <c r="I7" s="2"/>
      <c r="J7" s="481"/>
      <c r="K7" s="70"/>
      <c r="L7" s="2"/>
    </row>
    <row r="8" spans="1:14" ht="348.75" customHeight="1" x14ac:dyDescent="0.75">
      <c r="A8" s="310" t="s">
        <v>4</v>
      </c>
      <c r="B8" s="310" t="s">
        <v>3470</v>
      </c>
      <c r="C8" s="310" t="s">
        <v>504</v>
      </c>
      <c r="D8" s="2" t="s">
        <v>3469</v>
      </c>
      <c r="E8" s="4" t="s">
        <v>2398</v>
      </c>
      <c r="F8" s="437">
        <v>0</v>
      </c>
      <c r="G8" s="437">
        <v>1</v>
      </c>
      <c r="H8" s="437">
        <v>0.02</v>
      </c>
      <c r="I8" s="309" t="s">
        <v>505</v>
      </c>
      <c r="J8" s="481" t="s">
        <v>3468</v>
      </c>
      <c r="K8" s="70" t="s">
        <v>506</v>
      </c>
      <c r="L8" s="70" t="s">
        <v>507</v>
      </c>
      <c r="M8" s="294" t="s">
        <v>2899</v>
      </c>
    </row>
    <row r="9" spans="1:14" ht="44.4" customHeight="1" x14ac:dyDescent="0.75">
      <c r="A9" s="310" t="s">
        <v>4</v>
      </c>
      <c r="B9" s="310" t="s">
        <v>503</v>
      </c>
      <c r="C9" s="310" t="s">
        <v>498</v>
      </c>
      <c r="D9" s="2" t="s">
        <v>497</v>
      </c>
      <c r="E9" s="4" t="s">
        <v>2397</v>
      </c>
      <c r="F9" s="437">
        <v>0</v>
      </c>
      <c r="G9" s="437">
        <v>0.5</v>
      </c>
      <c r="H9" s="437">
        <v>0.01</v>
      </c>
      <c r="I9" s="70" t="s">
        <v>499</v>
      </c>
      <c r="J9" s="481" t="s">
        <v>3401</v>
      </c>
      <c r="K9" s="70" t="s">
        <v>500</v>
      </c>
      <c r="L9" s="70" t="s">
        <v>501</v>
      </c>
    </row>
    <row r="10" spans="1:14" ht="81.5" customHeight="1" x14ac:dyDescent="0.75">
      <c r="A10" s="309" t="s">
        <v>4</v>
      </c>
      <c r="B10" s="309" t="s">
        <v>11</v>
      </c>
      <c r="C10" s="309" t="s">
        <v>116</v>
      </c>
      <c r="D10" s="323" t="s">
        <v>11</v>
      </c>
      <c r="E10" s="4" t="s">
        <v>2396</v>
      </c>
      <c r="F10" s="435">
        <v>0</v>
      </c>
      <c r="G10" s="435">
        <v>1</v>
      </c>
      <c r="H10" s="275">
        <v>0.02</v>
      </c>
      <c r="I10" s="309" t="s">
        <v>480</v>
      </c>
      <c r="J10" s="481" t="s">
        <v>2399</v>
      </c>
      <c r="K10" s="309" t="s">
        <v>204</v>
      </c>
      <c r="L10" s="310" t="s">
        <v>205</v>
      </c>
      <c r="M10" s="441" t="s">
        <v>155</v>
      </c>
      <c r="N10" s="309" t="s">
        <v>184</v>
      </c>
    </row>
    <row r="11" spans="1:14" ht="283.5" customHeight="1" x14ac:dyDescent="0.75">
      <c r="A11" s="309" t="s">
        <v>4</v>
      </c>
      <c r="B11" s="309" t="s">
        <v>5</v>
      </c>
      <c r="C11" s="309" t="s">
        <v>323</v>
      </c>
      <c r="D11" s="323" t="s">
        <v>377</v>
      </c>
      <c r="E11" s="4" t="s">
        <v>2395</v>
      </c>
      <c r="F11" s="435">
        <v>0</v>
      </c>
      <c r="G11" s="435">
        <v>1</v>
      </c>
      <c r="H11" s="435">
        <v>0.02</v>
      </c>
      <c r="I11" s="309" t="s">
        <v>117</v>
      </c>
      <c r="J11" s="481" t="s">
        <v>3467</v>
      </c>
      <c r="K11" s="309" t="s">
        <v>206</v>
      </c>
      <c r="L11" s="310" t="s">
        <v>207</v>
      </c>
      <c r="M11" s="441"/>
      <c r="N11" s="309"/>
    </row>
    <row r="12" spans="1:14" ht="162.75" customHeight="1" x14ac:dyDescent="0.75">
      <c r="A12" s="2" t="s">
        <v>4</v>
      </c>
      <c r="B12" s="2" t="s">
        <v>3276</v>
      </c>
      <c r="C12" s="2" t="s">
        <v>2637</v>
      </c>
      <c r="D12" s="2" t="s">
        <v>3277</v>
      </c>
      <c r="E12" s="4" t="s">
        <v>2638</v>
      </c>
      <c r="F12" s="437">
        <v>0</v>
      </c>
      <c r="G12" s="437">
        <v>1</v>
      </c>
      <c r="H12" s="437">
        <v>0.01</v>
      </c>
      <c r="I12" s="309" t="s">
        <v>505</v>
      </c>
      <c r="J12" s="481" t="s">
        <v>3466</v>
      </c>
      <c r="K12" s="309"/>
      <c r="L12" s="70" t="s">
        <v>2880</v>
      </c>
      <c r="M12" s="300" t="s">
        <v>2639</v>
      </c>
      <c r="N12" s="309"/>
    </row>
    <row r="13" spans="1:14" ht="44.4" customHeight="1" x14ac:dyDescent="0.75">
      <c r="A13" s="310" t="s">
        <v>4</v>
      </c>
      <c r="B13" s="310" t="s">
        <v>509</v>
      </c>
      <c r="C13" s="310" t="s">
        <v>510</v>
      </c>
      <c r="D13" s="2" t="s">
        <v>509</v>
      </c>
      <c r="E13" s="4" t="s">
        <v>2394</v>
      </c>
      <c r="F13" s="440">
        <v>0</v>
      </c>
      <c r="G13" s="440">
        <v>0.4</v>
      </c>
      <c r="H13" s="440">
        <v>0.01</v>
      </c>
      <c r="I13" s="310" t="s">
        <v>511</v>
      </c>
      <c r="J13" s="481" t="s">
        <v>2400</v>
      </c>
      <c r="K13" s="309" t="s">
        <v>512</v>
      </c>
      <c r="L13" s="310" t="s">
        <v>513</v>
      </c>
    </row>
    <row r="14" spans="1:14" ht="158.75" customHeight="1" x14ac:dyDescent="0.75">
      <c r="A14" s="4" t="s">
        <v>4</v>
      </c>
      <c r="B14" s="4" t="s">
        <v>3241</v>
      </c>
      <c r="C14" s="4" t="s">
        <v>3242</v>
      </c>
      <c r="D14" s="4" t="s">
        <v>3241</v>
      </c>
      <c r="E14" s="4" t="s">
        <v>3243</v>
      </c>
      <c r="F14" s="275">
        <v>0</v>
      </c>
      <c r="G14" s="275">
        <f>-ROUND(MaxBoundCalculations!$B$206,2)</f>
        <v>0.26</v>
      </c>
      <c r="H14" s="275">
        <v>0.01</v>
      </c>
      <c r="I14" s="309" t="s">
        <v>3244</v>
      </c>
      <c r="J14" s="481" t="s">
        <v>3465</v>
      </c>
      <c r="K14" s="309" t="s">
        <v>208</v>
      </c>
      <c r="L14" s="310" t="s">
        <v>209</v>
      </c>
      <c r="M14" s="448" t="s">
        <v>477</v>
      </c>
    </row>
    <row r="15" spans="1:14" ht="205" customHeight="1" x14ac:dyDescent="0.75">
      <c r="A15" s="309" t="s">
        <v>73</v>
      </c>
      <c r="B15" s="309" t="s">
        <v>15</v>
      </c>
      <c r="C15" s="217" t="s">
        <v>2629</v>
      </c>
      <c r="D15" s="4" t="s">
        <v>15</v>
      </c>
      <c r="E15" s="4" t="s">
        <v>3464</v>
      </c>
      <c r="F15" s="435">
        <v>0</v>
      </c>
      <c r="G15" s="435">
        <v>1</v>
      </c>
      <c r="H15" s="435">
        <v>0.01</v>
      </c>
      <c r="I15" s="309" t="s">
        <v>119</v>
      </c>
      <c r="J15" s="481" t="s">
        <v>3463</v>
      </c>
      <c r="K15" s="309" t="s">
        <v>210</v>
      </c>
      <c r="L15" s="310" t="s">
        <v>211</v>
      </c>
    </row>
    <row r="16" spans="1:14" ht="68.75" customHeight="1" x14ac:dyDescent="0.75">
      <c r="A16" s="309" t="s">
        <v>73</v>
      </c>
      <c r="B16" s="309" t="s">
        <v>105</v>
      </c>
      <c r="C16" s="309" t="s">
        <v>324</v>
      </c>
      <c r="D16" s="4" t="s">
        <v>105</v>
      </c>
      <c r="E16" s="4" t="s">
        <v>2393</v>
      </c>
      <c r="F16" s="435">
        <v>0</v>
      </c>
      <c r="G16" s="435">
        <v>1</v>
      </c>
      <c r="H16" s="435">
        <v>0.01</v>
      </c>
      <c r="I16" s="309" t="s">
        <v>32</v>
      </c>
      <c r="J16" s="481" t="s">
        <v>3462</v>
      </c>
      <c r="K16" s="309" t="s">
        <v>212</v>
      </c>
      <c r="L16" s="310" t="s">
        <v>213</v>
      </c>
      <c r="M16" s="441" t="s">
        <v>156</v>
      </c>
      <c r="N16" s="309" t="s">
        <v>465</v>
      </c>
    </row>
    <row r="17" spans="1:14" ht="44.4" customHeight="1" x14ac:dyDescent="0.75">
      <c r="A17" s="309" t="s">
        <v>73</v>
      </c>
      <c r="B17" s="309" t="s">
        <v>14</v>
      </c>
      <c r="C17" s="309" t="s">
        <v>7</v>
      </c>
      <c r="D17" s="4" t="s">
        <v>14</v>
      </c>
      <c r="E17" s="4" t="s">
        <v>2392</v>
      </c>
      <c r="F17" s="4">
        <v>0</v>
      </c>
      <c r="G17" s="4">
        <v>1</v>
      </c>
      <c r="H17" s="4">
        <v>1</v>
      </c>
      <c r="I17" s="309" t="s">
        <v>31</v>
      </c>
      <c r="J17" s="481" t="s">
        <v>2411</v>
      </c>
      <c r="K17" s="309" t="s">
        <v>214</v>
      </c>
      <c r="L17" s="310" t="s">
        <v>215</v>
      </c>
    </row>
    <row r="18" spans="1:14" ht="44.4" customHeight="1" x14ac:dyDescent="0.75">
      <c r="A18" s="309" t="s">
        <v>73</v>
      </c>
      <c r="B18" s="309" t="s">
        <v>281</v>
      </c>
      <c r="C18" s="309" t="s">
        <v>325</v>
      </c>
      <c r="D18" s="323" t="s">
        <v>378</v>
      </c>
      <c r="E18" s="4" t="s">
        <v>2391</v>
      </c>
      <c r="F18" s="4">
        <v>0</v>
      </c>
      <c r="G18" s="275" t="e">
        <v>#REF!</v>
      </c>
      <c r="H18" s="277">
        <v>5.0000000000000001E-3</v>
      </c>
      <c r="I18" s="309" t="s">
        <v>282</v>
      </c>
      <c r="J18" s="481" t="s">
        <v>3461</v>
      </c>
      <c r="K18" s="309" t="s">
        <v>283</v>
      </c>
      <c r="L18" s="310" t="s">
        <v>284</v>
      </c>
      <c r="M18" s="436" t="s">
        <v>330</v>
      </c>
      <c r="N18" s="310" t="s">
        <v>430</v>
      </c>
    </row>
    <row r="19" spans="1:14" ht="44.4" customHeight="1" x14ac:dyDescent="0.75">
      <c r="A19" s="309" t="s">
        <v>73</v>
      </c>
      <c r="B19" s="309" t="s">
        <v>285</v>
      </c>
      <c r="C19" s="309" t="s">
        <v>288</v>
      </c>
      <c r="D19" s="323" t="s">
        <v>378</v>
      </c>
      <c r="E19" s="4" t="s">
        <v>2390</v>
      </c>
      <c r="F19" s="4">
        <v>0</v>
      </c>
      <c r="G19" s="435">
        <v>0.5</v>
      </c>
      <c r="H19" s="275">
        <v>0.01</v>
      </c>
      <c r="I19" s="309" t="s">
        <v>289</v>
      </c>
      <c r="J19" s="481" t="s">
        <v>2412</v>
      </c>
      <c r="K19" s="309" t="s">
        <v>286</v>
      </c>
      <c r="L19" s="310" t="s">
        <v>287</v>
      </c>
    </row>
    <row r="20" spans="1:14" ht="44.4" customHeight="1" x14ac:dyDescent="0.75">
      <c r="A20" s="309" t="s">
        <v>73</v>
      </c>
      <c r="B20" s="309" t="s">
        <v>13</v>
      </c>
      <c r="C20" s="309" t="s">
        <v>132</v>
      </c>
      <c r="D20" s="4" t="s">
        <v>13</v>
      </c>
      <c r="E20" s="4" t="s">
        <v>2389</v>
      </c>
      <c r="F20" s="4">
        <v>0</v>
      </c>
      <c r="G20" s="4">
        <v>1</v>
      </c>
      <c r="H20" s="4">
        <v>1</v>
      </c>
      <c r="I20" s="309" t="s">
        <v>31</v>
      </c>
      <c r="J20" s="481" t="s">
        <v>3460</v>
      </c>
      <c r="K20" s="309" t="s">
        <v>216</v>
      </c>
      <c r="L20" s="310" t="s">
        <v>217</v>
      </c>
    </row>
    <row r="21" spans="1:14" ht="51.25" customHeight="1" x14ac:dyDescent="0.75">
      <c r="A21" s="4" t="s">
        <v>73</v>
      </c>
      <c r="B21" s="4" t="s">
        <v>2603</v>
      </c>
      <c r="C21" s="4" t="s">
        <v>2602</v>
      </c>
      <c r="D21" s="4" t="s">
        <v>16</v>
      </c>
      <c r="E21" s="4" t="s">
        <v>2388</v>
      </c>
      <c r="F21" s="435">
        <v>0</v>
      </c>
      <c r="G21" s="435">
        <v>0.5</v>
      </c>
      <c r="H21" s="435">
        <v>0.01</v>
      </c>
      <c r="I21" s="309" t="s">
        <v>2604</v>
      </c>
      <c r="J21" s="481" t="s">
        <v>3459</v>
      </c>
      <c r="K21" s="309" t="s">
        <v>218</v>
      </c>
      <c r="L21" s="310" t="s">
        <v>219</v>
      </c>
      <c r="M21" s="441" t="s">
        <v>163</v>
      </c>
      <c r="N21" s="310"/>
    </row>
    <row r="22" spans="1:14" ht="44.4" customHeight="1" x14ac:dyDescent="0.75">
      <c r="A22" s="309" t="s">
        <v>73</v>
      </c>
      <c r="B22" s="309" t="s">
        <v>12</v>
      </c>
      <c r="C22" s="309" t="s">
        <v>6</v>
      </c>
      <c r="D22" s="4" t="s">
        <v>12</v>
      </c>
      <c r="E22" s="4" t="s">
        <v>2387</v>
      </c>
      <c r="F22" s="4">
        <v>0</v>
      </c>
      <c r="G22" s="4">
        <v>1</v>
      </c>
      <c r="H22" s="4">
        <v>1</v>
      </c>
      <c r="I22" s="309" t="s">
        <v>31</v>
      </c>
      <c r="J22" s="481" t="s">
        <v>3458</v>
      </c>
      <c r="K22" s="309" t="s">
        <v>220</v>
      </c>
      <c r="L22" s="310" t="s">
        <v>221</v>
      </c>
    </row>
    <row r="23" spans="1:14" ht="44.4" customHeight="1" x14ac:dyDescent="0.75">
      <c r="A23" s="310" t="s">
        <v>8</v>
      </c>
      <c r="B23" s="310" t="s">
        <v>361</v>
      </c>
      <c r="C23" s="310" t="s">
        <v>362</v>
      </c>
      <c r="D23" s="2" t="s">
        <v>361</v>
      </c>
      <c r="E23" s="4" t="s">
        <v>2386</v>
      </c>
      <c r="F23" s="2">
        <v>0</v>
      </c>
      <c r="G23" s="2">
        <v>1</v>
      </c>
      <c r="H23" s="2">
        <v>1</v>
      </c>
      <c r="I23" s="310" t="s">
        <v>31</v>
      </c>
      <c r="J23" s="481" t="s">
        <v>3457</v>
      </c>
      <c r="K23" s="309" t="s">
        <v>363</v>
      </c>
      <c r="L23" s="310" t="s">
        <v>364</v>
      </c>
    </row>
    <row r="24" spans="1:14" ht="44.4" customHeight="1" x14ac:dyDescent="0.75">
      <c r="A24" s="2" t="s">
        <v>8</v>
      </c>
      <c r="B24" s="2" t="s">
        <v>28</v>
      </c>
      <c r="C24" s="2" t="s">
        <v>3280</v>
      </c>
      <c r="D24" s="309" t="s">
        <v>3408</v>
      </c>
      <c r="E24" s="2" t="s">
        <v>3281</v>
      </c>
      <c r="F24" s="437">
        <v>0</v>
      </c>
      <c r="G24" s="437">
        <v>1</v>
      </c>
      <c r="H24" s="437">
        <v>0.01</v>
      </c>
      <c r="I24" s="310" t="s">
        <v>3019</v>
      </c>
      <c r="J24" s="481" t="s">
        <v>3282</v>
      </c>
      <c r="K24" s="309" t="s">
        <v>258</v>
      </c>
      <c r="L24" s="310" t="s">
        <v>259</v>
      </c>
    </row>
    <row r="25" spans="1:14" ht="147.75" customHeight="1" x14ac:dyDescent="0.75">
      <c r="A25" s="4" t="s">
        <v>8</v>
      </c>
      <c r="B25" s="309" t="s">
        <v>3409</v>
      </c>
      <c r="C25" s="4" t="s">
        <v>2928</v>
      </c>
      <c r="D25" s="309" t="s">
        <v>3409</v>
      </c>
      <c r="E25" s="4" t="s">
        <v>2375</v>
      </c>
      <c r="F25" s="435">
        <v>0</v>
      </c>
      <c r="G25" s="275">
        <v>1</v>
      </c>
      <c r="H25" s="275">
        <v>0.01</v>
      </c>
      <c r="I25" s="309" t="s">
        <v>36</v>
      </c>
      <c r="J25" s="481" t="s">
        <v>3224</v>
      </c>
      <c r="K25" s="309" t="s">
        <v>2583</v>
      </c>
      <c r="L25" s="310" t="s">
        <v>2584</v>
      </c>
      <c r="M25" s="436" t="s">
        <v>161</v>
      </c>
    </row>
    <row r="26" spans="1:14" ht="44.4" customHeight="1" x14ac:dyDescent="0.75">
      <c r="A26" s="310" t="s">
        <v>8</v>
      </c>
      <c r="B26" s="310" t="s">
        <v>290</v>
      </c>
      <c r="C26" s="310" t="s">
        <v>293</v>
      </c>
      <c r="D26" s="2" t="s">
        <v>379</v>
      </c>
      <c r="E26" s="4" t="s">
        <v>2385</v>
      </c>
      <c r="F26" s="440">
        <v>-0.5</v>
      </c>
      <c r="G26" s="440">
        <v>1</v>
      </c>
      <c r="H26" s="440">
        <v>0.02</v>
      </c>
      <c r="I26" s="310" t="s">
        <v>294</v>
      </c>
      <c r="J26" s="481" t="s">
        <v>2413</v>
      </c>
      <c r="K26" s="309" t="s">
        <v>296</v>
      </c>
      <c r="L26" s="310" t="s">
        <v>298</v>
      </c>
      <c r="M26" s="436"/>
      <c r="N26" s="310"/>
    </row>
    <row r="27" spans="1:14" ht="44.4" customHeight="1" x14ac:dyDescent="0.75">
      <c r="A27" s="310" t="s">
        <v>8</v>
      </c>
      <c r="B27" s="310" t="s">
        <v>291</v>
      </c>
      <c r="C27" s="310" t="s">
        <v>292</v>
      </c>
      <c r="D27" s="2" t="s">
        <v>379</v>
      </c>
      <c r="E27" s="4" t="s">
        <v>2384</v>
      </c>
      <c r="F27" s="440">
        <v>-0.5</v>
      </c>
      <c r="G27" s="440">
        <v>1</v>
      </c>
      <c r="H27" s="440">
        <v>0.02</v>
      </c>
      <c r="I27" s="310" t="s">
        <v>295</v>
      </c>
      <c r="J27" s="481" t="s">
        <v>2414</v>
      </c>
      <c r="K27" s="309" t="s">
        <v>297</v>
      </c>
      <c r="L27" s="310" t="s">
        <v>298</v>
      </c>
      <c r="M27" s="436"/>
      <c r="N27" s="310"/>
    </row>
    <row r="28" spans="1:14" ht="44.4" customHeight="1" x14ac:dyDescent="0.75">
      <c r="A28" s="309" t="s">
        <v>8</v>
      </c>
      <c r="B28" s="309" t="s">
        <v>327</v>
      </c>
      <c r="C28" s="309" t="s">
        <v>326</v>
      </c>
      <c r="D28" s="4" t="s">
        <v>327</v>
      </c>
      <c r="E28" s="4" t="s">
        <v>2383</v>
      </c>
      <c r="F28" s="4"/>
      <c r="G28" s="4"/>
      <c r="H28" s="4"/>
      <c r="I28" s="309"/>
      <c r="J28" s="481"/>
      <c r="K28" s="309"/>
      <c r="L28" s="310"/>
      <c r="M28" s="441"/>
      <c r="N28" s="309"/>
    </row>
    <row r="29" spans="1:14" ht="44.4" customHeight="1" x14ac:dyDescent="0.75">
      <c r="A29" s="309" t="s">
        <v>8</v>
      </c>
      <c r="B29" s="309" t="s">
        <v>17</v>
      </c>
      <c r="C29" s="309" t="s">
        <v>29</v>
      </c>
      <c r="D29" s="4" t="s">
        <v>17</v>
      </c>
      <c r="E29" s="4" t="s">
        <v>2382</v>
      </c>
      <c r="F29" s="435">
        <v>0</v>
      </c>
      <c r="G29" s="275">
        <v>1</v>
      </c>
      <c r="H29" s="275">
        <v>0.01</v>
      </c>
      <c r="I29" s="309" t="s">
        <v>35</v>
      </c>
      <c r="J29" s="481" t="s">
        <v>2401</v>
      </c>
      <c r="K29" s="309" t="s">
        <v>222</v>
      </c>
      <c r="L29" s="310" t="s">
        <v>223</v>
      </c>
      <c r="M29" s="441" t="s">
        <v>163</v>
      </c>
      <c r="N29" s="309"/>
    </row>
    <row r="30" spans="1:14" ht="102" customHeight="1" x14ac:dyDescent="0.75">
      <c r="A30" s="309" t="s">
        <v>8</v>
      </c>
      <c r="B30" s="309" t="s">
        <v>134</v>
      </c>
      <c r="C30" s="309" t="s">
        <v>133</v>
      </c>
      <c r="D30" s="4" t="s">
        <v>134</v>
      </c>
      <c r="E30" s="4" t="s">
        <v>2381</v>
      </c>
      <c r="F30" s="6">
        <v>0</v>
      </c>
      <c r="G30" s="6">
        <v>25000</v>
      </c>
      <c r="H30" s="6">
        <v>500</v>
      </c>
      <c r="I30" s="309" t="s">
        <v>200</v>
      </c>
      <c r="J30" s="481" t="s">
        <v>3456</v>
      </c>
      <c r="K30" s="309" t="s">
        <v>224</v>
      </c>
      <c r="L30" s="310" t="s">
        <v>225</v>
      </c>
      <c r="M30" s="441" t="s">
        <v>157</v>
      </c>
      <c r="N30" s="309" t="s">
        <v>201</v>
      </c>
    </row>
    <row r="31" spans="1:14" ht="44.4" customHeight="1" x14ac:dyDescent="0.75">
      <c r="A31" s="309" t="s">
        <v>8</v>
      </c>
      <c r="B31" s="309" t="s">
        <v>19</v>
      </c>
      <c r="C31" s="217" t="s">
        <v>3220</v>
      </c>
      <c r="D31" s="4" t="s">
        <v>19</v>
      </c>
      <c r="E31" s="4" t="s">
        <v>2380</v>
      </c>
      <c r="F31" s="435">
        <v>0</v>
      </c>
      <c r="G31" s="435">
        <v>0.16</v>
      </c>
      <c r="H31" s="447">
        <v>5.0000000000000001E-3</v>
      </c>
      <c r="I31" s="309" t="s">
        <v>3455</v>
      </c>
      <c r="J31" s="481" t="s">
        <v>3221</v>
      </c>
      <c r="K31" s="309" t="s">
        <v>226</v>
      </c>
      <c r="L31" s="310" t="s">
        <v>227</v>
      </c>
      <c r="M31" s="441" t="s">
        <v>158</v>
      </c>
      <c r="N31" s="309" t="s">
        <v>158</v>
      </c>
    </row>
    <row r="32" spans="1:14" ht="44.4" customHeight="1" x14ac:dyDescent="0.75">
      <c r="A32" s="309" t="s">
        <v>8</v>
      </c>
      <c r="B32" s="309" t="s">
        <v>138</v>
      </c>
      <c r="C32" s="309" t="s">
        <v>304</v>
      </c>
      <c r="D32" s="4" t="s">
        <v>138</v>
      </c>
      <c r="E32" s="4" t="s">
        <v>2379</v>
      </c>
      <c r="F32" s="435">
        <v>0</v>
      </c>
      <c r="G32" s="435">
        <v>1</v>
      </c>
      <c r="H32" s="435">
        <v>0.01</v>
      </c>
      <c r="I32" s="309" t="s">
        <v>139</v>
      </c>
      <c r="J32" s="481" t="s">
        <v>2402</v>
      </c>
      <c r="K32" s="309" t="s">
        <v>228</v>
      </c>
      <c r="L32" s="310" t="s">
        <v>229</v>
      </c>
      <c r="M32" s="441" t="s">
        <v>159</v>
      </c>
      <c r="N32" s="309" t="s">
        <v>435</v>
      </c>
    </row>
    <row r="33" spans="1:14" ht="95" customHeight="1" x14ac:dyDescent="0.75">
      <c r="A33" s="4" t="s">
        <v>8</v>
      </c>
      <c r="B33" s="4" t="s">
        <v>3278</v>
      </c>
      <c r="C33" s="4" t="s">
        <v>3279</v>
      </c>
      <c r="D33" s="4"/>
      <c r="E33" s="4"/>
      <c r="F33" s="446"/>
      <c r="G33" s="446"/>
      <c r="H33" s="446"/>
      <c r="I33" s="309"/>
      <c r="J33" s="483" t="s">
        <v>3454</v>
      </c>
      <c r="K33" s="444"/>
      <c r="L33" s="310"/>
      <c r="M33" s="445"/>
      <c r="N33" s="444"/>
    </row>
    <row r="34" spans="1:14" ht="44.4" customHeight="1" x14ac:dyDescent="0.75">
      <c r="A34" s="4" t="s">
        <v>8</v>
      </c>
      <c r="B34" s="4" t="s">
        <v>61</v>
      </c>
      <c r="C34" s="4" t="s">
        <v>135</v>
      </c>
      <c r="D34" s="4"/>
      <c r="E34" s="4"/>
      <c r="F34" s="446"/>
      <c r="G34" s="446"/>
      <c r="H34" s="446"/>
      <c r="I34" s="309"/>
      <c r="J34" s="483" t="s">
        <v>3453</v>
      </c>
      <c r="K34" s="444"/>
      <c r="L34" s="310"/>
      <c r="M34" s="445"/>
      <c r="N34" s="444"/>
    </row>
    <row r="35" spans="1:14" ht="44.4" customHeight="1" x14ac:dyDescent="0.75">
      <c r="A35" s="309" t="s">
        <v>8</v>
      </c>
      <c r="B35" s="309" t="s">
        <v>390</v>
      </c>
      <c r="C35" s="309" t="s">
        <v>391</v>
      </c>
      <c r="D35" s="4" t="s">
        <v>390</v>
      </c>
      <c r="E35" s="4" t="s">
        <v>2378</v>
      </c>
      <c r="F35" s="4"/>
      <c r="G35" s="4"/>
      <c r="H35" s="4"/>
      <c r="I35" s="309"/>
      <c r="J35" s="481"/>
      <c r="K35" s="444"/>
      <c r="L35" s="310"/>
      <c r="M35" s="445"/>
      <c r="N35" s="444"/>
    </row>
    <row r="36" spans="1:14" ht="44.4" customHeight="1" x14ac:dyDescent="0.75">
      <c r="A36" s="4" t="s">
        <v>8</v>
      </c>
      <c r="B36" s="4" t="s">
        <v>2344</v>
      </c>
      <c r="C36" s="4" t="s">
        <v>2343</v>
      </c>
      <c r="D36" s="4" t="s">
        <v>2345</v>
      </c>
      <c r="E36" s="285"/>
      <c r="F36" s="435">
        <v>0</v>
      </c>
      <c r="G36" s="4">
        <v>20</v>
      </c>
      <c r="H36" s="4">
        <v>1</v>
      </c>
      <c r="I36" s="310" t="s">
        <v>136</v>
      </c>
      <c r="J36" s="481" t="s">
        <v>3013</v>
      </c>
      <c r="K36" s="309" t="s">
        <v>230</v>
      </c>
      <c r="L36" s="310" t="s">
        <v>2346</v>
      </c>
      <c r="M36" s="436" t="s">
        <v>160</v>
      </c>
      <c r="N36" s="310" t="s">
        <v>160</v>
      </c>
    </row>
    <row r="37" spans="1:14" ht="148.5" customHeight="1" x14ac:dyDescent="0.75">
      <c r="A37" s="310" t="s">
        <v>8</v>
      </c>
      <c r="B37" s="310" t="s">
        <v>273</v>
      </c>
      <c r="C37" s="310" t="s">
        <v>274</v>
      </c>
      <c r="D37" s="2" t="s">
        <v>273</v>
      </c>
      <c r="E37" s="4" t="s">
        <v>2377</v>
      </c>
      <c r="F37" s="440">
        <v>0</v>
      </c>
      <c r="G37" s="440">
        <v>0.6</v>
      </c>
      <c r="H37" s="440">
        <v>0.01</v>
      </c>
      <c r="I37" s="310" t="s">
        <v>278</v>
      </c>
      <c r="J37" s="481" t="s">
        <v>3452</v>
      </c>
      <c r="K37" s="310" t="s">
        <v>2325</v>
      </c>
      <c r="L37" s="310" t="s">
        <v>279</v>
      </c>
      <c r="M37" s="436"/>
      <c r="N37" s="310"/>
    </row>
    <row r="38" spans="1:14" ht="44.4" customHeight="1" x14ac:dyDescent="0.75">
      <c r="A38" s="310" t="s">
        <v>8</v>
      </c>
      <c r="B38" s="443" t="s">
        <v>2440</v>
      </c>
      <c r="C38" s="443" t="s">
        <v>2441</v>
      </c>
      <c r="D38" s="221" t="s">
        <v>2440</v>
      </c>
      <c r="E38" s="2" t="s">
        <v>2442</v>
      </c>
      <c r="F38" s="440">
        <v>0</v>
      </c>
      <c r="G38" s="440">
        <v>0.9</v>
      </c>
      <c r="H38" s="440">
        <v>0.01</v>
      </c>
      <c r="I38" s="310" t="s">
        <v>2443</v>
      </c>
      <c r="J38" s="481" t="s">
        <v>3451</v>
      </c>
      <c r="K38" s="310" t="s">
        <v>2501</v>
      </c>
      <c r="L38" s="310" t="s">
        <v>2500</v>
      </c>
    </row>
    <row r="39" spans="1:14" ht="44.4" customHeight="1" x14ac:dyDescent="0.75">
      <c r="A39" s="310" t="s">
        <v>8</v>
      </c>
      <c r="B39" s="310" t="s">
        <v>270</v>
      </c>
      <c r="C39" s="310" t="s">
        <v>305</v>
      </c>
      <c r="D39" s="2" t="s">
        <v>380</v>
      </c>
      <c r="E39" s="4" t="s">
        <v>2376</v>
      </c>
      <c r="F39" s="440">
        <v>0</v>
      </c>
      <c r="G39" s="440">
        <v>0.6</v>
      </c>
      <c r="H39" s="440">
        <v>0.01</v>
      </c>
      <c r="I39" s="310" t="s">
        <v>271</v>
      </c>
      <c r="J39" s="481" t="s">
        <v>2403</v>
      </c>
      <c r="K39" s="310" t="s">
        <v>2326</v>
      </c>
      <c r="L39" s="310" t="s">
        <v>272</v>
      </c>
      <c r="M39" s="436" t="s">
        <v>333</v>
      </c>
    </row>
    <row r="40" spans="1:14" ht="44.4" customHeight="1" x14ac:dyDescent="0.75">
      <c r="A40" s="218" t="s">
        <v>8</v>
      </c>
      <c r="B40" s="217" t="s">
        <v>2982</v>
      </c>
      <c r="C40" s="218" t="s">
        <v>2984</v>
      </c>
      <c r="D40" s="217" t="s">
        <v>2982</v>
      </c>
      <c r="E40" s="217" t="s">
        <v>2985</v>
      </c>
      <c r="F40" s="63">
        <v>0</v>
      </c>
      <c r="G40" s="63">
        <v>0.95</v>
      </c>
      <c r="H40" s="63">
        <v>0.01</v>
      </c>
      <c r="I40" s="9" t="s">
        <v>2986</v>
      </c>
      <c r="J40" s="309" t="s">
        <v>3450</v>
      </c>
      <c r="K40" s="309" t="s">
        <v>231</v>
      </c>
      <c r="L40" s="310"/>
      <c r="M40" s="441" t="s">
        <v>3474</v>
      </c>
    </row>
    <row r="41" spans="1:14" ht="210.75" customHeight="1" x14ac:dyDescent="0.75">
      <c r="A41" s="309" t="s">
        <v>8</v>
      </c>
      <c r="B41" s="309" t="s">
        <v>18</v>
      </c>
      <c r="C41" s="309" t="s">
        <v>137</v>
      </c>
      <c r="D41" s="4" t="s">
        <v>18</v>
      </c>
      <c r="E41" s="4" t="s">
        <v>3449</v>
      </c>
      <c r="F41" s="2">
        <v>0</v>
      </c>
      <c r="G41" s="2">
        <v>60</v>
      </c>
      <c r="H41" s="2">
        <v>1</v>
      </c>
      <c r="I41" s="442" t="str">
        <f>UnitControlCenter!B45</f>
        <v>$/MWh</v>
      </c>
      <c r="J41" s="481" t="s">
        <v>3448</v>
      </c>
      <c r="K41" s="309" t="s">
        <v>231</v>
      </c>
      <c r="L41" s="310" t="s">
        <v>232</v>
      </c>
      <c r="M41" s="441" t="s">
        <v>162</v>
      </c>
    </row>
    <row r="42" spans="1:14" ht="96.75" customHeight="1" x14ac:dyDescent="0.75">
      <c r="A42" s="4" t="s">
        <v>9</v>
      </c>
      <c r="B42" s="4" t="s">
        <v>3446</v>
      </c>
      <c r="C42" s="4" t="s">
        <v>3447</v>
      </c>
      <c r="D42" s="4" t="s">
        <v>3446</v>
      </c>
      <c r="E42" s="4" t="s">
        <v>3445</v>
      </c>
      <c r="F42" s="440">
        <v>0</v>
      </c>
      <c r="G42" s="440">
        <v>0.5</v>
      </c>
      <c r="H42" s="440">
        <v>0.01</v>
      </c>
      <c r="I42" s="310" t="s">
        <v>3444</v>
      </c>
      <c r="J42" s="481" t="s">
        <v>3443</v>
      </c>
      <c r="M42" s="433"/>
    </row>
    <row r="43" spans="1:14" ht="103" customHeight="1" x14ac:dyDescent="0.75">
      <c r="A43" s="4" t="s">
        <v>9</v>
      </c>
      <c r="B43" s="4" t="s">
        <v>28</v>
      </c>
      <c r="C43" s="4" t="s">
        <v>3284</v>
      </c>
      <c r="D43" s="4" t="s">
        <v>3285</v>
      </c>
      <c r="E43" s="4" t="s">
        <v>3283</v>
      </c>
      <c r="F43" s="435">
        <v>0</v>
      </c>
      <c r="G43" s="275">
        <v>1</v>
      </c>
      <c r="H43" s="275">
        <v>0.01</v>
      </c>
      <c r="I43" s="309" t="s">
        <v>3019</v>
      </c>
      <c r="J43" s="481" t="s">
        <v>3286</v>
      </c>
      <c r="K43" s="309" t="s">
        <v>258</v>
      </c>
      <c r="L43" s="310" t="s">
        <v>259</v>
      </c>
      <c r="M43" s="441"/>
    </row>
    <row r="44" spans="1:14" ht="44.4" customHeight="1" x14ac:dyDescent="0.75">
      <c r="A44" s="309" t="s">
        <v>9</v>
      </c>
      <c r="B44" s="309" t="s">
        <v>21</v>
      </c>
      <c r="C44" s="217" t="s">
        <v>2964</v>
      </c>
      <c r="D44" s="4" t="s">
        <v>21</v>
      </c>
      <c r="E44" s="4" t="s">
        <v>3442</v>
      </c>
      <c r="F44" s="435">
        <v>0</v>
      </c>
      <c r="G44" s="275">
        <v>1</v>
      </c>
      <c r="H44" s="275">
        <v>0.01</v>
      </c>
      <c r="I44" s="309" t="s">
        <v>35</v>
      </c>
      <c r="J44" s="481" t="s">
        <v>2513</v>
      </c>
      <c r="K44" s="309" t="s">
        <v>233</v>
      </c>
      <c r="L44" s="310" t="s">
        <v>234</v>
      </c>
      <c r="M44" s="441" t="s">
        <v>2514</v>
      </c>
    </row>
    <row r="45" spans="1:14" ht="44.4" customHeight="1" x14ac:dyDescent="0.75">
      <c r="A45" s="309" t="s">
        <v>9</v>
      </c>
      <c r="B45" s="309" t="s">
        <v>25</v>
      </c>
      <c r="C45" s="309" t="s">
        <v>306</v>
      </c>
      <c r="D45" s="4" t="s">
        <v>25</v>
      </c>
      <c r="E45" s="4" t="s">
        <v>2374</v>
      </c>
      <c r="F45" s="435">
        <v>0</v>
      </c>
      <c r="G45" s="275">
        <v>1</v>
      </c>
      <c r="H45" s="275">
        <v>0.01</v>
      </c>
      <c r="I45" s="309" t="s">
        <v>35</v>
      </c>
      <c r="J45" s="481" t="s">
        <v>2404</v>
      </c>
      <c r="K45" s="309" t="s">
        <v>235</v>
      </c>
      <c r="L45" s="310" t="s">
        <v>236</v>
      </c>
      <c r="M45" s="441" t="s">
        <v>163</v>
      </c>
    </row>
    <row r="46" spans="1:14" ht="44.4" customHeight="1" x14ac:dyDescent="0.75">
      <c r="A46" s="309" t="s">
        <v>9</v>
      </c>
      <c r="B46" s="309" t="s">
        <v>23</v>
      </c>
      <c r="C46" s="309" t="s">
        <v>60</v>
      </c>
      <c r="D46" s="4" t="s">
        <v>23</v>
      </c>
      <c r="E46" s="4" t="s">
        <v>2373</v>
      </c>
      <c r="F46" s="435">
        <v>0</v>
      </c>
      <c r="G46" s="275">
        <v>1</v>
      </c>
      <c r="H46" s="275">
        <v>0.01</v>
      </c>
      <c r="I46" s="309" t="s">
        <v>35</v>
      </c>
      <c r="J46" s="481" t="s">
        <v>2405</v>
      </c>
      <c r="K46" s="309" t="s">
        <v>237</v>
      </c>
      <c r="L46" s="310" t="s">
        <v>238</v>
      </c>
      <c r="M46" s="441" t="s">
        <v>163</v>
      </c>
    </row>
    <row r="47" spans="1:14" ht="63" customHeight="1" x14ac:dyDescent="0.75">
      <c r="A47" s="309" t="s">
        <v>9</v>
      </c>
      <c r="B47" s="309" t="s">
        <v>106</v>
      </c>
      <c r="C47" s="309" t="s">
        <v>307</v>
      </c>
      <c r="D47" s="4" t="s">
        <v>106</v>
      </c>
      <c r="E47" s="4" t="s">
        <v>2372</v>
      </c>
      <c r="F47" s="275">
        <v>0</v>
      </c>
      <c r="G47" s="275" t="e">
        <v>#REF!</v>
      </c>
      <c r="H47" s="275">
        <v>0.01</v>
      </c>
      <c r="I47" s="309" t="s">
        <v>32</v>
      </c>
      <c r="J47" s="481" t="s">
        <v>3293</v>
      </c>
      <c r="K47" s="309" t="s">
        <v>239</v>
      </c>
      <c r="L47" s="310" t="s">
        <v>240</v>
      </c>
      <c r="M47" s="436" t="s">
        <v>2338</v>
      </c>
      <c r="N47" s="310" t="s">
        <v>2338</v>
      </c>
    </row>
    <row r="48" spans="1:14" ht="63" customHeight="1" x14ac:dyDescent="0.75">
      <c r="A48" s="4" t="s">
        <v>9</v>
      </c>
      <c r="B48" s="4" t="s">
        <v>24</v>
      </c>
      <c r="C48" s="4" t="s">
        <v>308</v>
      </c>
      <c r="D48" s="4" t="s">
        <v>24</v>
      </c>
      <c r="E48" s="4" t="s">
        <v>2371</v>
      </c>
      <c r="F48" s="435">
        <v>0</v>
      </c>
      <c r="G48" s="275">
        <v>1</v>
      </c>
      <c r="H48" s="275">
        <v>0.01</v>
      </c>
      <c r="I48" s="309" t="s">
        <v>35</v>
      </c>
      <c r="J48" s="481" t="s">
        <v>2406</v>
      </c>
      <c r="K48" s="309" t="s">
        <v>241</v>
      </c>
      <c r="L48" s="310" t="s">
        <v>242</v>
      </c>
      <c r="M48" s="441" t="s">
        <v>163</v>
      </c>
      <c r="N48" s="310"/>
    </row>
    <row r="49" spans="1:14" ht="93.25" customHeight="1" x14ac:dyDescent="0.75">
      <c r="A49" s="4" t="s">
        <v>9</v>
      </c>
      <c r="B49" s="4" t="s">
        <v>2871</v>
      </c>
      <c r="C49" s="4" t="s">
        <v>2522</v>
      </c>
      <c r="D49" s="4" t="s">
        <v>2871</v>
      </c>
      <c r="E49" s="4" t="s">
        <v>2536</v>
      </c>
      <c r="F49" s="435">
        <v>0</v>
      </c>
      <c r="G49" s="435">
        <v>1</v>
      </c>
      <c r="H49" s="275">
        <v>0.01</v>
      </c>
      <c r="I49" s="309" t="s">
        <v>2535</v>
      </c>
      <c r="J49" s="481" t="s">
        <v>3366</v>
      </c>
      <c r="K49" s="309" t="s">
        <v>243</v>
      </c>
      <c r="L49" s="310" t="s">
        <v>2888</v>
      </c>
      <c r="M49" s="436"/>
      <c r="N49" s="310"/>
    </row>
    <row r="50" spans="1:14" ht="44" customHeight="1" x14ac:dyDescent="0.75">
      <c r="A50" s="2" t="s">
        <v>9</v>
      </c>
      <c r="B50" s="2" t="s">
        <v>2969</v>
      </c>
      <c r="C50" s="2" t="s">
        <v>2972</v>
      </c>
      <c r="D50" s="2" t="s">
        <v>2976</v>
      </c>
      <c r="E50" s="2" t="s">
        <v>2977</v>
      </c>
      <c r="F50" s="437">
        <v>0</v>
      </c>
      <c r="G50" s="440">
        <v>1</v>
      </c>
      <c r="H50" s="440">
        <v>0.01</v>
      </c>
      <c r="I50" s="310" t="s">
        <v>35</v>
      </c>
      <c r="J50" s="482" t="s">
        <v>3178</v>
      </c>
      <c r="K50" s="310" t="s">
        <v>2341</v>
      </c>
      <c r="L50" s="310" t="s">
        <v>2342</v>
      </c>
      <c r="M50" s="436" t="s">
        <v>163</v>
      </c>
      <c r="N50" s="310"/>
    </row>
    <row r="51" spans="1:14" ht="48.5" customHeight="1" x14ac:dyDescent="0.75">
      <c r="A51" s="2" t="s">
        <v>9</v>
      </c>
      <c r="B51" s="2" t="s">
        <v>2970</v>
      </c>
      <c r="C51" s="2" t="s">
        <v>2973</v>
      </c>
      <c r="D51" s="2" t="s">
        <v>2976</v>
      </c>
      <c r="E51" s="2" t="s">
        <v>2978</v>
      </c>
      <c r="F51" s="437">
        <v>0</v>
      </c>
      <c r="G51" s="440">
        <v>1</v>
      </c>
      <c r="H51" s="440">
        <v>0.01</v>
      </c>
      <c r="I51" s="310" t="s">
        <v>35</v>
      </c>
      <c r="J51" s="482" t="s">
        <v>3004</v>
      </c>
      <c r="K51" s="310" t="s">
        <v>2341</v>
      </c>
      <c r="L51" s="310" t="s">
        <v>2342</v>
      </c>
      <c r="M51" s="436"/>
      <c r="N51" s="310"/>
    </row>
    <row r="52" spans="1:14" ht="46.25" customHeight="1" x14ac:dyDescent="0.75">
      <c r="A52" s="2" t="s">
        <v>9</v>
      </c>
      <c r="B52" s="2" t="s">
        <v>2971</v>
      </c>
      <c r="C52" s="2" t="s">
        <v>2974</v>
      </c>
      <c r="D52" s="2" t="s">
        <v>2976</v>
      </c>
      <c r="E52" s="2" t="s">
        <v>2979</v>
      </c>
      <c r="F52" s="437">
        <v>0</v>
      </c>
      <c r="G52" s="440">
        <v>1</v>
      </c>
      <c r="H52" s="440">
        <v>0.01</v>
      </c>
      <c r="I52" s="310" t="s">
        <v>35</v>
      </c>
      <c r="J52" s="482" t="s">
        <v>3005</v>
      </c>
      <c r="K52" s="310" t="s">
        <v>2341</v>
      </c>
      <c r="L52" s="310" t="s">
        <v>2342</v>
      </c>
      <c r="M52" s="436"/>
      <c r="N52" s="310"/>
    </row>
    <row r="53" spans="1:14" ht="37.5" customHeight="1" x14ac:dyDescent="0.75">
      <c r="A53" s="2" t="s">
        <v>9</v>
      </c>
      <c r="B53" s="2" t="s">
        <v>2981</v>
      </c>
      <c r="C53" s="2" t="s">
        <v>2975</v>
      </c>
      <c r="D53" s="2" t="s">
        <v>2976</v>
      </c>
      <c r="E53" s="2" t="s">
        <v>2980</v>
      </c>
      <c r="F53" s="437">
        <v>0</v>
      </c>
      <c r="G53" s="440">
        <v>1</v>
      </c>
      <c r="H53" s="440">
        <v>0.01</v>
      </c>
      <c r="I53" s="310" t="s">
        <v>35</v>
      </c>
      <c r="J53" s="482" t="s">
        <v>3006</v>
      </c>
      <c r="K53" s="310" t="s">
        <v>2341</v>
      </c>
      <c r="L53" s="310" t="s">
        <v>2342</v>
      </c>
      <c r="M53" s="436"/>
      <c r="N53" s="310"/>
    </row>
    <row r="54" spans="1:14" ht="172.25" customHeight="1" x14ac:dyDescent="0.75">
      <c r="A54" s="4" t="s">
        <v>9</v>
      </c>
      <c r="B54" s="4" t="s">
        <v>2565</v>
      </c>
      <c r="C54" s="4" t="s">
        <v>2564</v>
      </c>
      <c r="D54" s="4" t="s">
        <v>2565</v>
      </c>
      <c r="E54" s="4" t="s">
        <v>2567</v>
      </c>
      <c r="F54" s="435">
        <v>0</v>
      </c>
      <c r="G54" s="275">
        <v>1</v>
      </c>
      <c r="H54" s="275">
        <v>0.01</v>
      </c>
      <c r="I54" s="309" t="s">
        <v>2568</v>
      </c>
      <c r="J54" s="481" t="s">
        <v>3441</v>
      </c>
      <c r="K54" s="310"/>
      <c r="L54" s="310" t="s">
        <v>2881</v>
      </c>
      <c r="M54" s="441" t="s">
        <v>2569</v>
      </c>
      <c r="N54" s="310"/>
    </row>
    <row r="55" spans="1:14" ht="44.4" customHeight="1" x14ac:dyDescent="0.75">
      <c r="A55" s="309" t="s">
        <v>9</v>
      </c>
      <c r="B55" s="309" t="s">
        <v>22</v>
      </c>
      <c r="C55" s="309" t="s">
        <v>309</v>
      </c>
      <c r="D55" s="323" t="s">
        <v>381</v>
      </c>
      <c r="E55" s="4" t="s">
        <v>2370</v>
      </c>
      <c r="F55" s="435">
        <v>0</v>
      </c>
      <c r="G55" s="275">
        <v>1</v>
      </c>
      <c r="H55" s="275">
        <v>0.01</v>
      </c>
      <c r="I55" s="309" t="s">
        <v>35</v>
      </c>
      <c r="J55" s="481" t="s">
        <v>3440</v>
      </c>
      <c r="K55" s="309" t="s">
        <v>244</v>
      </c>
      <c r="L55" s="310" t="s">
        <v>245</v>
      </c>
      <c r="M55" s="441" t="s">
        <v>163</v>
      </c>
      <c r="N55" s="309"/>
    </row>
    <row r="56" spans="1:14" ht="44.4" customHeight="1" x14ac:dyDescent="0.75">
      <c r="A56" s="309" t="s">
        <v>9</v>
      </c>
      <c r="B56" s="309" t="s">
        <v>20</v>
      </c>
      <c r="C56" s="309" t="s">
        <v>310</v>
      </c>
      <c r="D56" s="323" t="s">
        <v>381</v>
      </c>
      <c r="E56" s="4" t="s">
        <v>2369</v>
      </c>
      <c r="F56" s="435">
        <v>0</v>
      </c>
      <c r="G56" s="275">
        <v>1</v>
      </c>
      <c r="H56" s="275">
        <v>0.01</v>
      </c>
      <c r="I56" s="309" t="s">
        <v>35</v>
      </c>
      <c r="J56" s="481" t="s">
        <v>3439</v>
      </c>
      <c r="K56" s="309" t="s">
        <v>246</v>
      </c>
      <c r="L56" s="310" t="s">
        <v>247</v>
      </c>
      <c r="M56" s="441" t="s">
        <v>163</v>
      </c>
      <c r="N56" s="309"/>
    </row>
    <row r="57" spans="1:14" ht="88" customHeight="1" x14ac:dyDescent="0.75">
      <c r="A57" s="4" t="s">
        <v>9</v>
      </c>
      <c r="B57" s="4" t="s">
        <v>2633</v>
      </c>
      <c r="C57" s="4" t="s">
        <v>2634</v>
      </c>
      <c r="D57" s="4" t="s">
        <v>2634</v>
      </c>
      <c r="E57" s="4" t="s">
        <v>2635</v>
      </c>
      <c r="F57" s="435">
        <v>0</v>
      </c>
      <c r="G57" s="275">
        <v>1</v>
      </c>
      <c r="H57" s="275">
        <v>0.01</v>
      </c>
      <c r="I57" s="309" t="s">
        <v>2636</v>
      </c>
      <c r="J57" s="481" t="s">
        <v>3438</v>
      </c>
      <c r="K57" s="309"/>
      <c r="L57" s="310" t="s">
        <v>2883</v>
      </c>
      <c r="M57" s="441" t="s">
        <v>163</v>
      </c>
      <c r="N57" s="309"/>
    </row>
    <row r="58" spans="1:14" ht="44.4" customHeight="1" x14ac:dyDescent="0.75">
      <c r="A58" s="309" t="s">
        <v>141</v>
      </c>
      <c r="B58" s="309" t="s">
        <v>143</v>
      </c>
      <c r="C58" s="309" t="s">
        <v>466</v>
      </c>
      <c r="D58" s="4" t="s">
        <v>143</v>
      </c>
      <c r="E58" s="4" t="s">
        <v>2368</v>
      </c>
      <c r="F58" s="435">
        <v>0</v>
      </c>
      <c r="G58" s="275">
        <v>1</v>
      </c>
      <c r="H58" s="275">
        <v>0.01</v>
      </c>
      <c r="I58" s="309" t="s">
        <v>35</v>
      </c>
      <c r="J58" s="481" t="s">
        <v>2407</v>
      </c>
      <c r="K58" s="309" t="s">
        <v>248</v>
      </c>
      <c r="L58" s="310" t="s">
        <v>249</v>
      </c>
      <c r="M58" s="441" t="s">
        <v>163</v>
      </c>
      <c r="N58" s="309" t="s">
        <v>198</v>
      </c>
    </row>
    <row r="59" spans="1:14" ht="44.4" customHeight="1" x14ac:dyDescent="0.75">
      <c r="A59" s="309" t="s">
        <v>141</v>
      </c>
      <c r="B59" s="309" t="s">
        <v>280</v>
      </c>
      <c r="C59" s="309" t="s">
        <v>475</v>
      </c>
      <c r="D59" s="4" t="s">
        <v>280</v>
      </c>
      <c r="E59" s="4" t="s">
        <v>2367</v>
      </c>
      <c r="F59" s="435"/>
      <c r="G59" s="275"/>
      <c r="H59" s="275"/>
      <c r="I59" s="309"/>
      <c r="J59" s="481"/>
      <c r="K59" s="309" t="s">
        <v>344</v>
      </c>
      <c r="L59" s="310" t="s">
        <v>345</v>
      </c>
      <c r="M59" s="441"/>
      <c r="N59" s="309"/>
    </row>
    <row r="60" spans="1:14" ht="44.4" customHeight="1" x14ac:dyDescent="0.75">
      <c r="A60" s="309" t="s">
        <v>141</v>
      </c>
      <c r="B60" s="309" t="s">
        <v>471</v>
      </c>
      <c r="C60" s="309" t="s">
        <v>472</v>
      </c>
      <c r="D60" s="4" t="s">
        <v>471</v>
      </c>
      <c r="E60" s="4" t="s">
        <v>2366</v>
      </c>
      <c r="F60" s="435"/>
      <c r="G60" s="275"/>
      <c r="H60" s="275"/>
      <c r="I60" s="309"/>
      <c r="J60" s="481"/>
      <c r="K60" s="309"/>
      <c r="L60" s="310" t="s">
        <v>2889</v>
      </c>
      <c r="M60" s="441"/>
      <c r="N60" s="309"/>
    </row>
    <row r="61" spans="1:14" ht="44.4" customHeight="1" x14ac:dyDescent="0.75">
      <c r="A61" s="309" t="s">
        <v>141</v>
      </c>
      <c r="B61" s="309" t="s">
        <v>199</v>
      </c>
      <c r="C61" s="309" t="s">
        <v>467</v>
      </c>
      <c r="D61" s="4" t="s">
        <v>199</v>
      </c>
      <c r="E61" s="4" t="s">
        <v>2365</v>
      </c>
      <c r="F61" s="435">
        <v>0</v>
      </c>
      <c r="G61" s="275">
        <v>1</v>
      </c>
      <c r="H61" s="275">
        <v>0.01</v>
      </c>
      <c r="I61" s="309" t="s">
        <v>35</v>
      </c>
      <c r="J61" s="481" t="s">
        <v>2408</v>
      </c>
      <c r="K61" s="309" t="s">
        <v>250</v>
      </c>
      <c r="L61" s="310" t="s">
        <v>251</v>
      </c>
      <c r="M61" s="441" t="s">
        <v>163</v>
      </c>
      <c r="N61" s="309"/>
    </row>
    <row r="62" spans="1:14" ht="44.4" customHeight="1" x14ac:dyDescent="0.75">
      <c r="A62" s="4" t="s">
        <v>141</v>
      </c>
      <c r="B62" s="4" t="s">
        <v>2966</v>
      </c>
      <c r="C62" s="4" t="s">
        <v>2967</v>
      </c>
      <c r="D62" s="4" t="s">
        <v>2966</v>
      </c>
      <c r="E62" s="4" t="s">
        <v>2968</v>
      </c>
      <c r="F62" s="435">
        <v>0</v>
      </c>
      <c r="G62" s="275">
        <v>1</v>
      </c>
      <c r="H62" s="275">
        <v>0.01</v>
      </c>
      <c r="I62" s="309" t="s">
        <v>35</v>
      </c>
      <c r="J62" s="481" t="s">
        <v>2990</v>
      </c>
      <c r="K62" s="309" t="s">
        <v>252</v>
      </c>
      <c r="L62" s="310" t="s">
        <v>253</v>
      </c>
      <c r="M62" s="441" t="s">
        <v>163</v>
      </c>
      <c r="N62" s="309"/>
    </row>
    <row r="63" spans="1:14" ht="44.4" customHeight="1" x14ac:dyDescent="0.75">
      <c r="A63" s="309" t="s">
        <v>141</v>
      </c>
      <c r="B63" s="309" t="s">
        <v>144</v>
      </c>
      <c r="C63" s="309" t="s">
        <v>468</v>
      </c>
      <c r="D63" s="4" t="s">
        <v>144</v>
      </c>
      <c r="E63" s="4" t="s">
        <v>2364</v>
      </c>
      <c r="F63" s="435">
        <v>0</v>
      </c>
      <c r="G63" s="275">
        <v>1</v>
      </c>
      <c r="H63" s="275">
        <v>0.01</v>
      </c>
      <c r="I63" s="309" t="s">
        <v>35</v>
      </c>
      <c r="J63" s="481" t="s">
        <v>2409</v>
      </c>
      <c r="K63" s="309" t="s">
        <v>254</v>
      </c>
      <c r="L63" s="310" t="s">
        <v>255</v>
      </c>
      <c r="M63" s="441" t="s">
        <v>163</v>
      </c>
      <c r="N63" s="309"/>
    </row>
    <row r="64" spans="1:14" ht="44.4" customHeight="1" x14ac:dyDescent="0.75">
      <c r="A64" s="309" t="s">
        <v>141</v>
      </c>
      <c r="B64" s="309" t="s">
        <v>142</v>
      </c>
      <c r="C64" s="217" t="s">
        <v>3007</v>
      </c>
      <c r="D64" s="4" t="s">
        <v>142</v>
      </c>
      <c r="E64" s="4" t="s">
        <v>2363</v>
      </c>
      <c r="F64" s="435">
        <v>0</v>
      </c>
      <c r="G64" s="275">
        <v>1</v>
      </c>
      <c r="H64" s="275">
        <v>0.01</v>
      </c>
      <c r="I64" s="309" t="s">
        <v>35</v>
      </c>
      <c r="J64" s="481" t="s">
        <v>2991</v>
      </c>
      <c r="K64" s="309" t="s">
        <v>256</v>
      </c>
      <c r="L64" s="310" t="s">
        <v>257</v>
      </c>
      <c r="M64" s="441" t="s">
        <v>163</v>
      </c>
      <c r="N64" s="309"/>
    </row>
    <row r="65" spans="1:14" ht="44.4" customHeight="1" x14ac:dyDescent="0.75">
      <c r="A65" s="309" t="s">
        <v>141</v>
      </c>
      <c r="B65" s="309" t="s">
        <v>469</v>
      </c>
      <c r="C65" s="309" t="s">
        <v>470</v>
      </c>
      <c r="D65" s="4" t="s">
        <v>469</v>
      </c>
      <c r="E65" s="4" t="s">
        <v>2362</v>
      </c>
      <c r="F65" s="435"/>
      <c r="G65" s="275"/>
      <c r="H65" s="275"/>
      <c r="I65" s="309"/>
      <c r="J65" s="481"/>
      <c r="K65" s="309"/>
      <c r="L65" s="310"/>
      <c r="M65" s="441"/>
      <c r="N65" s="309"/>
    </row>
    <row r="66" spans="1:14" ht="98.5" customHeight="1" x14ac:dyDescent="0.75">
      <c r="A66" s="4" t="s">
        <v>141</v>
      </c>
      <c r="B66" s="4" t="s">
        <v>2572</v>
      </c>
      <c r="C66" s="4" t="s">
        <v>2573</v>
      </c>
      <c r="D66" s="4" t="s">
        <v>2572</v>
      </c>
      <c r="E66" s="4" t="s">
        <v>2574</v>
      </c>
      <c r="F66" s="435">
        <v>0</v>
      </c>
      <c r="G66" s="275">
        <v>1</v>
      </c>
      <c r="H66" s="275">
        <v>0.01</v>
      </c>
      <c r="I66" s="309" t="s">
        <v>2575</v>
      </c>
      <c r="J66" s="481" t="s">
        <v>2885</v>
      </c>
      <c r="K66" s="309"/>
      <c r="L66" s="310" t="s">
        <v>2884</v>
      </c>
      <c r="M66" s="294" t="s">
        <v>2576</v>
      </c>
      <c r="N66" s="309"/>
    </row>
    <row r="67" spans="1:14" ht="47.4" customHeight="1" x14ac:dyDescent="0.75">
      <c r="A67" s="2" t="s">
        <v>2619</v>
      </c>
      <c r="B67" s="2" t="s">
        <v>2623</v>
      </c>
      <c r="C67" s="2" t="s">
        <v>311</v>
      </c>
      <c r="D67" s="2" t="s">
        <v>2622</v>
      </c>
      <c r="E67" s="4" t="s">
        <v>2361</v>
      </c>
      <c r="F67" s="440">
        <v>0</v>
      </c>
      <c r="G67" s="440">
        <v>1</v>
      </c>
      <c r="H67" s="440">
        <v>0.01</v>
      </c>
      <c r="I67" s="310" t="s">
        <v>59</v>
      </c>
      <c r="J67" s="482" t="s">
        <v>2410</v>
      </c>
      <c r="K67" s="310" t="s">
        <v>262</v>
      </c>
      <c r="L67" s="310" t="s">
        <v>263</v>
      </c>
      <c r="M67" s="441" t="s">
        <v>163</v>
      </c>
      <c r="N67" s="309"/>
    </row>
    <row r="68" spans="1:14" ht="46.5" customHeight="1" x14ac:dyDescent="0.75">
      <c r="A68" s="2" t="s">
        <v>2619</v>
      </c>
      <c r="B68" s="2" t="s">
        <v>2927</v>
      </c>
      <c r="C68" s="2" t="s">
        <v>2926</v>
      </c>
      <c r="D68" s="2" t="s">
        <v>382</v>
      </c>
      <c r="E68" s="4" t="s">
        <v>2924</v>
      </c>
      <c r="F68" s="440">
        <v>0</v>
      </c>
      <c r="G68" s="440">
        <v>1</v>
      </c>
      <c r="H68" s="440">
        <v>0.01</v>
      </c>
      <c r="I68" s="309" t="s">
        <v>2925</v>
      </c>
      <c r="J68" s="482" t="s">
        <v>3179</v>
      </c>
      <c r="K68" s="310" t="s">
        <v>375</v>
      </c>
      <c r="L68" s="310" t="s">
        <v>2886</v>
      </c>
      <c r="M68" s="441" t="s">
        <v>163</v>
      </c>
      <c r="N68" s="309"/>
    </row>
    <row r="69" spans="1:14" ht="55" customHeight="1" x14ac:dyDescent="0.75">
      <c r="A69" s="2" t="s">
        <v>2619</v>
      </c>
      <c r="B69" s="2" t="s">
        <v>2620</v>
      </c>
      <c r="C69" s="2" t="s">
        <v>2621</v>
      </c>
      <c r="D69" s="2" t="s">
        <v>2624</v>
      </c>
      <c r="E69" s="4" t="s">
        <v>2625</v>
      </c>
      <c r="F69" s="440">
        <v>0</v>
      </c>
      <c r="G69" s="440">
        <v>1</v>
      </c>
      <c r="H69" s="440">
        <v>0.01</v>
      </c>
      <c r="I69" s="309" t="s">
        <v>2626</v>
      </c>
      <c r="J69" s="482" t="s">
        <v>2627</v>
      </c>
      <c r="K69" s="310"/>
      <c r="L69" s="310" t="s">
        <v>2887</v>
      </c>
      <c r="M69" s="441"/>
      <c r="N69" s="309"/>
    </row>
    <row r="70" spans="1:14" ht="70" customHeight="1" x14ac:dyDescent="0.75">
      <c r="A70" s="4" t="s">
        <v>10</v>
      </c>
      <c r="B70" s="4" t="s">
        <v>3407</v>
      </c>
      <c r="C70" s="4" t="s">
        <v>2539</v>
      </c>
      <c r="D70" s="4" t="s">
        <v>3407</v>
      </c>
      <c r="E70" s="4" t="s">
        <v>2360</v>
      </c>
      <c r="F70" s="4">
        <v>0</v>
      </c>
      <c r="G70" s="4">
        <v>300</v>
      </c>
      <c r="H70" s="4">
        <v>5</v>
      </c>
      <c r="I70" s="285" t="str">
        <f>UnitControlCenter!B44</f>
        <v>$/metric ton CO2e</v>
      </c>
      <c r="J70" s="481" t="s">
        <v>3437</v>
      </c>
      <c r="K70" s="309" t="s">
        <v>260</v>
      </c>
      <c r="L70" s="310" t="s">
        <v>261</v>
      </c>
      <c r="M70" s="436" t="s">
        <v>2511</v>
      </c>
      <c r="N70" s="310" t="s">
        <v>432</v>
      </c>
    </row>
    <row r="71" spans="1:14" ht="44.4" customHeight="1" x14ac:dyDescent="0.75">
      <c r="A71" s="309" t="s">
        <v>10</v>
      </c>
      <c r="B71" s="309" t="s">
        <v>27</v>
      </c>
      <c r="C71" s="309" t="s">
        <v>148</v>
      </c>
      <c r="D71" s="4" t="s">
        <v>27</v>
      </c>
      <c r="E71" s="4" t="s">
        <v>2359</v>
      </c>
      <c r="F71" s="440">
        <v>0</v>
      </c>
      <c r="G71" s="440">
        <v>1</v>
      </c>
      <c r="H71" s="440">
        <v>0.01</v>
      </c>
      <c r="I71" s="309" t="s">
        <v>150</v>
      </c>
      <c r="J71" s="481" t="s">
        <v>3436</v>
      </c>
      <c r="K71" s="310" t="s">
        <v>264</v>
      </c>
      <c r="L71" s="310" t="s">
        <v>265</v>
      </c>
      <c r="M71" s="441" t="s">
        <v>163</v>
      </c>
    </row>
    <row r="72" spans="1:14" ht="44.4" customHeight="1" x14ac:dyDescent="0.75">
      <c r="A72" s="2" t="s">
        <v>10</v>
      </c>
      <c r="B72" s="2" t="s">
        <v>2577</v>
      </c>
      <c r="C72" s="2" t="s">
        <v>2579</v>
      </c>
      <c r="D72" s="2" t="s">
        <v>2580</v>
      </c>
      <c r="E72" s="2" t="s">
        <v>2582</v>
      </c>
      <c r="F72" s="437"/>
      <c r="G72" s="437"/>
      <c r="H72" s="437"/>
      <c r="I72" s="310"/>
      <c r="J72" s="481"/>
      <c r="K72" s="310"/>
      <c r="L72" s="310"/>
      <c r="M72" s="309"/>
    </row>
    <row r="73" spans="1:14" ht="44.4" customHeight="1" x14ac:dyDescent="0.75">
      <c r="A73" s="2" t="s">
        <v>10</v>
      </c>
      <c r="B73" s="2" t="s">
        <v>3225</v>
      </c>
      <c r="C73" s="2" t="s">
        <v>2578</v>
      </c>
      <c r="D73" s="2" t="s">
        <v>2733</v>
      </c>
      <c r="E73" s="2" t="s">
        <v>2581</v>
      </c>
      <c r="F73" s="4">
        <v>0</v>
      </c>
      <c r="G73" s="4">
        <v>1</v>
      </c>
      <c r="H73" s="4">
        <v>1</v>
      </c>
      <c r="I73" s="309" t="s">
        <v>31</v>
      </c>
      <c r="J73" s="481" t="s">
        <v>3226</v>
      </c>
      <c r="K73" s="309" t="s">
        <v>260</v>
      </c>
      <c r="L73" s="310" t="s">
        <v>261</v>
      </c>
      <c r="M73" s="309"/>
    </row>
    <row r="74" spans="1:14" ht="44.4" customHeight="1" x14ac:dyDescent="0.75">
      <c r="A74" s="2" t="s">
        <v>10</v>
      </c>
      <c r="B74" s="2" t="s">
        <v>2901</v>
      </c>
      <c r="C74" s="2" t="s">
        <v>2900</v>
      </c>
      <c r="D74" s="2" t="s">
        <v>2901</v>
      </c>
      <c r="E74" s="4" t="s">
        <v>2902</v>
      </c>
      <c r="F74" s="4"/>
      <c r="G74" s="4"/>
      <c r="H74" s="4"/>
      <c r="I74" s="310"/>
      <c r="J74" s="481"/>
      <c r="K74" s="310"/>
      <c r="L74" s="310"/>
      <c r="M74" s="309"/>
    </row>
    <row r="75" spans="1:14" ht="44.4" customHeight="1" x14ac:dyDescent="0.75">
      <c r="A75" s="2" t="s">
        <v>10</v>
      </c>
      <c r="B75" s="2" t="s">
        <v>3240</v>
      </c>
      <c r="C75" s="2" t="s">
        <v>2900</v>
      </c>
      <c r="D75" s="2" t="s">
        <v>3240</v>
      </c>
      <c r="E75" s="4" t="s">
        <v>2902</v>
      </c>
      <c r="F75" s="4"/>
      <c r="G75" s="4"/>
      <c r="H75" s="4"/>
      <c r="I75" s="310"/>
      <c r="J75" s="481"/>
      <c r="K75" s="310"/>
      <c r="L75" s="310"/>
      <c r="M75" s="309"/>
    </row>
    <row r="76" spans="1:14" ht="44.4" customHeight="1" x14ac:dyDescent="0.75">
      <c r="A76" s="2" t="s">
        <v>10</v>
      </c>
      <c r="B76" s="2" t="s">
        <v>2949</v>
      </c>
      <c r="C76" s="2" t="s">
        <v>2949</v>
      </c>
      <c r="D76" s="2" t="s">
        <v>2949</v>
      </c>
      <c r="E76" s="2" t="s">
        <v>2950</v>
      </c>
      <c r="F76" s="440">
        <v>0</v>
      </c>
      <c r="G76" s="440">
        <v>1</v>
      </c>
      <c r="H76" s="440">
        <v>0.01</v>
      </c>
      <c r="I76" s="309" t="s">
        <v>2951</v>
      </c>
      <c r="J76" s="481" t="s">
        <v>3435</v>
      </c>
      <c r="K76" s="310" t="s">
        <v>3142</v>
      </c>
      <c r="L76" s="310"/>
      <c r="M76" s="309"/>
    </row>
    <row r="77" spans="1:14" ht="44.4" customHeight="1" x14ac:dyDescent="0.75">
      <c r="A77" s="309" t="s">
        <v>10</v>
      </c>
      <c r="B77" s="309" t="s">
        <v>26</v>
      </c>
      <c r="C77" s="309" t="s">
        <v>312</v>
      </c>
      <c r="D77" s="4" t="s">
        <v>26</v>
      </c>
      <c r="E77" s="4" t="s">
        <v>2358</v>
      </c>
      <c r="F77" s="435">
        <v>0</v>
      </c>
      <c r="G77" s="435">
        <v>0.2</v>
      </c>
      <c r="H77" s="439">
        <v>5.0000000000000001E-3</v>
      </c>
      <c r="I77" s="309" t="s">
        <v>151</v>
      </c>
      <c r="J77" s="481" t="s">
        <v>3434</v>
      </c>
      <c r="K77" s="310" t="s">
        <v>266</v>
      </c>
      <c r="L77" s="310" t="s">
        <v>267</v>
      </c>
      <c r="M77" s="436" t="s">
        <v>164</v>
      </c>
    </row>
    <row r="78" spans="1:14" ht="76.5" customHeight="1" x14ac:dyDescent="0.75">
      <c r="A78" s="309" t="s">
        <v>3432</v>
      </c>
      <c r="B78" s="309" t="s">
        <v>346</v>
      </c>
      <c r="C78" s="309" t="s">
        <v>313</v>
      </c>
      <c r="D78" s="4" t="s">
        <v>383</v>
      </c>
      <c r="E78" s="4" t="s">
        <v>2357</v>
      </c>
      <c r="F78" s="275">
        <v>0</v>
      </c>
      <c r="G78" s="275">
        <v>0.4</v>
      </c>
      <c r="H78" s="435">
        <v>0.01</v>
      </c>
      <c r="I78" s="309" t="s">
        <v>33</v>
      </c>
      <c r="J78" s="481" t="s">
        <v>3433</v>
      </c>
      <c r="K78" s="309" t="s">
        <v>268</v>
      </c>
      <c r="L78" s="310" t="s">
        <v>269</v>
      </c>
    </row>
    <row r="79" spans="1:14" ht="85.5" customHeight="1" x14ac:dyDescent="0.75">
      <c r="A79" s="309" t="s">
        <v>3432</v>
      </c>
      <c r="B79" s="309" t="s">
        <v>346</v>
      </c>
      <c r="C79" s="310" t="s">
        <v>314</v>
      </c>
      <c r="D79" s="4" t="s">
        <v>383</v>
      </c>
      <c r="E79" s="2" t="s">
        <v>2356</v>
      </c>
      <c r="F79" s="275">
        <v>0</v>
      </c>
      <c r="G79" s="275">
        <v>0.4</v>
      </c>
      <c r="H79" s="435">
        <v>0.01</v>
      </c>
      <c r="I79" s="309" t="s">
        <v>33</v>
      </c>
      <c r="J79" s="481" t="s">
        <v>3433</v>
      </c>
      <c r="K79" s="309" t="s">
        <v>268</v>
      </c>
      <c r="L79" s="310" t="s">
        <v>269</v>
      </c>
      <c r="M79" s="438"/>
      <c r="N79" s="438"/>
    </row>
    <row r="80" spans="1:14" ht="91.25" customHeight="1" x14ac:dyDescent="0.75">
      <c r="A80" s="309" t="s">
        <v>3432</v>
      </c>
      <c r="B80" s="309" t="s">
        <v>346</v>
      </c>
      <c r="C80" s="310" t="s">
        <v>315</v>
      </c>
      <c r="D80" s="4" t="s">
        <v>383</v>
      </c>
      <c r="E80" s="2" t="s">
        <v>2355</v>
      </c>
      <c r="F80" s="275">
        <v>0</v>
      </c>
      <c r="G80" s="275">
        <v>0.4</v>
      </c>
      <c r="H80" s="435">
        <v>0.01</v>
      </c>
      <c r="I80" s="309" t="s">
        <v>33</v>
      </c>
      <c r="J80" s="481" t="s">
        <v>3433</v>
      </c>
      <c r="K80" s="309" t="s">
        <v>268</v>
      </c>
      <c r="L80" s="310" t="s">
        <v>269</v>
      </c>
      <c r="M80" s="438"/>
      <c r="N80" s="438"/>
    </row>
    <row r="81" spans="1:13" ht="44.4" customHeight="1" x14ac:dyDescent="0.75">
      <c r="A81" s="309" t="s">
        <v>3432</v>
      </c>
      <c r="B81" s="309" t="s">
        <v>346</v>
      </c>
      <c r="C81" s="310" t="s">
        <v>316</v>
      </c>
      <c r="D81" s="4" t="s">
        <v>383</v>
      </c>
      <c r="E81" s="2" t="s">
        <v>2354</v>
      </c>
      <c r="F81" s="275">
        <v>0</v>
      </c>
      <c r="G81" s="275">
        <v>0.4</v>
      </c>
      <c r="H81" s="435">
        <v>0.01</v>
      </c>
      <c r="I81" s="309" t="s">
        <v>33</v>
      </c>
      <c r="J81" s="481" t="s">
        <v>3433</v>
      </c>
      <c r="K81" s="309" t="s">
        <v>268</v>
      </c>
      <c r="L81" s="310" t="s">
        <v>269</v>
      </c>
    </row>
    <row r="82" spans="1:13" ht="44.4" customHeight="1" x14ac:dyDescent="0.75">
      <c r="A82" s="309" t="s">
        <v>3432</v>
      </c>
      <c r="B82" s="309" t="s">
        <v>346</v>
      </c>
      <c r="C82" s="310" t="s">
        <v>317</v>
      </c>
      <c r="D82" s="4" t="s">
        <v>383</v>
      </c>
      <c r="E82" s="2" t="s">
        <v>2353</v>
      </c>
      <c r="F82" s="275">
        <v>0</v>
      </c>
      <c r="G82" s="275">
        <v>0.4</v>
      </c>
      <c r="H82" s="435">
        <v>0.01</v>
      </c>
      <c r="I82" s="309" t="s">
        <v>33</v>
      </c>
      <c r="J82" s="481" t="s">
        <v>3433</v>
      </c>
      <c r="K82" s="309" t="s">
        <v>268</v>
      </c>
      <c r="L82" s="310" t="s">
        <v>269</v>
      </c>
    </row>
    <row r="83" spans="1:13" ht="44.4" customHeight="1" x14ac:dyDescent="0.75">
      <c r="A83" s="2" t="s">
        <v>2841</v>
      </c>
      <c r="B83" s="2" t="s">
        <v>3002</v>
      </c>
      <c r="C83" s="2" t="s">
        <v>3003</v>
      </c>
      <c r="D83" s="2" t="s">
        <v>3002</v>
      </c>
      <c r="E83" s="437" t="s">
        <v>3008</v>
      </c>
      <c r="F83" s="275">
        <v>0</v>
      </c>
      <c r="G83" s="275">
        <v>1</v>
      </c>
      <c r="H83" s="435">
        <v>0.01</v>
      </c>
      <c r="I83" s="309" t="s">
        <v>35</v>
      </c>
      <c r="J83" s="481" t="s">
        <v>3010</v>
      </c>
      <c r="K83" s="310" t="s">
        <v>3012</v>
      </c>
      <c r="L83" s="310" t="s">
        <v>3011</v>
      </c>
      <c r="M83" s="436" t="s">
        <v>3009</v>
      </c>
    </row>
    <row r="84" spans="1:13" ht="71" customHeight="1" x14ac:dyDescent="0.75">
      <c r="A84" s="309" t="s">
        <v>3432</v>
      </c>
      <c r="B84" s="309" t="s">
        <v>360</v>
      </c>
      <c r="C84" s="309" t="s">
        <v>318</v>
      </c>
      <c r="D84" s="4" t="s">
        <v>384</v>
      </c>
      <c r="E84" s="4" t="s">
        <v>2352</v>
      </c>
      <c r="F84" s="275">
        <v>0</v>
      </c>
      <c r="G84" s="275">
        <v>0.4</v>
      </c>
      <c r="H84" s="435">
        <v>0.01</v>
      </c>
      <c r="I84" s="309" t="s">
        <v>34</v>
      </c>
      <c r="J84" s="481" t="s">
        <v>3431</v>
      </c>
      <c r="K84" s="309" t="s">
        <v>268</v>
      </c>
      <c r="L84" s="310" t="s">
        <v>269</v>
      </c>
    </row>
    <row r="85" spans="1:13" ht="44.4" customHeight="1" x14ac:dyDescent="0.75">
      <c r="A85" s="309" t="s">
        <v>3432</v>
      </c>
      <c r="B85" s="309" t="s">
        <v>360</v>
      </c>
      <c r="C85" s="309" t="s">
        <v>319</v>
      </c>
      <c r="D85" s="4" t="s">
        <v>384</v>
      </c>
      <c r="E85" s="4" t="s">
        <v>2351</v>
      </c>
      <c r="F85" s="275">
        <v>0</v>
      </c>
      <c r="G85" s="275">
        <v>0.4</v>
      </c>
      <c r="H85" s="435">
        <v>0.01</v>
      </c>
      <c r="I85" s="309" t="s">
        <v>34</v>
      </c>
      <c r="J85" s="481" t="s">
        <v>3431</v>
      </c>
      <c r="K85" s="309" t="s">
        <v>268</v>
      </c>
      <c r="L85" s="310" t="s">
        <v>269</v>
      </c>
    </row>
    <row r="86" spans="1:13" ht="44.4" customHeight="1" x14ac:dyDescent="0.75">
      <c r="A86" s="309" t="s">
        <v>3432</v>
      </c>
      <c r="B86" s="309" t="s">
        <v>360</v>
      </c>
      <c r="C86" s="309" t="s">
        <v>320</v>
      </c>
      <c r="D86" s="4" t="s">
        <v>384</v>
      </c>
      <c r="E86" s="4" t="s">
        <v>2350</v>
      </c>
      <c r="F86" s="275">
        <v>0</v>
      </c>
      <c r="G86" s="275">
        <v>0.4</v>
      </c>
      <c r="H86" s="435">
        <v>0.01</v>
      </c>
      <c r="I86" s="309" t="s">
        <v>34</v>
      </c>
      <c r="J86" s="481" t="s">
        <v>3431</v>
      </c>
      <c r="K86" s="309" t="s">
        <v>268</v>
      </c>
      <c r="L86" s="310" t="s">
        <v>269</v>
      </c>
    </row>
    <row r="87" spans="1:13" ht="44.4" customHeight="1" x14ac:dyDescent="0.75">
      <c r="A87" s="309" t="s">
        <v>3432</v>
      </c>
      <c r="B87" s="309" t="s">
        <v>360</v>
      </c>
      <c r="C87" s="309" t="s">
        <v>321</v>
      </c>
      <c r="D87" s="4" t="s">
        <v>384</v>
      </c>
      <c r="E87" s="4" t="s">
        <v>2349</v>
      </c>
      <c r="F87" s="275">
        <v>0</v>
      </c>
      <c r="G87" s="275">
        <v>0.4</v>
      </c>
      <c r="H87" s="435">
        <v>0.01</v>
      </c>
      <c r="I87" s="309" t="s">
        <v>34</v>
      </c>
      <c r="J87" s="481" t="s">
        <v>3431</v>
      </c>
      <c r="K87" s="309" t="s">
        <v>268</v>
      </c>
      <c r="L87" s="310" t="s">
        <v>269</v>
      </c>
    </row>
    <row r="88" spans="1:13" ht="44.4" customHeight="1" x14ac:dyDescent="0.75">
      <c r="A88" s="309" t="s">
        <v>3432</v>
      </c>
      <c r="B88" s="309" t="s">
        <v>360</v>
      </c>
      <c r="C88" s="309" t="s">
        <v>322</v>
      </c>
      <c r="D88" s="4" t="s">
        <v>384</v>
      </c>
      <c r="E88" s="4" t="s">
        <v>2348</v>
      </c>
      <c r="F88" s="275">
        <v>0</v>
      </c>
      <c r="G88" s="275">
        <v>0.4</v>
      </c>
      <c r="H88" s="435">
        <v>0.01</v>
      </c>
      <c r="I88" s="309" t="s">
        <v>34</v>
      </c>
      <c r="J88" s="481" t="s">
        <v>3431</v>
      </c>
      <c r="K88" s="309" t="s">
        <v>268</v>
      </c>
      <c r="L88" s="310" t="s">
        <v>269</v>
      </c>
    </row>
    <row r="89" spans="1:13" ht="44.4" customHeight="1" x14ac:dyDescent="0.75">
      <c r="A89" s="4" t="s">
        <v>3028</v>
      </c>
      <c r="B89" s="4" t="s">
        <v>3029</v>
      </c>
      <c r="C89" s="4" t="s">
        <v>3033</v>
      </c>
      <c r="D89" s="285"/>
      <c r="E89" s="4" t="s">
        <v>3030</v>
      </c>
      <c r="F89" s="275">
        <v>-0.08</v>
      </c>
      <c r="G89" s="275">
        <v>0.02</v>
      </c>
      <c r="H89" s="277">
        <v>1E-3</v>
      </c>
      <c r="I89" s="4" t="s">
        <v>3037</v>
      </c>
      <c r="J89" s="1" t="s">
        <v>3270</v>
      </c>
      <c r="K89" s="4"/>
      <c r="L89" s="4"/>
      <c r="M89" s="434" t="s">
        <v>3031</v>
      </c>
    </row>
    <row r="90" spans="1:13" ht="44.4" customHeight="1" x14ac:dyDescent="0.75">
      <c r="A90" s="4" t="s">
        <v>3181</v>
      </c>
      <c r="B90" s="4" t="s">
        <v>3182</v>
      </c>
      <c r="C90" s="4" t="s">
        <v>3189</v>
      </c>
      <c r="D90" s="285"/>
      <c r="E90" s="4" t="s">
        <v>3231</v>
      </c>
      <c r="F90" s="4">
        <v>0</v>
      </c>
      <c r="G90" s="4">
        <v>10</v>
      </c>
      <c r="H90" s="4">
        <v>1</v>
      </c>
      <c r="I90" s="4" t="s">
        <v>3155</v>
      </c>
      <c r="J90" s="1" t="s">
        <v>3430</v>
      </c>
      <c r="K90" s="4" t="s">
        <v>3156</v>
      </c>
      <c r="M90" s="433"/>
    </row>
    <row r="91" spans="1:13" ht="44.4" customHeight="1" x14ac:dyDescent="0.75">
      <c r="A91" s="4" t="s">
        <v>3181</v>
      </c>
      <c r="B91" s="4" t="s">
        <v>3183</v>
      </c>
      <c r="C91" s="4" t="s">
        <v>3190</v>
      </c>
      <c r="D91" s="285"/>
      <c r="E91" s="4" t="s">
        <v>3232</v>
      </c>
      <c r="F91" s="4">
        <v>0</v>
      </c>
      <c r="G91" s="4">
        <v>10</v>
      </c>
      <c r="H91" s="4">
        <v>1</v>
      </c>
      <c r="I91" s="4" t="s">
        <v>3155</v>
      </c>
      <c r="J91" s="1" t="s">
        <v>3430</v>
      </c>
      <c r="K91" s="4" t="s">
        <v>3156</v>
      </c>
    </row>
    <row r="92" spans="1:13" ht="44.4" customHeight="1" x14ac:dyDescent="0.75">
      <c r="A92" s="4" t="s">
        <v>3181</v>
      </c>
      <c r="B92" s="4" t="s">
        <v>497</v>
      </c>
      <c r="C92" s="4" t="s">
        <v>3191</v>
      </c>
      <c r="D92" s="285"/>
      <c r="E92" s="4" t="s">
        <v>3233</v>
      </c>
      <c r="F92" s="4">
        <v>0</v>
      </c>
      <c r="G92" s="4">
        <v>10</v>
      </c>
      <c r="H92" s="4">
        <v>1</v>
      </c>
      <c r="I92" s="4" t="s">
        <v>3155</v>
      </c>
      <c r="J92" s="1" t="s">
        <v>3430</v>
      </c>
      <c r="K92" s="4" t="s">
        <v>3156</v>
      </c>
    </row>
    <row r="93" spans="1:13" ht="44.4" customHeight="1" x14ac:dyDescent="0.75">
      <c r="A93" s="4" t="s">
        <v>3181</v>
      </c>
      <c r="B93" s="4" t="s">
        <v>3184</v>
      </c>
      <c r="C93" s="4" t="s">
        <v>3192</v>
      </c>
      <c r="D93" s="285"/>
      <c r="E93" s="4" t="s">
        <v>3234</v>
      </c>
      <c r="F93" s="4">
        <v>0</v>
      </c>
      <c r="G93" s="4">
        <v>10</v>
      </c>
      <c r="H93" s="4">
        <v>1</v>
      </c>
      <c r="I93" s="4" t="s">
        <v>3155</v>
      </c>
      <c r="J93" s="1" t="s">
        <v>3430</v>
      </c>
      <c r="K93" s="4" t="s">
        <v>3156</v>
      </c>
    </row>
    <row r="94" spans="1:13" ht="44.4" customHeight="1" x14ac:dyDescent="0.75">
      <c r="A94" s="4" t="s">
        <v>3181</v>
      </c>
      <c r="B94" s="4" t="s">
        <v>3185</v>
      </c>
      <c r="C94" s="4" t="s">
        <v>3193</v>
      </c>
      <c r="D94" s="285"/>
      <c r="E94" s="4" t="s">
        <v>3235</v>
      </c>
      <c r="F94" s="4">
        <v>0</v>
      </c>
      <c r="G94" s="4">
        <v>10</v>
      </c>
      <c r="H94" s="4">
        <v>1</v>
      </c>
      <c r="I94" s="4" t="s">
        <v>3155</v>
      </c>
      <c r="J94" s="1" t="s">
        <v>3430</v>
      </c>
      <c r="K94" s="4" t="s">
        <v>3156</v>
      </c>
    </row>
    <row r="95" spans="1:13" ht="44.4" customHeight="1" x14ac:dyDescent="0.75">
      <c r="A95" s="4" t="s">
        <v>3181</v>
      </c>
      <c r="B95" s="4" t="s">
        <v>285</v>
      </c>
      <c r="C95" s="4" t="s">
        <v>3194</v>
      </c>
      <c r="D95" s="285"/>
      <c r="E95" s="4" t="s">
        <v>3236</v>
      </c>
      <c r="F95" s="4">
        <v>0</v>
      </c>
      <c r="G95" s="4">
        <v>10</v>
      </c>
      <c r="H95" s="4">
        <v>1</v>
      </c>
      <c r="I95" s="4" t="s">
        <v>3155</v>
      </c>
      <c r="J95" s="1" t="s">
        <v>3430</v>
      </c>
      <c r="K95" s="4" t="s">
        <v>3156</v>
      </c>
    </row>
    <row r="96" spans="1:13" ht="44.4" customHeight="1" x14ac:dyDescent="0.75">
      <c r="A96" s="4" t="s">
        <v>3181</v>
      </c>
      <c r="B96" s="4" t="s">
        <v>3186</v>
      </c>
      <c r="C96" s="4" t="s">
        <v>3195</v>
      </c>
      <c r="D96" s="285"/>
      <c r="E96" s="4" t="s">
        <v>3237</v>
      </c>
      <c r="F96" s="4">
        <v>0</v>
      </c>
      <c r="G96" s="4">
        <v>10</v>
      </c>
      <c r="H96" s="4">
        <v>1</v>
      </c>
      <c r="I96" s="4" t="s">
        <v>3155</v>
      </c>
      <c r="J96" s="1" t="s">
        <v>3430</v>
      </c>
      <c r="K96" s="4" t="s">
        <v>3156</v>
      </c>
    </row>
    <row r="97" spans="1:11" ht="44.4" customHeight="1" x14ac:dyDescent="0.75">
      <c r="A97" s="4" t="s">
        <v>3181</v>
      </c>
      <c r="B97" s="4" t="s">
        <v>3187</v>
      </c>
      <c r="C97" s="4" t="s">
        <v>3196</v>
      </c>
      <c r="D97" s="285"/>
      <c r="E97" s="4" t="s">
        <v>3238</v>
      </c>
      <c r="F97" s="4">
        <v>0</v>
      </c>
      <c r="G97" s="4">
        <v>10</v>
      </c>
      <c r="H97" s="4">
        <v>1</v>
      </c>
      <c r="I97" s="4" t="s">
        <v>3155</v>
      </c>
      <c r="J97" s="1" t="s">
        <v>3430</v>
      </c>
      <c r="K97" s="4" t="s">
        <v>3156</v>
      </c>
    </row>
    <row r="98" spans="1:11" ht="44.4" customHeight="1" x14ac:dyDescent="0.75">
      <c r="A98" s="4" t="s">
        <v>3181</v>
      </c>
      <c r="B98" s="4" t="s">
        <v>3188</v>
      </c>
      <c r="C98" s="4" t="s">
        <v>3197</v>
      </c>
      <c r="D98" s="285"/>
      <c r="E98" s="4" t="s">
        <v>3239</v>
      </c>
      <c r="F98" s="4">
        <v>0</v>
      </c>
      <c r="G98" s="4">
        <v>10</v>
      </c>
      <c r="H98" s="4">
        <v>1</v>
      </c>
      <c r="I98" s="4" t="s">
        <v>3155</v>
      </c>
      <c r="J98" s="1" t="s">
        <v>3430</v>
      </c>
      <c r="K98" s="4" t="s">
        <v>3156</v>
      </c>
    </row>
    <row r="99" spans="1:11" ht="44.4" customHeight="1" x14ac:dyDescent="0.75"/>
    <row r="100" spans="1:11" ht="44.4" customHeight="1" x14ac:dyDescent="0.75"/>
    <row r="101" spans="1:11" ht="44.4" customHeight="1" x14ac:dyDescent="0.75"/>
    <row r="102" spans="1:11" ht="44.4" customHeight="1" x14ac:dyDescent="0.75"/>
    <row r="103" spans="1:11" ht="44.4" customHeight="1" x14ac:dyDescent="0.75"/>
    <row r="104" spans="1:11" ht="44.4" customHeight="1" x14ac:dyDescent="0.75"/>
    <row r="105" spans="1:11" ht="44.4" customHeight="1" x14ac:dyDescent="0.75"/>
    <row r="106" spans="1:11" ht="44.4" customHeight="1" x14ac:dyDescent="0.75"/>
    <row r="107" spans="1:11" ht="44.4" customHeight="1" x14ac:dyDescent="0.75"/>
    <row r="108" spans="1:11" ht="44.4" customHeight="1" x14ac:dyDescent="0.75"/>
    <row r="109" spans="1:11" ht="44.4" customHeight="1" x14ac:dyDescent="0.75"/>
    <row r="110" spans="1:11" ht="44.4" customHeight="1" x14ac:dyDescent="0.75"/>
    <row r="111" spans="1:11" ht="44.4" customHeight="1" x14ac:dyDescent="0.75"/>
    <row r="112" spans="1:11" ht="44.4" customHeight="1" x14ac:dyDescent="0.75"/>
    <row r="113" ht="44.4" customHeight="1" x14ac:dyDescent="0.75"/>
    <row r="114" ht="44.4" customHeight="1" x14ac:dyDescent="0.75"/>
    <row r="115" ht="44.4" customHeight="1" x14ac:dyDescent="0.75"/>
    <row r="116" ht="44.4" customHeight="1" x14ac:dyDescent="0.75"/>
    <row r="117" ht="44.4" customHeight="1" x14ac:dyDescent="0.75"/>
    <row r="118" ht="44.4" customHeight="1" x14ac:dyDescent="0.75"/>
    <row r="119" ht="44.4" customHeight="1" x14ac:dyDescent="0.75"/>
    <row r="120" ht="44.4" customHeight="1" x14ac:dyDescent="0.75"/>
    <row r="121" ht="44.4" customHeight="1" x14ac:dyDescent="0.75"/>
  </sheetData>
  <hyperlinks>
    <hyperlink ref="N58" r:id="rId1" display="https://www.fas.org/sgp/crs/misc/R40562.pdf, p.3, paragraph 1" xr:uid="{C1C07F37-47E4-4FB6-B6CD-3D3C2751710D}"/>
    <hyperlink ref="M12" r:id="rId2" xr:uid="{5A1B4F63-FB86-49FB-A7B9-310EC9FA0401}"/>
  </hyperlinks>
  <pageMargins left="0.7" right="0.7" top="0.75" bottom="0.75" header="0.3" footer="0.3"/>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168"/>
  <sheetViews>
    <sheetView zoomScaleNormal="100" workbookViewId="0">
      <pane ySplit="1" topLeftCell="A95" activePane="bottomLeft" state="frozen"/>
      <selection pane="bottomLeft" activeCell="H1160" sqref="H1160"/>
    </sheetView>
  </sheetViews>
  <sheetFormatPr defaultColWidth="9.1328125" defaultRowHeight="14.75" x14ac:dyDescent="0.75"/>
  <cols>
    <col min="1" max="1" width="18" style="73" customWidth="1"/>
    <col min="2" max="2" width="28.40625" style="73" customWidth="1"/>
    <col min="3" max="3" width="28.40625" style="223" customWidth="1"/>
    <col min="4" max="5" width="18.86328125" style="4" customWidth="1"/>
    <col min="6" max="7" width="23.1328125" style="4" customWidth="1"/>
    <col min="8" max="8" width="19.40625" style="50" customWidth="1"/>
    <col min="9" max="9" width="21.26953125" style="4" customWidth="1"/>
    <col min="10" max="10" width="21.26953125" style="50" customWidth="1"/>
    <col min="11" max="11" width="16.86328125" style="4" customWidth="1"/>
    <col min="12" max="12" width="19" style="4" customWidth="1"/>
    <col min="13" max="14" width="19.1328125" style="1" customWidth="1"/>
    <col min="15" max="15" width="28.40625" style="4" customWidth="1"/>
    <col min="16" max="16" width="117.26953125" style="4" customWidth="1"/>
    <col min="17" max="17" width="52.40625" style="4" customWidth="1"/>
    <col min="18" max="18" width="43.40625" style="225" customWidth="1"/>
    <col min="19" max="19" width="47.86328125" style="294" customWidth="1"/>
    <col min="20" max="20" width="37.26953125" style="7" customWidth="1"/>
    <col min="21" max="16384" width="9.1328125" style="4"/>
  </cols>
  <sheetData>
    <row r="1" spans="1:20" ht="29.5" x14ac:dyDescent="0.75">
      <c r="A1" s="222" t="s">
        <v>3</v>
      </c>
      <c r="B1" s="222" t="s">
        <v>0</v>
      </c>
      <c r="C1" s="222" t="s">
        <v>1</v>
      </c>
      <c r="D1" s="51" t="s">
        <v>37</v>
      </c>
      <c r="E1" s="51" t="s">
        <v>38</v>
      </c>
      <c r="F1" s="51" t="s">
        <v>85</v>
      </c>
      <c r="G1" s="51" t="s">
        <v>86</v>
      </c>
      <c r="H1" s="52" t="s">
        <v>495</v>
      </c>
      <c r="I1" s="51" t="s">
        <v>70</v>
      </c>
      <c r="J1" s="52" t="s">
        <v>376</v>
      </c>
      <c r="K1" s="51" t="s">
        <v>2347</v>
      </c>
      <c r="L1" s="51" t="s">
        <v>71</v>
      </c>
      <c r="M1" s="51" t="s">
        <v>72</v>
      </c>
      <c r="N1" s="51" t="s">
        <v>84</v>
      </c>
      <c r="O1" s="51" t="s">
        <v>30</v>
      </c>
      <c r="P1" s="320" t="s">
        <v>2</v>
      </c>
      <c r="Q1" s="51" t="s">
        <v>479</v>
      </c>
      <c r="R1" s="51" t="s">
        <v>203</v>
      </c>
      <c r="S1" s="291" t="s">
        <v>153</v>
      </c>
      <c r="T1" s="49" t="s">
        <v>154</v>
      </c>
    </row>
    <row r="2" spans="1:20" s="2" customFormat="1" ht="59" x14ac:dyDescent="0.75">
      <c r="A2" s="464" t="s">
        <v>4</v>
      </c>
      <c r="B2" s="464" t="s">
        <v>2510</v>
      </c>
      <c r="C2" s="464" t="s">
        <v>2505</v>
      </c>
      <c r="D2" s="220" t="s">
        <v>39</v>
      </c>
      <c r="E2" s="220" t="s">
        <v>2303</v>
      </c>
      <c r="F2" s="220" t="s">
        <v>39</v>
      </c>
      <c r="G2" s="220" t="s">
        <v>2555</v>
      </c>
      <c r="H2" s="465">
        <v>300</v>
      </c>
      <c r="I2" s="53" t="s">
        <v>45</v>
      </c>
      <c r="J2" s="220" t="s">
        <v>2504</v>
      </c>
      <c r="K2" s="220" t="s">
        <v>2506</v>
      </c>
      <c r="L2" s="466">
        <v>0</v>
      </c>
      <c r="M2" s="466">
        <v>1</v>
      </c>
      <c r="N2" s="466">
        <v>0.02</v>
      </c>
      <c r="O2" s="220" t="s">
        <v>2507</v>
      </c>
      <c r="P2" s="223"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 s="70" t="s">
        <v>2509</v>
      </c>
      <c r="R2" s="67" t="s">
        <v>2508</v>
      </c>
      <c r="S2" s="467"/>
      <c r="T2" s="220"/>
    </row>
    <row r="3" spans="1:20" s="2" customFormat="1" ht="59" x14ac:dyDescent="0.75">
      <c r="A3" s="468" t="str">
        <f t="shared" ref="A3:C22" si="0">A$2</f>
        <v>Transportation</v>
      </c>
      <c r="B3" s="468" t="str">
        <f t="shared" si="0"/>
        <v>Conventional Pollutant Standards</v>
      </c>
      <c r="C3" s="468" t="str">
        <f t="shared" si="0"/>
        <v>Percentage Reduction of Separately Regulated Pollutants</v>
      </c>
      <c r="D3" s="220" t="s">
        <v>39</v>
      </c>
      <c r="E3" s="220" t="s">
        <v>529</v>
      </c>
      <c r="F3" s="220" t="s">
        <v>39</v>
      </c>
      <c r="G3" s="220" t="s">
        <v>529</v>
      </c>
      <c r="H3" s="465">
        <v>301</v>
      </c>
      <c r="I3" s="53" t="s">
        <v>45</v>
      </c>
      <c r="J3" s="463" t="str">
        <f t="shared" ref="J3:O45" si="1">J$2</f>
        <v>Conventional Pollutant Standard</v>
      </c>
      <c r="K3" s="463" t="str">
        <f t="shared" si="1"/>
        <v>trans reduce regulated pollutants</v>
      </c>
      <c r="L3" s="469">
        <f t="shared" si="1"/>
        <v>0</v>
      </c>
      <c r="M3" s="469">
        <f t="shared" si="1"/>
        <v>1</v>
      </c>
      <c r="N3" s="469">
        <f t="shared" si="1"/>
        <v>0.02</v>
      </c>
      <c r="O3" s="463" t="str">
        <f t="shared" si="1"/>
        <v>% reduction in emissions</v>
      </c>
      <c r="P3" s="223"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 s="463" t="str">
        <f t="shared" ref="Q3:R59" si="2">Q$2</f>
        <v>transportation-sector-main.html#conv-pol-stds</v>
      </c>
      <c r="R3" s="66" t="str">
        <f t="shared" si="2"/>
        <v>conventional-pollutant-standards.html</v>
      </c>
      <c r="S3" s="467"/>
      <c r="T3" s="220"/>
    </row>
    <row r="4" spans="1:20" s="2" customFormat="1" ht="59" x14ac:dyDescent="0.75">
      <c r="A4" s="468" t="str">
        <f t="shared" si="0"/>
        <v>Transportation</v>
      </c>
      <c r="B4" s="468" t="str">
        <f t="shared" si="0"/>
        <v>Conventional Pollutant Standards</v>
      </c>
      <c r="C4" s="468" t="str">
        <f t="shared" si="0"/>
        <v>Percentage Reduction of Separately Regulated Pollutants</v>
      </c>
      <c r="D4" s="220" t="s">
        <v>39</v>
      </c>
      <c r="E4" s="220" t="s">
        <v>2306</v>
      </c>
      <c r="F4" s="220" t="s">
        <v>39</v>
      </c>
      <c r="G4" s="220" t="s">
        <v>2306</v>
      </c>
      <c r="H4" s="465">
        <v>302</v>
      </c>
      <c r="I4" s="53" t="s">
        <v>45</v>
      </c>
      <c r="J4" s="463" t="str">
        <f t="shared" si="1"/>
        <v>Conventional Pollutant Standard</v>
      </c>
      <c r="K4" s="463" t="str">
        <f t="shared" si="1"/>
        <v>trans reduce regulated pollutants</v>
      </c>
      <c r="L4" s="469">
        <f t="shared" si="1"/>
        <v>0</v>
      </c>
      <c r="M4" s="469">
        <f t="shared" si="1"/>
        <v>1</v>
      </c>
      <c r="N4" s="469">
        <f t="shared" si="1"/>
        <v>0.02</v>
      </c>
      <c r="O4" s="463" t="str">
        <f t="shared" si="1"/>
        <v>% reduction in emissions</v>
      </c>
      <c r="P4" s="223"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 s="463" t="str">
        <f t="shared" si="2"/>
        <v>transportation-sector-main.html#conv-pol-stds</v>
      </c>
      <c r="R4" s="66" t="str">
        <f t="shared" si="2"/>
        <v>conventional-pollutant-standards.html</v>
      </c>
      <c r="S4" s="467"/>
      <c r="T4" s="220"/>
    </row>
    <row r="5" spans="1:20" s="2" customFormat="1" ht="59" x14ac:dyDescent="0.75">
      <c r="A5" s="468" t="str">
        <f t="shared" si="0"/>
        <v>Transportation</v>
      </c>
      <c r="B5" s="468" t="str">
        <f t="shared" si="0"/>
        <v>Conventional Pollutant Standards</v>
      </c>
      <c r="C5" s="468" t="str">
        <f t="shared" si="0"/>
        <v>Percentage Reduction of Separately Regulated Pollutants</v>
      </c>
      <c r="D5" s="220" t="s">
        <v>39</v>
      </c>
      <c r="E5" s="220" t="s">
        <v>2308</v>
      </c>
      <c r="F5" s="220" t="s">
        <v>39</v>
      </c>
      <c r="G5" s="220" t="s">
        <v>2308</v>
      </c>
      <c r="H5" s="465">
        <v>303</v>
      </c>
      <c r="I5" s="53" t="s">
        <v>45</v>
      </c>
      <c r="J5" s="463" t="str">
        <f t="shared" si="1"/>
        <v>Conventional Pollutant Standard</v>
      </c>
      <c r="K5" s="463" t="str">
        <f t="shared" si="1"/>
        <v>trans reduce regulated pollutants</v>
      </c>
      <c r="L5" s="469">
        <f t="shared" si="1"/>
        <v>0</v>
      </c>
      <c r="M5" s="469">
        <f t="shared" si="1"/>
        <v>1</v>
      </c>
      <c r="N5" s="469">
        <f t="shared" si="1"/>
        <v>0.02</v>
      </c>
      <c r="O5" s="463" t="str">
        <f t="shared" si="1"/>
        <v>% reduction in emissions</v>
      </c>
      <c r="P5" s="223"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 s="463" t="str">
        <f t="shared" si="2"/>
        <v>transportation-sector-main.html#conv-pol-stds</v>
      </c>
      <c r="R5" s="66" t="str">
        <f t="shared" si="2"/>
        <v>conventional-pollutant-standards.html</v>
      </c>
      <c r="S5" s="467"/>
      <c r="T5" s="220"/>
    </row>
    <row r="6" spans="1:20" s="2" customFormat="1" ht="59" x14ac:dyDescent="0.75">
      <c r="A6" s="468" t="str">
        <f t="shared" si="0"/>
        <v>Transportation</v>
      </c>
      <c r="B6" s="468" t="str">
        <f t="shared" si="0"/>
        <v>Conventional Pollutant Standards</v>
      </c>
      <c r="C6" s="468" t="str">
        <f t="shared" si="0"/>
        <v>Percentage Reduction of Separately Regulated Pollutants</v>
      </c>
      <c r="D6" s="220" t="s">
        <v>39</v>
      </c>
      <c r="E6" s="220" t="s">
        <v>2310</v>
      </c>
      <c r="F6" s="220" t="s">
        <v>39</v>
      </c>
      <c r="G6" s="220" t="s">
        <v>2424</v>
      </c>
      <c r="H6" s="465">
        <v>304</v>
      </c>
      <c r="I6" s="53" t="s">
        <v>45</v>
      </c>
      <c r="J6" s="463" t="str">
        <f t="shared" si="1"/>
        <v>Conventional Pollutant Standard</v>
      </c>
      <c r="K6" s="463" t="str">
        <f t="shared" si="1"/>
        <v>trans reduce regulated pollutants</v>
      </c>
      <c r="L6" s="469">
        <f t="shared" si="1"/>
        <v>0</v>
      </c>
      <c r="M6" s="469">
        <f t="shared" si="1"/>
        <v>1</v>
      </c>
      <c r="N6" s="469">
        <f t="shared" si="1"/>
        <v>0.02</v>
      </c>
      <c r="O6" s="463" t="str">
        <f t="shared" si="1"/>
        <v>% reduction in emissions</v>
      </c>
      <c r="P6" s="223"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 s="463" t="str">
        <f t="shared" si="2"/>
        <v>transportation-sector-main.html#conv-pol-stds</v>
      </c>
      <c r="R6" s="66" t="str">
        <f t="shared" si="2"/>
        <v>conventional-pollutant-standards.html</v>
      </c>
      <c r="S6" s="467"/>
      <c r="T6" s="220"/>
    </row>
    <row r="7" spans="1:20" s="2" customFormat="1" ht="59" x14ac:dyDescent="0.75">
      <c r="A7" s="468" t="str">
        <f t="shared" si="0"/>
        <v>Transportation</v>
      </c>
      <c r="B7" s="468" t="str">
        <f t="shared" si="0"/>
        <v>Conventional Pollutant Standards</v>
      </c>
      <c r="C7" s="468" t="str">
        <f t="shared" si="0"/>
        <v>Percentage Reduction of Separately Regulated Pollutants</v>
      </c>
      <c r="D7" s="220" t="s">
        <v>39</v>
      </c>
      <c r="E7" s="220" t="s">
        <v>2311</v>
      </c>
      <c r="F7" s="220" t="s">
        <v>39</v>
      </c>
      <c r="G7" s="220" t="s">
        <v>2311</v>
      </c>
      <c r="H7" s="465">
        <v>305</v>
      </c>
      <c r="I7" s="53" t="s">
        <v>45</v>
      </c>
      <c r="J7" s="463" t="str">
        <f t="shared" si="1"/>
        <v>Conventional Pollutant Standard</v>
      </c>
      <c r="K7" s="463" t="str">
        <f t="shared" si="1"/>
        <v>trans reduce regulated pollutants</v>
      </c>
      <c r="L7" s="469">
        <f t="shared" si="1"/>
        <v>0</v>
      </c>
      <c r="M7" s="469">
        <f t="shared" si="1"/>
        <v>1</v>
      </c>
      <c r="N7" s="469">
        <f t="shared" si="1"/>
        <v>0.02</v>
      </c>
      <c r="O7" s="463" t="str">
        <f t="shared" si="1"/>
        <v>% reduction in emissions</v>
      </c>
      <c r="P7" s="223"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7" s="463" t="str">
        <f t="shared" si="2"/>
        <v>transportation-sector-main.html#conv-pol-stds</v>
      </c>
      <c r="R7" s="66" t="str">
        <f t="shared" si="2"/>
        <v>conventional-pollutant-standards.html</v>
      </c>
      <c r="S7" s="467"/>
      <c r="T7" s="220"/>
    </row>
    <row r="8" spans="1:20" s="2" customFormat="1" ht="59" x14ac:dyDescent="0.75">
      <c r="A8" s="468" t="str">
        <f t="shared" si="0"/>
        <v>Transportation</v>
      </c>
      <c r="B8" s="468" t="str">
        <f t="shared" si="0"/>
        <v>Conventional Pollutant Standards</v>
      </c>
      <c r="C8" s="468" t="str">
        <f t="shared" si="0"/>
        <v>Percentage Reduction of Separately Regulated Pollutants</v>
      </c>
      <c r="D8" s="220" t="s">
        <v>39</v>
      </c>
      <c r="E8" s="220" t="s">
        <v>2313</v>
      </c>
      <c r="F8" s="220" t="s">
        <v>39</v>
      </c>
      <c r="G8" s="220" t="s">
        <v>2313</v>
      </c>
      <c r="H8" s="465">
        <v>306</v>
      </c>
      <c r="I8" s="53" t="s">
        <v>45</v>
      </c>
      <c r="J8" s="463" t="str">
        <f t="shared" si="1"/>
        <v>Conventional Pollutant Standard</v>
      </c>
      <c r="K8" s="463" t="str">
        <f t="shared" si="1"/>
        <v>trans reduce regulated pollutants</v>
      </c>
      <c r="L8" s="469">
        <f t="shared" si="1"/>
        <v>0</v>
      </c>
      <c r="M8" s="469">
        <f t="shared" si="1"/>
        <v>1</v>
      </c>
      <c r="N8" s="469">
        <f t="shared" si="1"/>
        <v>0.02</v>
      </c>
      <c r="O8" s="463" t="str">
        <f t="shared" si="1"/>
        <v>% reduction in emissions</v>
      </c>
      <c r="P8" s="223"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8" s="463" t="str">
        <f t="shared" si="2"/>
        <v>transportation-sector-main.html#conv-pol-stds</v>
      </c>
      <c r="R8" s="66" t="str">
        <f t="shared" si="2"/>
        <v>conventional-pollutant-standards.html</v>
      </c>
      <c r="S8" s="467"/>
      <c r="T8" s="220"/>
    </row>
    <row r="9" spans="1:20" s="2" customFormat="1" ht="59" x14ac:dyDescent="0.75">
      <c r="A9" s="468" t="str">
        <f t="shared" si="0"/>
        <v>Transportation</v>
      </c>
      <c r="B9" s="468" t="str">
        <f t="shared" si="0"/>
        <v>Conventional Pollutant Standards</v>
      </c>
      <c r="C9" s="468" t="str">
        <f t="shared" si="0"/>
        <v>Percentage Reduction of Separately Regulated Pollutants</v>
      </c>
      <c r="D9" s="220" t="s">
        <v>39</v>
      </c>
      <c r="E9" s="220" t="s">
        <v>2315</v>
      </c>
      <c r="F9" s="220" t="s">
        <v>39</v>
      </c>
      <c r="G9" s="220" t="s">
        <v>2315</v>
      </c>
      <c r="H9" s="465">
        <v>307</v>
      </c>
      <c r="I9" s="53" t="s">
        <v>45</v>
      </c>
      <c r="J9" s="463" t="str">
        <f t="shared" si="1"/>
        <v>Conventional Pollutant Standard</v>
      </c>
      <c r="K9" s="463" t="str">
        <f t="shared" si="1"/>
        <v>trans reduce regulated pollutants</v>
      </c>
      <c r="L9" s="469">
        <f t="shared" si="1"/>
        <v>0</v>
      </c>
      <c r="M9" s="469">
        <f t="shared" si="1"/>
        <v>1</v>
      </c>
      <c r="N9" s="469">
        <f t="shared" si="1"/>
        <v>0.02</v>
      </c>
      <c r="O9" s="463" t="str">
        <f t="shared" si="1"/>
        <v>% reduction in emissions</v>
      </c>
      <c r="P9" s="223"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9" s="463" t="str">
        <f t="shared" si="2"/>
        <v>transportation-sector-main.html#conv-pol-stds</v>
      </c>
      <c r="R9" s="66" t="str">
        <f t="shared" si="2"/>
        <v>conventional-pollutant-standards.html</v>
      </c>
      <c r="S9" s="467"/>
      <c r="T9" s="220"/>
    </row>
    <row r="10" spans="1:20" s="2" customFormat="1" ht="59" x14ac:dyDescent="0.75">
      <c r="A10" s="468" t="str">
        <f t="shared" si="0"/>
        <v>Transportation</v>
      </c>
      <c r="B10" s="468" t="str">
        <f t="shared" si="0"/>
        <v>Conventional Pollutant Standards</v>
      </c>
      <c r="C10" s="468" t="str">
        <f t="shared" si="0"/>
        <v>Percentage Reduction of Separately Regulated Pollutants</v>
      </c>
      <c r="D10" s="220" t="s">
        <v>39</v>
      </c>
      <c r="E10" s="220" t="s">
        <v>2317</v>
      </c>
      <c r="F10" s="220" t="s">
        <v>39</v>
      </c>
      <c r="G10" s="220" t="s">
        <v>2317</v>
      </c>
      <c r="H10" s="465">
        <v>308</v>
      </c>
      <c r="I10" s="9" t="s">
        <v>46</v>
      </c>
      <c r="J10" s="463"/>
      <c r="K10" s="463"/>
      <c r="L10" s="469"/>
      <c r="M10" s="469"/>
      <c r="N10" s="469"/>
      <c r="O10" s="463"/>
      <c r="P10" s="223"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0" s="463"/>
      <c r="R10" s="66"/>
      <c r="S10" s="467"/>
      <c r="T10" s="220"/>
    </row>
    <row r="11" spans="1:20" s="2" customFormat="1" ht="59" x14ac:dyDescent="0.75">
      <c r="A11" s="468" t="str">
        <f t="shared" si="0"/>
        <v>Transportation</v>
      </c>
      <c r="B11" s="468" t="str">
        <f t="shared" si="0"/>
        <v>Conventional Pollutant Standards</v>
      </c>
      <c r="C11" s="468" t="str">
        <f t="shared" si="0"/>
        <v>Percentage Reduction of Separately Regulated Pollutants</v>
      </c>
      <c r="D11" s="220" t="s">
        <v>39</v>
      </c>
      <c r="E11" s="220" t="s">
        <v>2319</v>
      </c>
      <c r="F11" s="220" t="s">
        <v>39</v>
      </c>
      <c r="G11" s="220" t="s">
        <v>2319</v>
      </c>
      <c r="H11" s="465">
        <v>309</v>
      </c>
      <c r="I11" s="9" t="s">
        <v>46</v>
      </c>
      <c r="J11" s="463"/>
      <c r="K11" s="463"/>
      <c r="L11" s="469"/>
      <c r="M11" s="469"/>
      <c r="N11" s="469"/>
      <c r="O11" s="463"/>
      <c r="P11" s="223"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1" s="463"/>
      <c r="R11" s="66"/>
      <c r="S11" s="467"/>
      <c r="T11" s="220"/>
    </row>
    <row r="12" spans="1:20" s="2" customFormat="1" ht="59" x14ac:dyDescent="0.75">
      <c r="A12" s="468" t="str">
        <f>A$2</f>
        <v>Transportation</v>
      </c>
      <c r="B12" s="468" t="str">
        <f t="shared" si="0"/>
        <v>Conventional Pollutant Standards</v>
      </c>
      <c r="C12" s="468" t="str">
        <f t="shared" si="0"/>
        <v>Percentage Reduction of Separately Regulated Pollutants</v>
      </c>
      <c r="D12" s="218" t="s">
        <v>40</v>
      </c>
      <c r="E12" s="220" t="s">
        <v>2303</v>
      </c>
      <c r="F12" s="218" t="s">
        <v>40</v>
      </c>
      <c r="G12" s="220" t="s">
        <v>2555</v>
      </c>
      <c r="H12" s="465">
        <v>310</v>
      </c>
      <c r="I12" s="53" t="s">
        <v>45</v>
      </c>
      <c r="J12" s="463" t="str">
        <f t="shared" ref="J12" si="3">J$2</f>
        <v>Conventional Pollutant Standard</v>
      </c>
      <c r="K12" s="463" t="str">
        <f t="shared" si="1"/>
        <v>trans reduce regulated pollutants</v>
      </c>
      <c r="L12" s="469">
        <f t="shared" si="1"/>
        <v>0</v>
      </c>
      <c r="M12" s="469">
        <f t="shared" si="1"/>
        <v>1</v>
      </c>
      <c r="N12" s="469">
        <f t="shared" si="1"/>
        <v>0.02</v>
      </c>
      <c r="O12" s="463" t="str">
        <f t="shared" si="1"/>
        <v>% reduction in emissions</v>
      </c>
      <c r="P12" s="223"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2" s="463" t="str">
        <f t="shared" si="2"/>
        <v>transportation-sector-main.html#conv-pol-stds</v>
      </c>
      <c r="R12" s="66" t="str">
        <f t="shared" si="2"/>
        <v>conventional-pollutant-standards.html</v>
      </c>
      <c r="S12" s="467"/>
      <c r="T12" s="220"/>
    </row>
    <row r="13" spans="1:20" s="2" customFormat="1" ht="59" x14ac:dyDescent="0.75">
      <c r="A13" s="468" t="str">
        <f t="shared" ref="A13:C32" si="4">A$2</f>
        <v>Transportation</v>
      </c>
      <c r="B13" s="468" t="str">
        <f t="shared" si="0"/>
        <v>Conventional Pollutant Standards</v>
      </c>
      <c r="C13" s="468" t="str">
        <f t="shared" si="0"/>
        <v>Percentage Reduction of Separately Regulated Pollutants</v>
      </c>
      <c r="D13" s="218" t="s">
        <v>40</v>
      </c>
      <c r="E13" s="220" t="s">
        <v>529</v>
      </c>
      <c r="F13" s="218" t="s">
        <v>40</v>
      </c>
      <c r="G13" s="220" t="s">
        <v>529</v>
      </c>
      <c r="H13" s="465">
        <v>311</v>
      </c>
      <c r="I13" s="53" t="s">
        <v>45</v>
      </c>
      <c r="J13" s="463" t="str">
        <f t="shared" si="1"/>
        <v>Conventional Pollutant Standard</v>
      </c>
      <c r="K13" s="463" t="str">
        <f t="shared" si="1"/>
        <v>trans reduce regulated pollutants</v>
      </c>
      <c r="L13" s="469">
        <f t="shared" si="1"/>
        <v>0</v>
      </c>
      <c r="M13" s="469">
        <f t="shared" si="1"/>
        <v>1</v>
      </c>
      <c r="N13" s="469">
        <f t="shared" si="1"/>
        <v>0.02</v>
      </c>
      <c r="O13" s="463" t="str">
        <f t="shared" si="1"/>
        <v>% reduction in emissions</v>
      </c>
      <c r="P13" s="223"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3" s="463" t="str">
        <f t="shared" si="2"/>
        <v>transportation-sector-main.html#conv-pol-stds</v>
      </c>
      <c r="R13" s="66" t="str">
        <f t="shared" si="2"/>
        <v>conventional-pollutant-standards.html</v>
      </c>
      <c r="S13" s="467"/>
      <c r="T13" s="220"/>
    </row>
    <row r="14" spans="1:20" s="2" customFormat="1" ht="59" x14ac:dyDescent="0.75">
      <c r="A14" s="468" t="str">
        <f t="shared" si="4"/>
        <v>Transportation</v>
      </c>
      <c r="B14" s="468" t="str">
        <f t="shared" si="0"/>
        <v>Conventional Pollutant Standards</v>
      </c>
      <c r="C14" s="468" t="str">
        <f t="shared" si="0"/>
        <v>Percentage Reduction of Separately Regulated Pollutants</v>
      </c>
      <c r="D14" s="218" t="s">
        <v>40</v>
      </c>
      <c r="E14" s="220" t="s">
        <v>2306</v>
      </c>
      <c r="F14" s="218" t="s">
        <v>40</v>
      </c>
      <c r="G14" s="220" t="s">
        <v>2306</v>
      </c>
      <c r="H14" s="465">
        <v>312</v>
      </c>
      <c r="I14" s="53" t="s">
        <v>45</v>
      </c>
      <c r="J14" s="463" t="str">
        <f t="shared" si="1"/>
        <v>Conventional Pollutant Standard</v>
      </c>
      <c r="K14" s="463" t="str">
        <f t="shared" si="1"/>
        <v>trans reduce regulated pollutants</v>
      </c>
      <c r="L14" s="469">
        <f t="shared" si="1"/>
        <v>0</v>
      </c>
      <c r="M14" s="469">
        <f t="shared" si="1"/>
        <v>1</v>
      </c>
      <c r="N14" s="469">
        <f t="shared" si="1"/>
        <v>0.02</v>
      </c>
      <c r="O14" s="463" t="str">
        <f t="shared" si="1"/>
        <v>% reduction in emissions</v>
      </c>
      <c r="P14" s="223" t="str">
        <f>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4" s="463" t="str">
        <f t="shared" si="2"/>
        <v>transportation-sector-main.html#conv-pol-stds</v>
      </c>
      <c r="R14" s="66" t="str">
        <f t="shared" si="2"/>
        <v>conventional-pollutant-standards.html</v>
      </c>
      <c r="S14" s="467"/>
      <c r="T14" s="220"/>
    </row>
    <row r="15" spans="1:20" s="2" customFormat="1" ht="59" x14ac:dyDescent="0.75">
      <c r="A15" s="468" t="str">
        <f t="shared" si="4"/>
        <v>Transportation</v>
      </c>
      <c r="B15" s="468" t="str">
        <f t="shared" si="0"/>
        <v>Conventional Pollutant Standards</v>
      </c>
      <c r="C15" s="468" t="str">
        <f t="shared" si="0"/>
        <v>Percentage Reduction of Separately Regulated Pollutants</v>
      </c>
      <c r="D15" s="218" t="s">
        <v>40</v>
      </c>
      <c r="E15" s="220" t="s">
        <v>2308</v>
      </c>
      <c r="F15" s="218" t="s">
        <v>40</v>
      </c>
      <c r="G15" s="220" t="s">
        <v>2308</v>
      </c>
      <c r="H15" s="465">
        <v>313</v>
      </c>
      <c r="I15" s="53" t="s">
        <v>45</v>
      </c>
      <c r="J15" s="463" t="str">
        <f t="shared" si="1"/>
        <v>Conventional Pollutant Standard</v>
      </c>
      <c r="K15" s="463" t="str">
        <f t="shared" si="1"/>
        <v>trans reduce regulated pollutants</v>
      </c>
      <c r="L15" s="469">
        <f t="shared" si="1"/>
        <v>0</v>
      </c>
      <c r="M15" s="469">
        <f t="shared" si="1"/>
        <v>1</v>
      </c>
      <c r="N15" s="469">
        <f t="shared" si="1"/>
        <v>0.02</v>
      </c>
      <c r="O15" s="463" t="str">
        <f t="shared" si="1"/>
        <v>% reduction in emissions</v>
      </c>
      <c r="P15" s="223" t="str">
        <f>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5" s="463" t="str">
        <f t="shared" si="2"/>
        <v>transportation-sector-main.html#conv-pol-stds</v>
      </c>
      <c r="R15" s="66" t="str">
        <f t="shared" si="2"/>
        <v>conventional-pollutant-standards.html</v>
      </c>
      <c r="S15" s="467"/>
      <c r="T15" s="220"/>
    </row>
    <row r="16" spans="1:20" s="2" customFormat="1" ht="59" x14ac:dyDescent="0.75">
      <c r="A16" s="468" t="str">
        <f t="shared" si="4"/>
        <v>Transportation</v>
      </c>
      <c r="B16" s="468" t="str">
        <f t="shared" si="0"/>
        <v>Conventional Pollutant Standards</v>
      </c>
      <c r="C16" s="468" t="str">
        <f t="shared" si="0"/>
        <v>Percentage Reduction of Separately Regulated Pollutants</v>
      </c>
      <c r="D16" s="218" t="s">
        <v>40</v>
      </c>
      <c r="E16" s="220" t="s">
        <v>2310</v>
      </c>
      <c r="F16" s="218" t="s">
        <v>40</v>
      </c>
      <c r="G16" s="220" t="s">
        <v>2424</v>
      </c>
      <c r="H16" s="465">
        <v>314</v>
      </c>
      <c r="I16" s="53" t="s">
        <v>45</v>
      </c>
      <c r="J16" s="463" t="str">
        <f t="shared" si="1"/>
        <v>Conventional Pollutant Standard</v>
      </c>
      <c r="K16" s="463" t="str">
        <f t="shared" si="1"/>
        <v>trans reduce regulated pollutants</v>
      </c>
      <c r="L16" s="469">
        <f t="shared" si="1"/>
        <v>0</v>
      </c>
      <c r="M16" s="469">
        <f t="shared" si="1"/>
        <v>1</v>
      </c>
      <c r="N16" s="469">
        <f t="shared" si="1"/>
        <v>0.02</v>
      </c>
      <c r="O16" s="463" t="str">
        <f t="shared" si="1"/>
        <v>% reduction in emissions</v>
      </c>
      <c r="P16" s="223" t="str">
        <f>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6" s="463" t="str">
        <f t="shared" si="2"/>
        <v>transportation-sector-main.html#conv-pol-stds</v>
      </c>
      <c r="R16" s="66" t="str">
        <f t="shared" si="2"/>
        <v>conventional-pollutant-standards.html</v>
      </c>
      <c r="S16" s="467"/>
      <c r="T16" s="220"/>
    </row>
    <row r="17" spans="1:20" s="2" customFormat="1" ht="59" x14ac:dyDescent="0.75">
      <c r="A17" s="468" t="str">
        <f t="shared" si="4"/>
        <v>Transportation</v>
      </c>
      <c r="B17" s="468" t="str">
        <f t="shared" si="0"/>
        <v>Conventional Pollutant Standards</v>
      </c>
      <c r="C17" s="468" t="str">
        <f t="shared" si="0"/>
        <v>Percentage Reduction of Separately Regulated Pollutants</v>
      </c>
      <c r="D17" s="218" t="s">
        <v>40</v>
      </c>
      <c r="E17" s="220" t="s">
        <v>2311</v>
      </c>
      <c r="F17" s="218" t="s">
        <v>40</v>
      </c>
      <c r="G17" s="220" t="s">
        <v>2311</v>
      </c>
      <c r="H17" s="465">
        <v>315</v>
      </c>
      <c r="I17" s="53" t="s">
        <v>45</v>
      </c>
      <c r="J17" s="463" t="str">
        <f t="shared" si="1"/>
        <v>Conventional Pollutant Standard</v>
      </c>
      <c r="K17" s="463" t="str">
        <f t="shared" si="1"/>
        <v>trans reduce regulated pollutants</v>
      </c>
      <c r="L17" s="469">
        <f t="shared" si="1"/>
        <v>0</v>
      </c>
      <c r="M17" s="469">
        <f t="shared" si="1"/>
        <v>1</v>
      </c>
      <c r="N17" s="469">
        <f t="shared" si="1"/>
        <v>0.02</v>
      </c>
      <c r="O17" s="463" t="str">
        <f t="shared" si="1"/>
        <v>% reduction in emissions</v>
      </c>
      <c r="P17" s="223" t="str">
        <f>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7" s="463" t="str">
        <f t="shared" si="2"/>
        <v>transportation-sector-main.html#conv-pol-stds</v>
      </c>
      <c r="R17" s="66" t="str">
        <f t="shared" si="2"/>
        <v>conventional-pollutant-standards.html</v>
      </c>
      <c r="S17" s="467"/>
      <c r="T17" s="220"/>
    </row>
    <row r="18" spans="1:20" s="2" customFormat="1" ht="59" x14ac:dyDescent="0.75">
      <c r="A18" s="468" t="str">
        <f t="shared" si="4"/>
        <v>Transportation</v>
      </c>
      <c r="B18" s="468" t="str">
        <f t="shared" si="0"/>
        <v>Conventional Pollutant Standards</v>
      </c>
      <c r="C18" s="468" t="str">
        <f t="shared" si="0"/>
        <v>Percentage Reduction of Separately Regulated Pollutants</v>
      </c>
      <c r="D18" s="218" t="s">
        <v>40</v>
      </c>
      <c r="E18" s="220" t="s">
        <v>2313</v>
      </c>
      <c r="F18" s="218" t="s">
        <v>40</v>
      </c>
      <c r="G18" s="220" t="s">
        <v>2313</v>
      </c>
      <c r="H18" s="465">
        <v>316</v>
      </c>
      <c r="I18" s="53" t="s">
        <v>45</v>
      </c>
      <c r="J18" s="463" t="str">
        <f t="shared" si="1"/>
        <v>Conventional Pollutant Standard</v>
      </c>
      <c r="K18" s="463" t="str">
        <f t="shared" si="1"/>
        <v>trans reduce regulated pollutants</v>
      </c>
      <c r="L18" s="469">
        <f t="shared" si="1"/>
        <v>0</v>
      </c>
      <c r="M18" s="469">
        <f t="shared" si="1"/>
        <v>1</v>
      </c>
      <c r="N18" s="469">
        <f t="shared" si="1"/>
        <v>0.02</v>
      </c>
      <c r="O18" s="463" t="str">
        <f t="shared" si="1"/>
        <v>% reduction in emissions</v>
      </c>
      <c r="P18" s="223" t="str">
        <f>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8" s="463" t="str">
        <f t="shared" si="2"/>
        <v>transportation-sector-main.html#conv-pol-stds</v>
      </c>
      <c r="R18" s="66" t="str">
        <f t="shared" si="2"/>
        <v>conventional-pollutant-standards.html</v>
      </c>
      <c r="S18" s="467"/>
      <c r="T18" s="220"/>
    </row>
    <row r="19" spans="1:20" s="2" customFormat="1" ht="59" x14ac:dyDescent="0.75">
      <c r="A19" s="468" t="str">
        <f t="shared" si="4"/>
        <v>Transportation</v>
      </c>
      <c r="B19" s="468" t="str">
        <f t="shared" si="0"/>
        <v>Conventional Pollutant Standards</v>
      </c>
      <c r="C19" s="468" t="str">
        <f t="shared" si="0"/>
        <v>Percentage Reduction of Separately Regulated Pollutants</v>
      </c>
      <c r="D19" s="218" t="s">
        <v>40</v>
      </c>
      <c r="E19" s="220" t="s">
        <v>2315</v>
      </c>
      <c r="F19" s="218" t="s">
        <v>40</v>
      </c>
      <c r="G19" s="220" t="s">
        <v>2315</v>
      </c>
      <c r="H19" s="465">
        <v>317</v>
      </c>
      <c r="I19" s="53" t="s">
        <v>45</v>
      </c>
      <c r="J19" s="463" t="str">
        <f t="shared" si="1"/>
        <v>Conventional Pollutant Standard</v>
      </c>
      <c r="K19" s="463" t="str">
        <f t="shared" si="1"/>
        <v>trans reduce regulated pollutants</v>
      </c>
      <c r="L19" s="469">
        <f t="shared" si="1"/>
        <v>0</v>
      </c>
      <c r="M19" s="469">
        <f t="shared" si="1"/>
        <v>1</v>
      </c>
      <c r="N19" s="469">
        <f t="shared" si="1"/>
        <v>0.02</v>
      </c>
      <c r="O19" s="463" t="str">
        <f t="shared" si="1"/>
        <v>% reduction in emissions</v>
      </c>
      <c r="P19" s="223" t="str">
        <f>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9" s="463" t="str">
        <f t="shared" si="2"/>
        <v>transportation-sector-main.html#conv-pol-stds</v>
      </c>
      <c r="R19" s="66" t="str">
        <f t="shared" si="2"/>
        <v>conventional-pollutant-standards.html</v>
      </c>
      <c r="S19" s="467"/>
      <c r="T19" s="220"/>
    </row>
    <row r="20" spans="1:20" s="2" customFormat="1" ht="59" x14ac:dyDescent="0.75">
      <c r="A20" s="468" t="str">
        <f t="shared" si="4"/>
        <v>Transportation</v>
      </c>
      <c r="B20" s="468" t="str">
        <f t="shared" si="0"/>
        <v>Conventional Pollutant Standards</v>
      </c>
      <c r="C20" s="468" t="str">
        <f t="shared" si="0"/>
        <v>Percentage Reduction of Separately Regulated Pollutants</v>
      </c>
      <c r="D20" s="218" t="s">
        <v>40</v>
      </c>
      <c r="E20" s="220" t="s">
        <v>2317</v>
      </c>
      <c r="F20" s="218" t="s">
        <v>40</v>
      </c>
      <c r="G20" s="220" t="s">
        <v>2317</v>
      </c>
      <c r="H20" s="465">
        <v>318</v>
      </c>
      <c r="I20" s="9" t="s">
        <v>46</v>
      </c>
      <c r="J20" s="463"/>
      <c r="K20" s="463"/>
      <c r="L20" s="469"/>
      <c r="M20" s="469"/>
      <c r="N20" s="469"/>
      <c r="O20" s="463"/>
      <c r="P20" s="223" t="str">
        <f>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0" s="463"/>
      <c r="R20" s="66"/>
      <c r="S20" s="467"/>
      <c r="T20" s="220"/>
    </row>
    <row r="21" spans="1:20" s="2" customFormat="1" ht="59" x14ac:dyDescent="0.75">
      <c r="A21" s="468" t="str">
        <f t="shared" si="4"/>
        <v>Transportation</v>
      </c>
      <c r="B21" s="468" t="str">
        <f t="shared" si="0"/>
        <v>Conventional Pollutant Standards</v>
      </c>
      <c r="C21" s="468" t="str">
        <f t="shared" si="0"/>
        <v>Percentage Reduction of Separately Regulated Pollutants</v>
      </c>
      <c r="D21" s="218" t="s">
        <v>40</v>
      </c>
      <c r="E21" s="220" t="s">
        <v>2319</v>
      </c>
      <c r="F21" s="218" t="s">
        <v>40</v>
      </c>
      <c r="G21" s="220" t="s">
        <v>2319</v>
      </c>
      <c r="H21" s="465">
        <v>319</v>
      </c>
      <c r="I21" s="9" t="s">
        <v>46</v>
      </c>
      <c r="J21" s="463"/>
      <c r="K21" s="463"/>
      <c r="L21" s="469"/>
      <c r="M21" s="469"/>
      <c r="N21" s="469"/>
      <c r="O21" s="463"/>
      <c r="P21" s="223" t="str">
        <f>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1" s="463"/>
      <c r="R21" s="66"/>
      <c r="S21" s="467"/>
      <c r="T21" s="220"/>
    </row>
    <row r="22" spans="1:20" s="2" customFormat="1" ht="59" x14ac:dyDescent="0.75">
      <c r="A22" s="468" t="str">
        <f t="shared" si="4"/>
        <v>Transportation</v>
      </c>
      <c r="B22" s="468" t="str">
        <f t="shared" si="0"/>
        <v>Conventional Pollutant Standards</v>
      </c>
      <c r="C22" s="468" t="str">
        <f t="shared" si="0"/>
        <v>Percentage Reduction of Separately Regulated Pollutants</v>
      </c>
      <c r="D22" s="220" t="s">
        <v>41</v>
      </c>
      <c r="E22" s="220" t="s">
        <v>2303</v>
      </c>
      <c r="F22" s="220" t="s">
        <v>41</v>
      </c>
      <c r="G22" s="220" t="s">
        <v>2555</v>
      </c>
      <c r="H22" s="465">
        <v>320</v>
      </c>
      <c r="I22" s="53" t="s">
        <v>45</v>
      </c>
      <c r="J22" s="463" t="str">
        <f t="shared" si="1"/>
        <v>Conventional Pollutant Standard</v>
      </c>
      <c r="K22" s="463" t="str">
        <f t="shared" si="1"/>
        <v>trans reduce regulated pollutants</v>
      </c>
      <c r="L22" s="469">
        <f t="shared" si="1"/>
        <v>0</v>
      </c>
      <c r="M22" s="469">
        <f t="shared" si="1"/>
        <v>1</v>
      </c>
      <c r="N22" s="469">
        <f t="shared" si="1"/>
        <v>0.02</v>
      </c>
      <c r="O22" s="463" t="str">
        <f t="shared" si="1"/>
        <v>% reduction in emissions</v>
      </c>
      <c r="P22" s="223" t="str">
        <f>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2" s="463" t="str">
        <f t="shared" si="2"/>
        <v>transportation-sector-main.html#conv-pol-stds</v>
      </c>
      <c r="R22" s="66" t="str">
        <f t="shared" si="2"/>
        <v>conventional-pollutant-standards.html</v>
      </c>
      <c r="S22" s="467"/>
      <c r="T22" s="220"/>
    </row>
    <row r="23" spans="1:20" s="2" customFormat="1" ht="59" x14ac:dyDescent="0.75">
      <c r="A23" s="468" t="str">
        <f t="shared" si="4"/>
        <v>Transportation</v>
      </c>
      <c r="B23" s="468" t="str">
        <f t="shared" si="4"/>
        <v>Conventional Pollutant Standards</v>
      </c>
      <c r="C23" s="468" t="str">
        <f t="shared" si="4"/>
        <v>Percentage Reduction of Separately Regulated Pollutants</v>
      </c>
      <c r="D23" s="220" t="s">
        <v>41</v>
      </c>
      <c r="E23" s="220" t="s">
        <v>529</v>
      </c>
      <c r="F23" s="220" t="s">
        <v>41</v>
      </c>
      <c r="G23" s="220" t="s">
        <v>529</v>
      </c>
      <c r="H23" s="465">
        <v>321</v>
      </c>
      <c r="I23" s="9" t="s">
        <v>46</v>
      </c>
      <c r="J23" s="463"/>
      <c r="K23" s="463"/>
      <c r="L23" s="469"/>
      <c r="M23" s="469"/>
      <c r="N23" s="469"/>
      <c r="O23" s="463"/>
      <c r="P23" s="223" t="str">
        <f>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3" s="463"/>
      <c r="R23" s="66"/>
      <c r="S23" s="467"/>
      <c r="T23" s="220"/>
    </row>
    <row r="24" spans="1:20" s="2" customFormat="1" ht="59" x14ac:dyDescent="0.75">
      <c r="A24" s="468" t="str">
        <f t="shared" si="4"/>
        <v>Transportation</v>
      </c>
      <c r="B24" s="468" t="str">
        <f t="shared" si="4"/>
        <v>Conventional Pollutant Standards</v>
      </c>
      <c r="C24" s="468" t="str">
        <f t="shared" si="4"/>
        <v>Percentage Reduction of Separately Regulated Pollutants</v>
      </c>
      <c r="D24" s="220" t="s">
        <v>41</v>
      </c>
      <c r="E24" s="220" t="s">
        <v>2306</v>
      </c>
      <c r="F24" s="220" t="s">
        <v>41</v>
      </c>
      <c r="G24" s="220" t="s">
        <v>2306</v>
      </c>
      <c r="H24" s="465">
        <v>322</v>
      </c>
      <c r="I24" s="53" t="s">
        <v>45</v>
      </c>
      <c r="J24" s="463" t="str">
        <f t="shared" si="1"/>
        <v>Conventional Pollutant Standard</v>
      </c>
      <c r="K24" s="463" t="str">
        <f t="shared" si="1"/>
        <v>trans reduce regulated pollutants</v>
      </c>
      <c r="L24" s="469">
        <f t="shared" si="1"/>
        <v>0</v>
      </c>
      <c r="M24" s="469">
        <f t="shared" si="1"/>
        <v>1</v>
      </c>
      <c r="N24" s="469">
        <f t="shared" si="1"/>
        <v>0.02</v>
      </c>
      <c r="O24" s="463" t="str">
        <f t="shared" si="1"/>
        <v>% reduction in emissions</v>
      </c>
      <c r="P24" s="223" t="str">
        <f>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4" s="463" t="str">
        <f t="shared" si="2"/>
        <v>transportation-sector-main.html#conv-pol-stds</v>
      </c>
      <c r="R24" s="66" t="str">
        <f t="shared" si="2"/>
        <v>conventional-pollutant-standards.html</v>
      </c>
      <c r="S24" s="467"/>
      <c r="T24" s="220"/>
    </row>
    <row r="25" spans="1:20" s="2" customFormat="1" ht="59" x14ac:dyDescent="0.75">
      <c r="A25" s="468" t="str">
        <f t="shared" si="4"/>
        <v>Transportation</v>
      </c>
      <c r="B25" s="468" t="str">
        <f t="shared" si="4"/>
        <v>Conventional Pollutant Standards</v>
      </c>
      <c r="C25" s="468" t="str">
        <f t="shared" si="4"/>
        <v>Percentage Reduction of Separately Regulated Pollutants</v>
      </c>
      <c r="D25" s="220" t="s">
        <v>41</v>
      </c>
      <c r="E25" s="220" t="s">
        <v>2308</v>
      </c>
      <c r="F25" s="220" t="s">
        <v>41</v>
      </c>
      <c r="G25" s="220" t="s">
        <v>2308</v>
      </c>
      <c r="H25" s="465">
        <v>323</v>
      </c>
      <c r="I25" s="9" t="s">
        <v>46</v>
      </c>
      <c r="J25" s="463"/>
      <c r="K25" s="463"/>
      <c r="L25" s="469"/>
      <c r="M25" s="469"/>
      <c r="N25" s="469"/>
      <c r="O25" s="463"/>
      <c r="P25" s="223" t="str">
        <f>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5" s="463"/>
      <c r="R25" s="66"/>
      <c r="S25" s="467"/>
      <c r="T25" s="220"/>
    </row>
    <row r="26" spans="1:20" s="2" customFormat="1" ht="59" x14ac:dyDescent="0.75">
      <c r="A26" s="468" t="str">
        <f t="shared" si="4"/>
        <v>Transportation</v>
      </c>
      <c r="B26" s="468" t="str">
        <f t="shared" si="4"/>
        <v>Conventional Pollutant Standards</v>
      </c>
      <c r="C26" s="468" t="str">
        <f t="shared" si="4"/>
        <v>Percentage Reduction of Separately Regulated Pollutants</v>
      </c>
      <c r="D26" s="220" t="s">
        <v>41</v>
      </c>
      <c r="E26" s="220" t="s">
        <v>2310</v>
      </c>
      <c r="F26" s="220" t="s">
        <v>41</v>
      </c>
      <c r="G26" s="220" t="s">
        <v>2424</v>
      </c>
      <c r="H26" s="465">
        <v>324</v>
      </c>
      <c r="I26" s="9" t="s">
        <v>46</v>
      </c>
      <c r="J26" s="463"/>
      <c r="K26" s="463"/>
      <c r="L26" s="469"/>
      <c r="M26" s="469"/>
      <c r="N26" s="469"/>
      <c r="O26" s="463"/>
      <c r="P26" s="223" t="str">
        <f>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6" s="463"/>
      <c r="R26" s="66"/>
      <c r="S26" s="467"/>
      <c r="T26" s="220"/>
    </row>
    <row r="27" spans="1:20" s="2" customFormat="1" ht="59" x14ac:dyDescent="0.75">
      <c r="A27" s="468" t="str">
        <f t="shared" si="4"/>
        <v>Transportation</v>
      </c>
      <c r="B27" s="468" t="str">
        <f t="shared" si="4"/>
        <v>Conventional Pollutant Standards</v>
      </c>
      <c r="C27" s="468" t="str">
        <f t="shared" si="4"/>
        <v>Percentage Reduction of Separately Regulated Pollutants</v>
      </c>
      <c r="D27" s="220" t="s">
        <v>41</v>
      </c>
      <c r="E27" s="220" t="s">
        <v>2311</v>
      </c>
      <c r="F27" s="220" t="s">
        <v>41</v>
      </c>
      <c r="G27" s="220" t="s">
        <v>2311</v>
      </c>
      <c r="H27" s="465">
        <v>325</v>
      </c>
      <c r="I27" s="9" t="s">
        <v>46</v>
      </c>
      <c r="J27" s="463"/>
      <c r="K27" s="463"/>
      <c r="L27" s="469"/>
      <c r="M27" s="469"/>
      <c r="N27" s="469"/>
      <c r="O27" s="463"/>
      <c r="P27" s="223" t="str">
        <f>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7" s="463"/>
      <c r="R27" s="66"/>
      <c r="S27" s="467"/>
      <c r="T27" s="220"/>
    </row>
    <row r="28" spans="1:20" s="2" customFormat="1" ht="59" x14ac:dyDescent="0.75">
      <c r="A28" s="468" t="str">
        <f t="shared" si="4"/>
        <v>Transportation</v>
      </c>
      <c r="B28" s="468" t="str">
        <f t="shared" si="4"/>
        <v>Conventional Pollutant Standards</v>
      </c>
      <c r="C28" s="468" t="str">
        <f t="shared" si="4"/>
        <v>Percentage Reduction of Separately Regulated Pollutants</v>
      </c>
      <c r="D28" s="220" t="s">
        <v>41</v>
      </c>
      <c r="E28" s="220" t="s">
        <v>2313</v>
      </c>
      <c r="F28" s="220" t="s">
        <v>41</v>
      </c>
      <c r="G28" s="220" t="s">
        <v>2313</v>
      </c>
      <c r="H28" s="465">
        <v>326</v>
      </c>
      <c r="I28" s="9" t="s">
        <v>46</v>
      </c>
      <c r="J28" s="463"/>
      <c r="K28" s="463"/>
      <c r="L28" s="469"/>
      <c r="M28" s="469"/>
      <c r="N28" s="469"/>
      <c r="O28" s="463"/>
      <c r="P28" s="223" t="str">
        <f>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8" s="463"/>
      <c r="R28" s="66"/>
      <c r="S28" s="467"/>
      <c r="T28" s="220"/>
    </row>
    <row r="29" spans="1:20" s="2" customFormat="1" ht="59" x14ac:dyDescent="0.75">
      <c r="A29" s="468" t="str">
        <f t="shared" si="4"/>
        <v>Transportation</v>
      </c>
      <c r="B29" s="468" t="str">
        <f t="shared" si="4"/>
        <v>Conventional Pollutant Standards</v>
      </c>
      <c r="C29" s="468" t="str">
        <f t="shared" si="4"/>
        <v>Percentage Reduction of Separately Regulated Pollutants</v>
      </c>
      <c r="D29" s="220" t="s">
        <v>41</v>
      </c>
      <c r="E29" s="220" t="s">
        <v>2315</v>
      </c>
      <c r="F29" s="220" t="s">
        <v>41</v>
      </c>
      <c r="G29" s="220" t="s">
        <v>2315</v>
      </c>
      <c r="H29" s="465">
        <v>327</v>
      </c>
      <c r="I29" s="9" t="s">
        <v>46</v>
      </c>
      <c r="J29" s="463"/>
      <c r="K29" s="463"/>
      <c r="L29" s="469"/>
      <c r="M29" s="469"/>
      <c r="N29" s="469"/>
      <c r="O29" s="463"/>
      <c r="P29" s="223" t="str">
        <f>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9" s="463"/>
      <c r="R29" s="66"/>
      <c r="S29" s="467"/>
      <c r="T29" s="220"/>
    </row>
    <row r="30" spans="1:20" s="2" customFormat="1" ht="59" x14ac:dyDescent="0.75">
      <c r="A30" s="468" t="str">
        <f t="shared" si="4"/>
        <v>Transportation</v>
      </c>
      <c r="B30" s="468" t="str">
        <f t="shared" si="4"/>
        <v>Conventional Pollutant Standards</v>
      </c>
      <c r="C30" s="468" t="str">
        <f t="shared" si="4"/>
        <v>Percentage Reduction of Separately Regulated Pollutants</v>
      </c>
      <c r="D30" s="220" t="s">
        <v>41</v>
      </c>
      <c r="E30" s="220" t="s">
        <v>2317</v>
      </c>
      <c r="F30" s="220" t="s">
        <v>41</v>
      </c>
      <c r="G30" s="220" t="s">
        <v>2317</v>
      </c>
      <c r="H30" s="465">
        <v>328</v>
      </c>
      <c r="I30" s="9" t="s">
        <v>46</v>
      </c>
      <c r="J30" s="463"/>
      <c r="K30" s="463"/>
      <c r="L30" s="469"/>
      <c r="M30" s="469"/>
      <c r="N30" s="469"/>
      <c r="O30" s="463"/>
      <c r="P30" s="223" t="str">
        <f>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0" s="463"/>
      <c r="R30" s="66"/>
      <c r="S30" s="467"/>
      <c r="T30" s="220"/>
    </row>
    <row r="31" spans="1:20" s="2" customFormat="1" ht="59" x14ac:dyDescent="0.75">
      <c r="A31" s="468" t="str">
        <f t="shared" si="4"/>
        <v>Transportation</v>
      </c>
      <c r="B31" s="468" t="str">
        <f t="shared" si="4"/>
        <v>Conventional Pollutant Standards</v>
      </c>
      <c r="C31" s="468" t="str">
        <f t="shared" si="4"/>
        <v>Percentage Reduction of Separately Regulated Pollutants</v>
      </c>
      <c r="D31" s="220" t="s">
        <v>41</v>
      </c>
      <c r="E31" s="220" t="s">
        <v>2319</v>
      </c>
      <c r="F31" s="220" t="s">
        <v>41</v>
      </c>
      <c r="G31" s="220" t="s">
        <v>2319</v>
      </c>
      <c r="H31" s="465">
        <v>329</v>
      </c>
      <c r="I31" s="9" t="s">
        <v>46</v>
      </c>
      <c r="J31" s="463"/>
      <c r="K31" s="463"/>
      <c r="L31" s="469"/>
      <c r="M31" s="469"/>
      <c r="N31" s="469"/>
      <c r="O31" s="463"/>
      <c r="P31" s="223" t="str">
        <f>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1" s="463"/>
      <c r="R31" s="66"/>
      <c r="S31" s="467"/>
      <c r="T31" s="220"/>
    </row>
    <row r="32" spans="1:20" s="2" customFormat="1" ht="59" x14ac:dyDescent="0.75">
      <c r="A32" s="468" t="str">
        <f t="shared" si="4"/>
        <v>Transportation</v>
      </c>
      <c r="B32" s="468" t="str">
        <f t="shared" si="4"/>
        <v>Conventional Pollutant Standards</v>
      </c>
      <c r="C32" s="468" t="str">
        <f t="shared" si="4"/>
        <v>Percentage Reduction of Separately Regulated Pollutants</v>
      </c>
      <c r="D32" s="220" t="s">
        <v>42</v>
      </c>
      <c r="E32" s="220" t="s">
        <v>2303</v>
      </c>
      <c r="F32" s="220" t="s">
        <v>42</v>
      </c>
      <c r="G32" s="220" t="s">
        <v>2555</v>
      </c>
      <c r="H32" s="465">
        <v>330</v>
      </c>
      <c r="I32" s="53" t="s">
        <v>45</v>
      </c>
      <c r="J32" s="463" t="str">
        <f t="shared" si="1"/>
        <v>Conventional Pollutant Standard</v>
      </c>
      <c r="K32" s="463" t="str">
        <f t="shared" si="1"/>
        <v>trans reduce regulated pollutants</v>
      </c>
      <c r="L32" s="469">
        <f t="shared" si="1"/>
        <v>0</v>
      </c>
      <c r="M32" s="469">
        <f t="shared" si="1"/>
        <v>1</v>
      </c>
      <c r="N32" s="469">
        <f t="shared" si="1"/>
        <v>0.02</v>
      </c>
      <c r="O32" s="463" t="str">
        <f t="shared" si="1"/>
        <v>% reduction in emissions</v>
      </c>
      <c r="P32" s="223" t="str">
        <f>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2" s="463" t="str">
        <f t="shared" si="2"/>
        <v>transportation-sector-main.html#conv-pol-stds</v>
      </c>
      <c r="R32" s="66" t="str">
        <f t="shared" si="2"/>
        <v>conventional-pollutant-standards.html</v>
      </c>
      <c r="S32" s="467"/>
      <c r="T32" s="220"/>
    </row>
    <row r="33" spans="1:20" s="2" customFormat="1" ht="59" x14ac:dyDescent="0.75">
      <c r="A33" s="468" t="str">
        <f t="shared" ref="A33:C61" si="5">A$2</f>
        <v>Transportation</v>
      </c>
      <c r="B33" s="468" t="str">
        <f t="shared" si="5"/>
        <v>Conventional Pollutant Standards</v>
      </c>
      <c r="C33" s="468" t="str">
        <f t="shared" si="5"/>
        <v>Percentage Reduction of Separately Regulated Pollutants</v>
      </c>
      <c r="D33" s="220" t="s">
        <v>42</v>
      </c>
      <c r="E33" s="220" t="s">
        <v>529</v>
      </c>
      <c r="F33" s="220" t="s">
        <v>42</v>
      </c>
      <c r="G33" s="220" t="s">
        <v>529</v>
      </c>
      <c r="H33" s="465">
        <v>331</v>
      </c>
      <c r="I33" s="53" t="s">
        <v>45</v>
      </c>
      <c r="J33" s="463" t="str">
        <f t="shared" si="1"/>
        <v>Conventional Pollutant Standard</v>
      </c>
      <c r="K33" s="463" t="str">
        <f t="shared" si="1"/>
        <v>trans reduce regulated pollutants</v>
      </c>
      <c r="L33" s="469">
        <f t="shared" si="1"/>
        <v>0</v>
      </c>
      <c r="M33" s="469">
        <f t="shared" si="1"/>
        <v>1</v>
      </c>
      <c r="N33" s="469">
        <f t="shared" si="1"/>
        <v>0.02</v>
      </c>
      <c r="O33" s="463" t="str">
        <f t="shared" si="1"/>
        <v>% reduction in emissions</v>
      </c>
      <c r="P33" s="223" t="str">
        <f>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3" s="463" t="str">
        <f t="shared" si="2"/>
        <v>transportation-sector-main.html#conv-pol-stds</v>
      </c>
      <c r="R33" s="66" t="str">
        <f t="shared" si="2"/>
        <v>conventional-pollutant-standards.html</v>
      </c>
      <c r="S33" s="467"/>
      <c r="T33" s="220"/>
    </row>
    <row r="34" spans="1:20" s="2" customFormat="1" ht="59" x14ac:dyDescent="0.75">
      <c r="A34" s="468" t="str">
        <f t="shared" si="5"/>
        <v>Transportation</v>
      </c>
      <c r="B34" s="468" t="str">
        <f t="shared" si="5"/>
        <v>Conventional Pollutant Standards</v>
      </c>
      <c r="C34" s="468" t="str">
        <f t="shared" si="5"/>
        <v>Percentage Reduction of Separately Regulated Pollutants</v>
      </c>
      <c r="D34" s="220" t="s">
        <v>42</v>
      </c>
      <c r="E34" s="220" t="s">
        <v>2306</v>
      </c>
      <c r="F34" s="220" t="s">
        <v>42</v>
      </c>
      <c r="G34" s="220" t="s">
        <v>2306</v>
      </c>
      <c r="H34" s="465">
        <v>332</v>
      </c>
      <c r="I34" s="53" t="s">
        <v>45</v>
      </c>
      <c r="J34" s="463" t="str">
        <f t="shared" si="1"/>
        <v>Conventional Pollutant Standard</v>
      </c>
      <c r="K34" s="463" t="str">
        <f t="shared" si="1"/>
        <v>trans reduce regulated pollutants</v>
      </c>
      <c r="L34" s="469">
        <f t="shared" si="1"/>
        <v>0</v>
      </c>
      <c r="M34" s="469">
        <f t="shared" si="1"/>
        <v>1</v>
      </c>
      <c r="N34" s="469">
        <f t="shared" si="1"/>
        <v>0.02</v>
      </c>
      <c r="O34" s="463" t="str">
        <f t="shared" si="1"/>
        <v>% reduction in emissions</v>
      </c>
      <c r="P34" s="223" t="str">
        <f>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4" s="463" t="str">
        <f t="shared" si="2"/>
        <v>transportation-sector-main.html#conv-pol-stds</v>
      </c>
      <c r="R34" s="66" t="str">
        <f t="shared" si="2"/>
        <v>conventional-pollutant-standards.html</v>
      </c>
      <c r="S34" s="467"/>
      <c r="T34" s="220"/>
    </row>
    <row r="35" spans="1:20" s="2" customFormat="1" ht="59" x14ac:dyDescent="0.75">
      <c r="A35" s="468" t="str">
        <f t="shared" si="5"/>
        <v>Transportation</v>
      </c>
      <c r="B35" s="468" t="str">
        <f t="shared" si="5"/>
        <v>Conventional Pollutant Standards</v>
      </c>
      <c r="C35" s="468" t="str">
        <f t="shared" si="5"/>
        <v>Percentage Reduction of Separately Regulated Pollutants</v>
      </c>
      <c r="D35" s="220" t="s">
        <v>42</v>
      </c>
      <c r="E35" s="220" t="s">
        <v>2308</v>
      </c>
      <c r="F35" s="220" t="s">
        <v>42</v>
      </c>
      <c r="G35" s="220" t="s">
        <v>2308</v>
      </c>
      <c r="H35" s="465">
        <v>333</v>
      </c>
      <c r="I35" s="53" t="s">
        <v>45</v>
      </c>
      <c r="J35" s="463" t="str">
        <f t="shared" si="1"/>
        <v>Conventional Pollutant Standard</v>
      </c>
      <c r="K35" s="463" t="str">
        <f t="shared" si="1"/>
        <v>trans reduce regulated pollutants</v>
      </c>
      <c r="L35" s="469">
        <f t="shared" si="1"/>
        <v>0</v>
      </c>
      <c r="M35" s="469">
        <f t="shared" si="1"/>
        <v>1</v>
      </c>
      <c r="N35" s="469">
        <f t="shared" si="1"/>
        <v>0.02</v>
      </c>
      <c r="O35" s="463" t="str">
        <f t="shared" si="1"/>
        <v>% reduction in emissions</v>
      </c>
      <c r="P35" s="223" t="str">
        <f>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5" s="463" t="str">
        <f t="shared" si="2"/>
        <v>transportation-sector-main.html#conv-pol-stds</v>
      </c>
      <c r="R35" s="66" t="str">
        <f t="shared" si="2"/>
        <v>conventional-pollutant-standards.html</v>
      </c>
      <c r="S35" s="467"/>
      <c r="T35" s="220"/>
    </row>
    <row r="36" spans="1:20" s="2" customFormat="1" ht="59" x14ac:dyDescent="0.75">
      <c r="A36" s="468" t="str">
        <f t="shared" si="5"/>
        <v>Transportation</v>
      </c>
      <c r="B36" s="468" t="str">
        <f t="shared" si="5"/>
        <v>Conventional Pollutant Standards</v>
      </c>
      <c r="C36" s="468" t="str">
        <f t="shared" si="5"/>
        <v>Percentage Reduction of Separately Regulated Pollutants</v>
      </c>
      <c r="D36" s="220" t="s">
        <v>42</v>
      </c>
      <c r="E36" s="220" t="s">
        <v>2310</v>
      </c>
      <c r="F36" s="220" t="s">
        <v>42</v>
      </c>
      <c r="G36" s="220" t="s">
        <v>2424</v>
      </c>
      <c r="H36" s="465">
        <v>334</v>
      </c>
      <c r="I36" s="53" t="s">
        <v>45</v>
      </c>
      <c r="J36" s="463" t="str">
        <f t="shared" si="1"/>
        <v>Conventional Pollutant Standard</v>
      </c>
      <c r="K36" s="463" t="str">
        <f t="shared" si="1"/>
        <v>trans reduce regulated pollutants</v>
      </c>
      <c r="L36" s="469">
        <f t="shared" si="1"/>
        <v>0</v>
      </c>
      <c r="M36" s="469">
        <f t="shared" si="1"/>
        <v>1</v>
      </c>
      <c r="N36" s="469">
        <f t="shared" si="1"/>
        <v>0.02</v>
      </c>
      <c r="O36" s="463" t="str">
        <f t="shared" si="1"/>
        <v>% reduction in emissions</v>
      </c>
      <c r="P36" s="223" t="str">
        <f>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6" s="463" t="str">
        <f t="shared" si="2"/>
        <v>transportation-sector-main.html#conv-pol-stds</v>
      </c>
      <c r="R36" s="66" t="str">
        <f t="shared" si="2"/>
        <v>conventional-pollutant-standards.html</v>
      </c>
      <c r="S36" s="467"/>
      <c r="T36" s="220"/>
    </row>
    <row r="37" spans="1:20" s="2" customFormat="1" ht="59" x14ac:dyDescent="0.75">
      <c r="A37" s="468" t="str">
        <f t="shared" si="5"/>
        <v>Transportation</v>
      </c>
      <c r="B37" s="468" t="str">
        <f t="shared" si="5"/>
        <v>Conventional Pollutant Standards</v>
      </c>
      <c r="C37" s="468" t="str">
        <f t="shared" si="5"/>
        <v>Percentage Reduction of Separately Regulated Pollutants</v>
      </c>
      <c r="D37" s="220" t="s">
        <v>42</v>
      </c>
      <c r="E37" s="220" t="s">
        <v>2311</v>
      </c>
      <c r="F37" s="220" t="s">
        <v>42</v>
      </c>
      <c r="G37" s="220" t="s">
        <v>2311</v>
      </c>
      <c r="H37" s="465">
        <v>335</v>
      </c>
      <c r="I37" s="9" t="s">
        <v>46</v>
      </c>
      <c r="J37" s="463"/>
      <c r="K37" s="463"/>
      <c r="L37" s="469"/>
      <c r="M37" s="469"/>
      <c r="N37" s="469"/>
      <c r="O37" s="463"/>
      <c r="P37" s="223" t="str">
        <f>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7" s="463"/>
      <c r="R37" s="66"/>
      <c r="S37" s="467"/>
      <c r="T37" s="220"/>
    </row>
    <row r="38" spans="1:20" s="2" customFormat="1" ht="59" x14ac:dyDescent="0.75">
      <c r="A38" s="468" t="str">
        <f t="shared" si="5"/>
        <v>Transportation</v>
      </c>
      <c r="B38" s="468" t="str">
        <f t="shared" si="5"/>
        <v>Conventional Pollutant Standards</v>
      </c>
      <c r="C38" s="468" t="str">
        <f t="shared" si="5"/>
        <v>Percentage Reduction of Separately Regulated Pollutants</v>
      </c>
      <c r="D38" s="220" t="s">
        <v>42</v>
      </c>
      <c r="E38" s="220" t="s">
        <v>2313</v>
      </c>
      <c r="F38" s="220" t="s">
        <v>42</v>
      </c>
      <c r="G38" s="220" t="s">
        <v>2313</v>
      </c>
      <c r="H38" s="465">
        <v>336</v>
      </c>
      <c r="I38" s="53" t="s">
        <v>45</v>
      </c>
      <c r="J38" s="463" t="str">
        <f t="shared" si="1"/>
        <v>Conventional Pollutant Standard</v>
      </c>
      <c r="K38" s="463" t="str">
        <f t="shared" si="1"/>
        <v>trans reduce regulated pollutants</v>
      </c>
      <c r="L38" s="469">
        <f t="shared" si="1"/>
        <v>0</v>
      </c>
      <c r="M38" s="469">
        <f t="shared" si="1"/>
        <v>1</v>
      </c>
      <c r="N38" s="469">
        <f t="shared" si="1"/>
        <v>0.02</v>
      </c>
      <c r="O38" s="463" t="str">
        <f t="shared" si="1"/>
        <v>% reduction in emissions</v>
      </c>
      <c r="P38" s="223" t="str">
        <f>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8" s="463" t="str">
        <f t="shared" si="2"/>
        <v>transportation-sector-main.html#conv-pol-stds</v>
      </c>
      <c r="R38" s="66" t="str">
        <f t="shared" si="2"/>
        <v>conventional-pollutant-standards.html</v>
      </c>
      <c r="S38" s="467"/>
      <c r="T38" s="220"/>
    </row>
    <row r="39" spans="1:20" s="2" customFormat="1" ht="59" x14ac:dyDescent="0.75">
      <c r="A39" s="468" t="str">
        <f t="shared" si="5"/>
        <v>Transportation</v>
      </c>
      <c r="B39" s="468" t="str">
        <f t="shared" si="5"/>
        <v>Conventional Pollutant Standards</v>
      </c>
      <c r="C39" s="468" t="str">
        <f t="shared" si="5"/>
        <v>Percentage Reduction of Separately Regulated Pollutants</v>
      </c>
      <c r="D39" s="220" t="s">
        <v>42</v>
      </c>
      <c r="E39" s="220" t="s">
        <v>2315</v>
      </c>
      <c r="F39" s="220" t="s">
        <v>42</v>
      </c>
      <c r="G39" s="220" t="s">
        <v>2315</v>
      </c>
      <c r="H39" s="465">
        <v>337</v>
      </c>
      <c r="I39" s="53" t="s">
        <v>45</v>
      </c>
      <c r="J39" s="463" t="str">
        <f t="shared" si="1"/>
        <v>Conventional Pollutant Standard</v>
      </c>
      <c r="K39" s="463" t="str">
        <f t="shared" si="1"/>
        <v>trans reduce regulated pollutants</v>
      </c>
      <c r="L39" s="469">
        <f t="shared" si="1"/>
        <v>0</v>
      </c>
      <c r="M39" s="469">
        <f t="shared" si="1"/>
        <v>1</v>
      </c>
      <c r="N39" s="469">
        <f t="shared" si="1"/>
        <v>0.02</v>
      </c>
      <c r="O39" s="463" t="str">
        <f t="shared" si="1"/>
        <v>% reduction in emissions</v>
      </c>
      <c r="P39" s="223" t="str">
        <f>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9" s="463" t="str">
        <f t="shared" si="2"/>
        <v>transportation-sector-main.html#conv-pol-stds</v>
      </c>
      <c r="R39" s="66" t="str">
        <f t="shared" si="2"/>
        <v>conventional-pollutant-standards.html</v>
      </c>
      <c r="S39" s="467"/>
      <c r="T39" s="220"/>
    </row>
    <row r="40" spans="1:20" s="2" customFormat="1" ht="59" x14ac:dyDescent="0.75">
      <c r="A40" s="468" t="str">
        <f t="shared" si="5"/>
        <v>Transportation</v>
      </c>
      <c r="B40" s="468" t="str">
        <f t="shared" si="5"/>
        <v>Conventional Pollutant Standards</v>
      </c>
      <c r="C40" s="468" t="str">
        <f t="shared" si="5"/>
        <v>Percentage Reduction of Separately Regulated Pollutants</v>
      </c>
      <c r="D40" s="220" t="s">
        <v>42</v>
      </c>
      <c r="E40" s="220" t="s">
        <v>2317</v>
      </c>
      <c r="F40" s="220" t="s">
        <v>42</v>
      </c>
      <c r="G40" s="220" t="s">
        <v>2317</v>
      </c>
      <c r="H40" s="465">
        <v>338</v>
      </c>
      <c r="I40" s="9" t="s">
        <v>46</v>
      </c>
      <c r="J40" s="463"/>
      <c r="K40" s="463"/>
      <c r="L40" s="469"/>
      <c r="M40" s="469"/>
      <c r="N40" s="469"/>
      <c r="O40" s="463"/>
      <c r="P40" s="223" t="str">
        <f>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0" s="463"/>
      <c r="R40" s="66"/>
      <c r="S40" s="467"/>
      <c r="T40" s="220"/>
    </row>
    <row r="41" spans="1:20" s="2" customFormat="1" ht="59" x14ac:dyDescent="0.75">
      <c r="A41" s="468" t="str">
        <f t="shared" si="5"/>
        <v>Transportation</v>
      </c>
      <c r="B41" s="468" t="str">
        <f t="shared" si="5"/>
        <v>Conventional Pollutant Standards</v>
      </c>
      <c r="C41" s="468" t="str">
        <f t="shared" si="5"/>
        <v>Percentage Reduction of Separately Regulated Pollutants</v>
      </c>
      <c r="D41" s="220" t="s">
        <v>42</v>
      </c>
      <c r="E41" s="220" t="s">
        <v>2319</v>
      </c>
      <c r="F41" s="220" t="s">
        <v>42</v>
      </c>
      <c r="G41" s="220" t="s">
        <v>2319</v>
      </c>
      <c r="H41" s="465">
        <v>339</v>
      </c>
      <c r="I41" s="9" t="s">
        <v>46</v>
      </c>
      <c r="J41" s="463"/>
      <c r="K41" s="463"/>
      <c r="L41" s="469"/>
      <c r="M41" s="469"/>
      <c r="N41" s="469"/>
      <c r="O41" s="463"/>
      <c r="P41" s="223" t="str">
        <f>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1" s="463"/>
      <c r="R41" s="66"/>
      <c r="S41" s="467"/>
      <c r="T41" s="220"/>
    </row>
    <row r="42" spans="1:20" s="2" customFormat="1" ht="59" x14ac:dyDescent="0.75">
      <c r="A42" s="468" t="str">
        <f t="shared" si="5"/>
        <v>Transportation</v>
      </c>
      <c r="B42" s="468" t="str">
        <f t="shared" si="5"/>
        <v>Conventional Pollutant Standards</v>
      </c>
      <c r="C42" s="468" t="str">
        <f t="shared" si="5"/>
        <v>Percentage Reduction of Separately Regulated Pollutants</v>
      </c>
      <c r="D42" s="220" t="s">
        <v>43</v>
      </c>
      <c r="E42" s="220" t="s">
        <v>2303</v>
      </c>
      <c r="F42" s="220" t="s">
        <v>43</v>
      </c>
      <c r="G42" s="220" t="s">
        <v>2555</v>
      </c>
      <c r="H42" s="465">
        <v>340</v>
      </c>
      <c r="I42" s="53" t="s">
        <v>45</v>
      </c>
      <c r="J42" s="463" t="str">
        <f t="shared" si="1"/>
        <v>Conventional Pollutant Standard</v>
      </c>
      <c r="K42" s="463" t="str">
        <f t="shared" si="1"/>
        <v>trans reduce regulated pollutants</v>
      </c>
      <c r="L42" s="469">
        <f t="shared" si="1"/>
        <v>0</v>
      </c>
      <c r="M42" s="469">
        <f t="shared" si="1"/>
        <v>1</v>
      </c>
      <c r="N42" s="469">
        <f t="shared" si="1"/>
        <v>0.02</v>
      </c>
      <c r="O42" s="463" t="str">
        <f t="shared" si="1"/>
        <v>% reduction in emissions</v>
      </c>
      <c r="P42" s="223" t="str">
        <f>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2" s="463" t="str">
        <f t="shared" si="2"/>
        <v>transportation-sector-main.html#conv-pol-stds</v>
      </c>
      <c r="R42" s="66" t="str">
        <f t="shared" si="2"/>
        <v>conventional-pollutant-standards.html</v>
      </c>
      <c r="S42" s="467"/>
      <c r="T42" s="220"/>
    </row>
    <row r="43" spans="1:20" s="2" customFormat="1" ht="59" x14ac:dyDescent="0.75">
      <c r="A43" s="468" t="str">
        <f t="shared" si="5"/>
        <v>Transportation</v>
      </c>
      <c r="B43" s="468" t="str">
        <f t="shared" si="5"/>
        <v>Conventional Pollutant Standards</v>
      </c>
      <c r="C43" s="468" t="str">
        <f t="shared" si="5"/>
        <v>Percentage Reduction of Separately Regulated Pollutants</v>
      </c>
      <c r="D43" s="220" t="s">
        <v>43</v>
      </c>
      <c r="E43" s="220" t="s">
        <v>529</v>
      </c>
      <c r="F43" s="220" t="s">
        <v>43</v>
      </c>
      <c r="G43" s="220" t="s">
        <v>529</v>
      </c>
      <c r="H43" s="465">
        <v>341</v>
      </c>
      <c r="I43" s="53" t="s">
        <v>45</v>
      </c>
      <c r="J43" s="463" t="str">
        <f t="shared" si="1"/>
        <v>Conventional Pollutant Standard</v>
      </c>
      <c r="K43" s="463" t="str">
        <f t="shared" si="1"/>
        <v>trans reduce regulated pollutants</v>
      </c>
      <c r="L43" s="469">
        <f t="shared" si="1"/>
        <v>0</v>
      </c>
      <c r="M43" s="469">
        <f t="shared" si="1"/>
        <v>1</v>
      </c>
      <c r="N43" s="469">
        <f t="shared" si="1"/>
        <v>0.02</v>
      </c>
      <c r="O43" s="463" t="str">
        <f t="shared" si="1"/>
        <v>% reduction in emissions</v>
      </c>
      <c r="P43" s="223" t="str">
        <f>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3" s="463" t="str">
        <f t="shared" si="2"/>
        <v>transportation-sector-main.html#conv-pol-stds</v>
      </c>
      <c r="R43" s="66" t="str">
        <f t="shared" si="2"/>
        <v>conventional-pollutant-standards.html</v>
      </c>
      <c r="S43" s="467"/>
      <c r="T43" s="220"/>
    </row>
    <row r="44" spans="1:20" s="2" customFormat="1" ht="59" x14ac:dyDescent="0.75">
      <c r="A44" s="468" t="str">
        <f t="shared" si="5"/>
        <v>Transportation</v>
      </c>
      <c r="B44" s="468" t="str">
        <f t="shared" si="5"/>
        <v>Conventional Pollutant Standards</v>
      </c>
      <c r="C44" s="468" t="str">
        <f t="shared" si="5"/>
        <v>Percentage Reduction of Separately Regulated Pollutants</v>
      </c>
      <c r="D44" s="220" t="s">
        <v>43</v>
      </c>
      <c r="E44" s="220" t="s">
        <v>2306</v>
      </c>
      <c r="F44" s="220" t="s">
        <v>43</v>
      </c>
      <c r="G44" s="220" t="s">
        <v>2306</v>
      </c>
      <c r="H44" s="465">
        <v>342</v>
      </c>
      <c r="I44" s="53" t="s">
        <v>45</v>
      </c>
      <c r="J44" s="463" t="str">
        <f t="shared" si="1"/>
        <v>Conventional Pollutant Standard</v>
      </c>
      <c r="K44" s="463" t="str">
        <f t="shared" si="1"/>
        <v>trans reduce regulated pollutants</v>
      </c>
      <c r="L44" s="469">
        <f t="shared" si="1"/>
        <v>0</v>
      </c>
      <c r="M44" s="469">
        <f t="shared" si="1"/>
        <v>1</v>
      </c>
      <c r="N44" s="469">
        <f t="shared" si="1"/>
        <v>0.02</v>
      </c>
      <c r="O44" s="463" t="str">
        <f t="shared" si="1"/>
        <v>% reduction in emissions</v>
      </c>
      <c r="P44" s="223" t="str">
        <f>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4" s="463" t="str">
        <f t="shared" si="2"/>
        <v>transportation-sector-main.html#conv-pol-stds</v>
      </c>
      <c r="R44" s="66" t="str">
        <f t="shared" si="2"/>
        <v>conventional-pollutant-standards.html</v>
      </c>
      <c r="S44" s="467"/>
      <c r="T44" s="220"/>
    </row>
    <row r="45" spans="1:20" s="2" customFormat="1" ht="59" x14ac:dyDescent="0.75">
      <c r="A45" s="468" t="str">
        <f t="shared" si="5"/>
        <v>Transportation</v>
      </c>
      <c r="B45" s="468" t="str">
        <f t="shared" si="5"/>
        <v>Conventional Pollutant Standards</v>
      </c>
      <c r="C45" s="468" t="str">
        <f t="shared" si="5"/>
        <v>Percentage Reduction of Separately Regulated Pollutants</v>
      </c>
      <c r="D45" s="220" t="s">
        <v>43</v>
      </c>
      <c r="E45" s="220" t="s">
        <v>2308</v>
      </c>
      <c r="F45" s="220" t="s">
        <v>43</v>
      </c>
      <c r="G45" s="220" t="s">
        <v>2308</v>
      </c>
      <c r="H45" s="465">
        <v>343</v>
      </c>
      <c r="I45" s="53" t="s">
        <v>45</v>
      </c>
      <c r="J45" s="463" t="str">
        <f t="shared" si="1"/>
        <v>Conventional Pollutant Standard</v>
      </c>
      <c r="K45" s="463" t="str">
        <f t="shared" si="1"/>
        <v>trans reduce regulated pollutants</v>
      </c>
      <c r="L45" s="469">
        <f t="shared" si="1"/>
        <v>0</v>
      </c>
      <c r="M45" s="469">
        <f t="shared" si="1"/>
        <v>1</v>
      </c>
      <c r="N45" s="469">
        <f t="shared" ref="J45:O59" si="6">N$2</f>
        <v>0.02</v>
      </c>
      <c r="O45" s="463" t="str">
        <f t="shared" si="6"/>
        <v>% reduction in emissions</v>
      </c>
      <c r="P45" s="223" t="str">
        <f>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5" s="463" t="str">
        <f t="shared" si="2"/>
        <v>transportation-sector-main.html#conv-pol-stds</v>
      </c>
      <c r="R45" s="66" t="str">
        <f t="shared" si="2"/>
        <v>conventional-pollutant-standards.html</v>
      </c>
      <c r="S45" s="467"/>
      <c r="T45" s="220"/>
    </row>
    <row r="46" spans="1:20" s="2" customFormat="1" ht="59" x14ac:dyDescent="0.75">
      <c r="A46" s="468" t="str">
        <f t="shared" si="5"/>
        <v>Transportation</v>
      </c>
      <c r="B46" s="468" t="str">
        <f t="shared" si="5"/>
        <v>Conventional Pollutant Standards</v>
      </c>
      <c r="C46" s="468" t="str">
        <f t="shared" si="5"/>
        <v>Percentage Reduction of Separately Regulated Pollutants</v>
      </c>
      <c r="D46" s="220" t="s">
        <v>43</v>
      </c>
      <c r="E46" s="220" t="s">
        <v>2310</v>
      </c>
      <c r="F46" s="220" t="s">
        <v>43</v>
      </c>
      <c r="G46" s="220" t="s">
        <v>2424</v>
      </c>
      <c r="H46" s="465">
        <v>344</v>
      </c>
      <c r="I46" s="53" t="s">
        <v>45</v>
      </c>
      <c r="J46" s="463" t="str">
        <f t="shared" si="6"/>
        <v>Conventional Pollutant Standard</v>
      </c>
      <c r="K46" s="463" t="str">
        <f t="shared" si="6"/>
        <v>trans reduce regulated pollutants</v>
      </c>
      <c r="L46" s="469">
        <f t="shared" si="6"/>
        <v>0</v>
      </c>
      <c r="M46" s="469">
        <f t="shared" si="6"/>
        <v>1</v>
      </c>
      <c r="N46" s="469">
        <f t="shared" si="6"/>
        <v>0.02</v>
      </c>
      <c r="O46" s="463" t="str">
        <f t="shared" si="6"/>
        <v>% reduction in emissions</v>
      </c>
      <c r="P46" s="223" t="str">
        <f>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6" s="463" t="str">
        <f t="shared" si="2"/>
        <v>transportation-sector-main.html#conv-pol-stds</v>
      </c>
      <c r="R46" s="66" t="str">
        <f t="shared" si="2"/>
        <v>conventional-pollutant-standards.html</v>
      </c>
      <c r="S46" s="467"/>
      <c r="T46" s="220"/>
    </row>
    <row r="47" spans="1:20" s="2" customFormat="1" ht="59" x14ac:dyDescent="0.75">
      <c r="A47" s="468" t="str">
        <f t="shared" si="5"/>
        <v>Transportation</v>
      </c>
      <c r="B47" s="468" t="str">
        <f t="shared" si="5"/>
        <v>Conventional Pollutant Standards</v>
      </c>
      <c r="C47" s="468" t="str">
        <f t="shared" si="5"/>
        <v>Percentage Reduction of Separately Regulated Pollutants</v>
      </c>
      <c r="D47" s="220" t="s">
        <v>43</v>
      </c>
      <c r="E47" s="220" t="s">
        <v>2311</v>
      </c>
      <c r="F47" s="220" t="s">
        <v>43</v>
      </c>
      <c r="G47" s="220" t="s">
        <v>2311</v>
      </c>
      <c r="H47" s="465">
        <v>345</v>
      </c>
      <c r="I47" s="9" t="s">
        <v>46</v>
      </c>
      <c r="J47" s="463"/>
      <c r="K47" s="463"/>
      <c r="L47" s="469"/>
      <c r="M47" s="469"/>
      <c r="N47" s="469"/>
      <c r="O47" s="463"/>
      <c r="P47" s="223" t="str">
        <f>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7" s="463"/>
      <c r="R47" s="66"/>
      <c r="S47" s="467"/>
      <c r="T47" s="220"/>
    </row>
    <row r="48" spans="1:20" s="2" customFormat="1" ht="59" x14ac:dyDescent="0.75">
      <c r="A48" s="468" t="str">
        <f t="shared" si="5"/>
        <v>Transportation</v>
      </c>
      <c r="B48" s="468" t="str">
        <f t="shared" si="5"/>
        <v>Conventional Pollutant Standards</v>
      </c>
      <c r="C48" s="468" t="str">
        <f t="shared" si="5"/>
        <v>Percentage Reduction of Separately Regulated Pollutants</v>
      </c>
      <c r="D48" s="220" t="s">
        <v>43</v>
      </c>
      <c r="E48" s="220" t="s">
        <v>2313</v>
      </c>
      <c r="F48" s="220" t="s">
        <v>43</v>
      </c>
      <c r="G48" s="220" t="s">
        <v>2313</v>
      </c>
      <c r="H48" s="465">
        <v>346</v>
      </c>
      <c r="I48" s="53" t="s">
        <v>45</v>
      </c>
      <c r="J48" s="463" t="str">
        <f t="shared" si="6"/>
        <v>Conventional Pollutant Standard</v>
      </c>
      <c r="K48" s="463" t="str">
        <f t="shared" si="6"/>
        <v>trans reduce regulated pollutants</v>
      </c>
      <c r="L48" s="469">
        <f t="shared" si="6"/>
        <v>0</v>
      </c>
      <c r="M48" s="469">
        <f t="shared" si="6"/>
        <v>1</v>
      </c>
      <c r="N48" s="469">
        <f t="shared" si="6"/>
        <v>0.02</v>
      </c>
      <c r="O48" s="463" t="str">
        <f t="shared" si="6"/>
        <v>% reduction in emissions</v>
      </c>
      <c r="P48" s="223" t="str">
        <f>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8" s="463" t="str">
        <f t="shared" si="2"/>
        <v>transportation-sector-main.html#conv-pol-stds</v>
      </c>
      <c r="R48" s="66" t="str">
        <f t="shared" si="2"/>
        <v>conventional-pollutant-standards.html</v>
      </c>
      <c r="S48" s="467"/>
      <c r="T48" s="220"/>
    </row>
    <row r="49" spans="1:20" s="2" customFormat="1" ht="59" x14ac:dyDescent="0.75">
      <c r="A49" s="468" t="str">
        <f t="shared" si="5"/>
        <v>Transportation</v>
      </c>
      <c r="B49" s="468" t="str">
        <f t="shared" si="5"/>
        <v>Conventional Pollutant Standards</v>
      </c>
      <c r="C49" s="468" t="str">
        <f t="shared" si="5"/>
        <v>Percentage Reduction of Separately Regulated Pollutants</v>
      </c>
      <c r="D49" s="220" t="s">
        <v>43</v>
      </c>
      <c r="E49" s="220" t="s">
        <v>2315</v>
      </c>
      <c r="F49" s="220" t="s">
        <v>43</v>
      </c>
      <c r="G49" s="220" t="s">
        <v>2315</v>
      </c>
      <c r="H49" s="465">
        <v>347</v>
      </c>
      <c r="I49" s="53" t="s">
        <v>45</v>
      </c>
      <c r="J49" s="463" t="str">
        <f t="shared" si="6"/>
        <v>Conventional Pollutant Standard</v>
      </c>
      <c r="K49" s="463" t="str">
        <f t="shared" si="6"/>
        <v>trans reduce regulated pollutants</v>
      </c>
      <c r="L49" s="469">
        <f t="shared" si="6"/>
        <v>0</v>
      </c>
      <c r="M49" s="469">
        <f t="shared" si="6"/>
        <v>1</v>
      </c>
      <c r="N49" s="469">
        <f t="shared" si="6"/>
        <v>0.02</v>
      </c>
      <c r="O49" s="463" t="str">
        <f t="shared" si="6"/>
        <v>% reduction in emissions</v>
      </c>
      <c r="P49" s="223" t="str">
        <f>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9" s="463" t="str">
        <f t="shared" si="2"/>
        <v>transportation-sector-main.html#conv-pol-stds</v>
      </c>
      <c r="R49" s="66" t="str">
        <f t="shared" si="2"/>
        <v>conventional-pollutant-standards.html</v>
      </c>
      <c r="S49" s="467"/>
      <c r="T49" s="220"/>
    </row>
    <row r="50" spans="1:20" s="2" customFormat="1" ht="59" x14ac:dyDescent="0.75">
      <c r="A50" s="468" t="str">
        <f t="shared" si="5"/>
        <v>Transportation</v>
      </c>
      <c r="B50" s="468" t="str">
        <f t="shared" si="5"/>
        <v>Conventional Pollutant Standards</v>
      </c>
      <c r="C50" s="468" t="str">
        <f t="shared" si="5"/>
        <v>Percentage Reduction of Separately Regulated Pollutants</v>
      </c>
      <c r="D50" s="220" t="s">
        <v>43</v>
      </c>
      <c r="E50" s="220" t="s">
        <v>2317</v>
      </c>
      <c r="F50" s="220" t="s">
        <v>43</v>
      </c>
      <c r="G50" s="220" t="s">
        <v>2317</v>
      </c>
      <c r="H50" s="465">
        <v>348</v>
      </c>
      <c r="I50" s="9" t="s">
        <v>46</v>
      </c>
      <c r="J50" s="463"/>
      <c r="K50" s="463"/>
      <c r="L50" s="469"/>
      <c r="M50" s="469"/>
      <c r="N50" s="469"/>
      <c r="O50" s="463"/>
      <c r="P50" s="223" t="str">
        <f>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0" s="463"/>
      <c r="R50" s="66"/>
      <c r="S50" s="467"/>
      <c r="T50" s="220"/>
    </row>
    <row r="51" spans="1:20" s="2" customFormat="1" ht="59" x14ac:dyDescent="0.75">
      <c r="A51" s="468" t="str">
        <f t="shared" si="5"/>
        <v>Transportation</v>
      </c>
      <c r="B51" s="468" t="str">
        <f t="shared" si="5"/>
        <v>Conventional Pollutant Standards</v>
      </c>
      <c r="C51" s="468" t="str">
        <f t="shared" si="5"/>
        <v>Percentage Reduction of Separately Regulated Pollutants</v>
      </c>
      <c r="D51" s="220" t="s">
        <v>43</v>
      </c>
      <c r="E51" s="220" t="s">
        <v>2319</v>
      </c>
      <c r="F51" s="220" t="s">
        <v>43</v>
      </c>
      <c r="G51" s="220" t="s">
        <v>2319</v>
      </c>
      <c r="H51" s="465">
        <v>349</v>
      </c>
      <c r="I51" s="9" t="s">
        <v>46</v>
      </c>
      <c r="J51" s="463"/>
      <c r="K51" s="463"/>
      <c r="L51" s="469"/>
      <c r="M51" s="469"/>
      <c r="N51" s="469"/>
      <c r="O51" s="463"/>
      <c r="P51" s="223" t="str">
        <f>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1" s="463"/>
      <c r="R51" s="66"/>
      <c r="S51" s="467"/>
      <c r="T51" s="220"/>
    </row>
    <row r="52" spans="1:20" s="2" customFormat="1" ht="59" x14ac:dyDescent="0.75">
      <c r="A52" s="468" t="str">
        <f t="shared" si="5"/>
        <v>Transportation</v>
      </c>
      <c r="B52" s="468" t="str">
        <f t="shared" si="5"/>
        <v>Conventional Pollutant Standards</v>
      </c>
      <c r="C52" s="468" t="str">
        <f t="shared" si="5"/>
        <v>Percentage Reduction of Separately Regulated Pollutants</v>
      </c>
      <c r="D52" s="220" t="s">
        <v>118</v>
      </c>
      <c r="E52" s="220" t="s">
        <v>2303</v>
      </c>
      <c r="F52" s="220" t="s">
        <v>118</v>
      </c>
      <c r="G52" s="220" t="s">
        <v>2555</v>
      </c>
      <c r="H52" s="465">
        <v>350</v>
      </c>
      <c r="I52" s="53" t="s">
        <v>45</v>
      </c>
      <c r="J52" s="463" t="str">
        <f t="shared" si="6"/>
        <v>Conventional Pollutant Standard</v>
      </c>
      <c r="K52" s="463" t="str">
        <f t="shared" si="6"/>
        <v>trans reduce regulated pollutants</v>
      </c>
      <c r="L52" s="469">
        <f t="shared" si="6"/>
        <v>0</v>
      </c>
      <c r="M52" s="469">
        <f t="shared" si="6"/>
        <v>1</v>
      </c>
      <c r="N52" s="469">
        <f t="shared" si="6"/>
        <v>0.02</v>
      </c>
      <c r="O52" s="463" t="str">
        <f t="shared" si="6"/>
        <v>% reduction in emissions</v>
      </c>
      <c r="P52" s="223" t="str">
        <f>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2" s="463" t="str">
        <f t="shared" si="2"/>
        <v>transportation-sector-main.html#conv-pol-stds</v>
      </c>
      <c r="R52" s="66" t="str">
        <f t="shared" si="2"/>
        <v>conventional-pollutant-standards.html</v>
      </c>
      <c r="S52" s="467"/>
      <c r="T52" s="220"/>
    </row>
    <row r="53" spans="1:20" s="2" customFormat="1" ht="59" x14ac:dyDescent="0.75">
      <c r="A53" s="468" t="str">
        <f t="shared" si="5"/>
        <v>Transportation</v>
      </c>
      <c r="B53" s="468" t="str">
        <f t="shared" si="5"/>
        <v>Conventional Pollutant Standards</v>
      </c>
      <c r="C53" s="468" t="str">
        <f t="shared" si="5"/>
        <v>Percentage Reduction of Separately Regulated Pollutants</v>
      </c>
      <c r="D53" s="220" t="s">
        <v>118</v>
      </c>
      <c r="E53" s="220" t="s">
        <v>529</v>
      </c>
      <c r="F53" s="220" t="s">
        <v>118</v>
      </c>
      <c r="G53" s="220" t="s">
        <v>529</v>
      </c>
      <c r="H53" s="465">
        <v>351</v>
      </c>
      <c r="I53" s="53" t="s">
        <v>45</v>
      </c>
      <c r="J53" s="463" t="str">
        <f t="shared" si="6"/>
        <v>Conventional Pollutant Standard</v>
      </c>
      <c r="K53" s="463" t="str">
        <f t="shared" si="6"/>
        <v>trans reduce regulated pollutants</v>
      </c>
      <c r="L53" s="469">
        <f t="shared" si="6"/>
        <v>0</v>
      </c>
      <c r="M53" s="469">
        <f t="shared" si="6"/>
        <v>1</v>
      </c>
      <c r="N53" s="469">
        <f t="shared" si="6"/>
        <v>0.02</v>
      </c>
      <c r="O53" s="463" t="str">
        <f t="shared" si="6"/>
        <v>% reduction in emissions</v>
      </c>
      <c r="P53" s="223" t="str">
        <f>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3" s="463" t="str">
        <f t="shared" si="2"/>
        <v>transportation-sector-main.html#conv-pol-stds</v>
      </c>
      <c r="R53" s="66" t="str">
        <f t="shared" si="2"/>
        <v>conventional-pollutant-standards.html</v>
      </c>
      <c r="S53" s="467"/>
      <c r="T53" s="220"/>
    </row>
    <row r="54" spans="1:20" s="2" customFormat="1" ht="59" x14ac:dyDescent="0.75">
      <c r="A54" s="468" t="str">
        <f t="shared" si="5"/>
        <v>Transportation</v>
      </c>
      <c r="B54" s="468" t="str">
        <f t="shared" si="5"/>
        <v>Conventional Pollutant Standards</v>
      </c>
      <c r="C54" s="468" t="str">
        <f t="shared" si="5"/>
        <v>Percentage Reduction of Separately Regulated Pollutants</v>
      </c>
      <c r="D54" s="220" t="s">
        <v>118</v>
      </c>
      <c r="E54" s="220" t="s">
        <v>2306</v>
      </c>
      <c r="F54" s="220" t="s">
        <v>118</v>
      </c>
      <c r="G54" s="220" t="s">
        <v>2306</v>
      </c>
      <c r="H54" s="465">
        <v>352</v>
      </c>
      <c r="I54" s="53" t="s">
        <v>45</v>
      </c>
      <c r="J54" s="463" t="str">
        <f t="shared" si="6"/>
        <v>Conventional Pollutant Standard</v>
      </c>
      <c r="K54" s="463" t="str">
        <f t="shared" si="6"/>
        <v>trans reduce regulated pollutants</v>
      </c>
      <c r="L54" s="469">
        <f t="shared" si="6"/>
        <v>0</v>
      </c>
      <c r="M54" s="469">
        <f t="shared" si="6"/>
        <v>1</v>
      </c>
      <c r="N54" s="469">
        <f t="shared" si="6"/>
        <v>0.02</v>
      </c>
      <c r="O54" s="463" t="str">
        <f t="shared" si="6"/>
        <v>% reduction in emissions</v>
      </c>
      <c r="P54" s="223" t="str">
        <f>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4" s="463" t="str">
        <f t="shared" si="2"/>
        <v>transportation-sector-main.html#conv-pol-stds</v>
      </c>
      <c r="R54" s="66" t="str">
        <f t="shared" si="2"/>
        <v>conventional-pollutant-standards.html</v>
      </c>
      <c r="S54" s="467"/>
      <c r="T54" s="220"/>
    </row>
    <row r="55" spans="1:20" s="2" customFormat="1" ht="59" x14ac:dyDescent="0.75">
      <c r="A55" s="468" t="str">
        <f t="shared" si="5"/>
        <v>Transportation</v>
      </c>
      <c r="B55" s="468" t="str">
        <f t="shared" si="5"/>
        <v>Conventional Pollutant Standards</v>
      </c>
      <c r="C55" s="468" t="str">
        <f t="shared" si="5"/>
        <v>Percentage Reduction of Separately Regulated Pollutants</v>
      </c>
      <c r="D55" s="220" t="s">
        <v>118</v>
      </c>
      <c r="E55" s="220" t="s">
        <v>2308</v>
      </c>
      <c r="F55" s="220" t="s">
        <v>118</v>
      </c>
      <c r="G55" s="220" t="s">
        <v>2308</v>
      </c>
      <c r="H55" s="465">
        <v>353</v>
      </c>
      <c r="I55" s="53" t="s">
        <v>45</v>
      </c>
      <c r="J55" s="463" t="str">
        <f t="shared" si="6"/>
        <v>Conventional Pollutant Standard</v>
      </c>
      <c r="K55" s="463" t="str">
        <f t="shared" si="6"/>
        <v>trans reduce regulated pollutants</v>
      </c>
      <c r="L55" s="469">
        <f t="shared" si="6"/>
        <v>0</v>
      </c>
      <c r="M55" s="469">
        <f t="shared" si="6"/>
        <v>1</v>
      </c>
      <c r="N55" s="469">
        <f t="shared" si="6"/>
        <v>0.02</v>
      </c>
      <c r="O55" s="463" t="str">
        <f t="shared" si="6"/>
        <v>% reduction in emissions</v>
      </c>
      <c r="P55" s="223" t="str">
        <f>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5" s="463" t="str">
        <f t="shared" si="2"/>
        <v>transportation-sector-main.html#conv-pol-stds</v>
      </c>
      <c r="R55" s="66" t="str">
        <f t="shared" si="2"/>
        <v>conventional-pollutant-standards.html</v>
      </c>
      <c r="S55" s="467"/>
      <c r="T55" s="220"/>
    </row>
    <row r="56" spans="1:20" s="2" customFormat="1" ht="59" x14ac:dyDescent="0.75">
      <c r="A56" s="468" t="str">
        <f t="shared" si="5"/>
        <v>Transportation</v>
      </c>
      <c r="B56" s="468" t="str">
        <f t="shared" si="5"/>
        <v>Conventional Pollutant Standards</v>
      </c>
      <c r="C56" s="468" t="str">
        <f t="shared" si="5"/>
        <v>Percentage Reduction of Separately Regulated Pollutants</v>
      </c>
      <c r="D56" s="220" t="s">
        <v>118</v>
      </c>
      <c r="E56" s="220" t="s">
        <v>2310</v>
      </c>
      <c r="F56" s="220" t="s">
        <v>118</v>
      </c>
      <c r="G56" s="220" t="s">
        <v>2424</v>
      </c>
      <c r="H56" s="465">
        <v>354</v>
      </c>
      <c r="I56" s="53" t="s">
        <v>45</v>
      </c>
      <c r="J56" s="463" t="str">
        <f t="shared" si="6"/>
        <v>Conventional Pollutant Standard</v>
      </c>
      <c r="K56" s="463" t="str">
        <f t="shared" si="6"/>
        <v>trans reduce regulated pollutants</v>
      </c>
      <c r="L56" s="469">
        <f t="shared" si="6"/>
        <v>0</v>
      </c>
      <c r="M56" s="469">
        <f t="shared" si="6"/>
        <v>1</v>
      </c>
      <c r="N56" s="469">
        <f t="shared" si="6"/>
        <v>0.02</v>
      </c>
      <c r="O56" s="463" t="str">
        <f t="shared" si="6"/>
        <v>% reduction in emissions</v>
      </c>
      <c r="P56" s="223" t="str">
        <f>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6" s="463" t="str">
        <f t="shared" si="2"/>
        <v>transportation-sector-main.html#conv-pol-stds</v>
      </c>
      <c r="R56" s="66" t="str">
        <f t="shared" si="2"/>
        <v>conventional-pollutant-standards.html</v>
      </c>
      <c r="S56" s="467"/>
      <c r="T56" s="220"/>
    </row>
    <row r="57" spans="1:20" s="2" customFormat="1" ht="59" x14ac:dyDescent="0.75">
      <c r="A57" s="468" t="str">
        <f t="shared" si="5"/>
        <v>Transportation</v>
      </c>
      <c r="B57" s="468" t="str">
        <f t="shared" si="5"/>
        <v>Conventional Pollutant Standards</v>
      </c>
      <c r="C57" s="468" t="str">
        <f t="shared" si="5"/>
        <v>Percentage Reduction of Separately Regulated Pollutants</v>
      </c>
      <c r="D57" s="220" t="s">
        <v>118</v>
      </c>
      <c r="E57" s="220" t="s">
        <v>2311</v>
      </c>
      <c r="F57" s="220" t="s">
        <v>118</v>
      </c>
      <c r="G57" s="220" t="s">
        <v>2311</v>
      </c>
      <c r="H57" s="465">
        <v>355</v>
      </c>
      <c r="I57" s="53" t="s">
        <v>45</v>
      </c>
      <c r="J57" s="463" t="str">
        <f t="shared" si="6"/>
        <v>Conventional Pollutant Standard</v>
      </c>
      <c r="K57" s="463" t="str">
        <f t="shared" si="6"/>
        <v>trans reduce regulated pollutants</v>
      </c>
      <c r="L57" s="469">
        <f t="shared" si="6"/>
        <v>0</v>
      </c>
      <c r="M57" s="469">
        <f t="shared" si="6"/>
        <v>1</v>
      </c>
      <c r="N57" s="469">
        <f t="shared" si="6"/>
        <v>0.02</v>
      </c>
      <c r="O57" s="463" t="str">
        <f t="shared" si="6"/>
        <v>% reduction in emissions</v>
      </c>
      <c r="P57" s="223" t="str">
        <f>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7" s="463" t="str">
        <f t="shared" si="2"/>
        <v>transportation-sector-main.html#conv-pol-stds</v>
      </c>
      <c r="R57" s="66" t="str">
        <f t="shared" si="2"/>
        <v>conventional-pollutant-standards.html</v>
      </c>
      <c r="S57" s="467"/>
      <c r="T57" s="220"/>
    </row>
    <row r="58" spans="1:20" s="2" customFormat="1" ht="59" x14ac:dyDescent="0.75">
      <c r="A58" s="468" t="str">
        <f t="shared" si="5"/>
        <v>Transportation</v>
      </c>
      <c r="B58" s="468" t="str">
        <f t="shared" si="5"/>
        <v>Conventional Pollutant Standards</v>
      </c>
      <c r="C58" s="468" t="str">
        <f t="shared" si="5"/>
        <v>Percentage Reduction of Separately Regulated Pollutants</v>
      </c>
      <c r="D58" s="220" t="s">
        <v>118</v>
      </c>
      <c r="E58" s="220" t="s">
        <v>2313</v>
      </c>
      <c r="F58" s="220" t="s">
        <v>118</v>
      </c>
      <c r="G58" s="220" t="s">
        <v>2313</v>
      </c>
      <c r="H58" s="465">
        <v>356</v>
      </c>
      <c r="I58" s="53" t="s">
        <v>45</v>
      </c>
      <c r="J58" s="463" t="str">
        <f t="shared" si="6"/>
        <v>Conventional Pollutant Standard</v>
      </c>
      <c r="K58" s="463" t="str">
        <f t="shared" si="6"/>
        <v>trans reduce regulated pollutants</v>
      </c>
      <c r="L58" s="469">
        <f t="shared" si="6"/>
        <v>0</v>
      </c>
      <c r="M58" s="469">
        <f t="shared" si="6"/>
        <v>1</v>
      </c>
      <c r="N58" s="469">
        <f t="shared" si="6"/>
        <v>0.02</v>
      </c>
      <c r="O58" s="463" t="str">
        <f t="shared" si="6"/>
        <v>% reduction in emissions</v>
      </c>
      <c r="P58" s="223" t="str">
        <f>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8" s="463" t="str">
        <f t="shared" si="2"/>
        <v>transportation-sector-main.html#conv-pol-stds</v>
      </c>
      <c r="R58" s="66" t="str">
        <f t="shared" si="2"/>
        <v>conventional-pollutant-standards.html</v>
      </c>
      <c r="S58" s="467"/>
      <c r="T58" s="220"/>
    </row>
    <row r="59" spans="1:20" s="2" customFormat="1" ht="59" x14ac:dyDescent="0.75">
      <c r="A59" s="468" t="str">
        <f t="shared" si="5"/>
        <v>Transportation</v>
      </c>
      <c r="B59" s="468" t="str">
        <f t="shared" si="5"/>
        <v>Conventional Pollutant Standards</v>
      </c>
      <c r="C59" s="468" t="str">
        <f t="shared" si="5"/>
        <v>Percentage Reduction of Separately Regulated Pollutants</v>
      </c>
      <c r="D59" s="220" t="s">
        <v>118</v>
      </c>
      <c r="E59" s="220" t="s">
        <v>2315</v>
      </c>
      <c r="F59" s="220" t="s">
        <v>118</v>
      </c>
      <c r="G59" s="220" t="s">
        <v>2315</v>
      </c>
      <c r="H59" s="465">
        <v>357</v>
      </c>
      <c r="I59" s="53" t="s">
        <v>45</v>
      </c>
      <c r="J59" s="463" t="str">
        <f t="shared" si="6"/>
        <v>Conventional Pollutant Standard</v>
      </c>
      <c r="K59" s="463" t="str">
        <f t="shared" si="6"/>
        <v>trans reduce regulated pollutants</v>
      </c>
      <c r="L59" s="469">
        <f t="shared" si="6"/>
        <v>0</v>
      </c>
      <c r="M59" s="469">
        <f t="shared" si="6"/>
        <v>1</v>
      </c>
      <c r="N59" s="469">
        <f t="shared" si="6"/>
        <v>0.02</v>
      </c>
      <c r="O59" s="463" t="str">
        <f t="shared" si="6"/>
        <v>% reduction in emissions</v>
      </c>
      <c r="P59" s="223" t="str">
        <f>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9" s="463" t="str">
        <f t="shared" si="2"/>
        <v>transportation-sector-main.html#conv-pol-stds</v>
      </c>
      <c r="R59" s="66" t="str">
        <f t="shared" si="2"/>
        <v>conventional-pollutant-standards.html</v>
      </c>
      <c r="S59" s="467"/>
      <c r="T59" s="220"/>
    </row>
    <row r="60" spans="1:20" s="2" customFormat="1" ht="59" x14ac:dyDescent="0.75">
      <c r="A60" s="468" t="str">
        <f t="shared" si="5"/>
        <v>Transportation</v>
      </c>
      <c r="B60" s="468" t="str">
        <f t="shared" si="5"/>
        <v>Conventional Pollutant Standards</v>
      </c>
      <c r="C60" s="468" t="str">
        <f t="shared" si="5"/>
        <v>Percentage Reduction of Separately Regulated Pollutants</v>
      </c>
      <c r="D60" s="220" t="s">
        <v>118</v>
      </c>
      <c r="E60" s="220" t="s">
        <v>2317</v>
      </c>
      <c r="F60" s="220" t="s">
        <v>118</v>
      </c>
      <c r="G60" s="220" t="s">
        <v>2317</v>
      </c>
      <c r="H60" s="465">
        <v>358</v>
      </c>
      <c r="I60" s="9" t="s">
        <v>46</v>
      </c>
      <c r="J60" s="463"/>
      <c r="K60" s="463"/>
      <c r="L60" s="469"/>
      <c r="M60" s="469"/>
      <c r="N60" s="469"/>
      <c r="O60" s="463"/>
      <c r="P60" s="223" t="str">
        <f>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0" s="463"/>
      <c r="R60" s="66"/>
      <c r="S60" s="467"/>
      <c r="T60" s="220"/>
    </row>
    <row r="61" spans="1:20" s="2" customFormat="1" ht="59" x14ac:dyDescent="0.75">
      <c r="A61" s="468" t="str">
        <f t="shared" si="5"/>
        <v>Transportation</v>
      </c>
      <c r="B61" s="468" t="str">
        <f t="shared" si="5"/>
        <v>Conventional Pollutant Standards</v>
      </c>
      <c r="C61" s="468" t="str">
        <f t="shared" si="5"/>
        <v>Percentage Reduction of Separately Regulated Pollutants</v>
      </c>
      <c r="D61" s="220" t="s">
        <v>118</v>
      </c>
      <c r="E61" s="220" t="s">
        <v>2319</v>
      </c>
      <c r="F61" s="220" t="s">
        <v>118</v>
      </c>
      <c r="G61" s="220" t="s">
        <v>2319</v>
      </c>
      <c r="H61" s="465">
        <v>359</v>
      </c>
      <c r="I61" s="9" t="s">
        <v>46</v>
      </c>
      <c r="J61" s="463"/>
      <c r="K61" s="463"/>
      <c r="L61" s="469"/>
      <c r="M61" s="469"/>
      <c r="N61" s="469"/>
      <c r="O61" s="463"/>
      <c r="P61" s="223" t="str">
        <f>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1" s="463"/>
      <c r="R61" s="66"/>
      <c r="S61" s="467"/>
      <c r="T61" s="220"/>
    </row>
    <row r="62" spans="1:20" s="2" customFormat="1" ht="132.75" x14ac:dyDescent="0.75">
      <c r="A62" s="218" t="s">
        <v>4</v>
      </c>
      <c r="B62" s="464" t="s">
        <v>2590</v>
      </c>
      <c r="C62" s="464" t="s">
        <v>2591</v>
      </c>
      <c r="D62" s="220"/>
      <c r="E62" s="220"/>
      <c r="F62" s="220"/>
      <c r="G62" s="220"/>
      <c r="H62" s="465">
        <v>360</v>
      </c>
      <c r="I62" s="9" t="s">
        <v>45</v>
      </c>
      <c r="J62" s="220" t="s">
        <v>2591</v>
      </c>
      <c r="K62" s="220" t="s">
        <v>2592</v>
      </c>
      <c r="L62" s="470">
        <v>0</v>
      </c>
      <c r="M62" s="470">
        <v>300</v>
      </c>
      <c r="N62" s="470">
        <v>5</v>
      </c>
      <c r="O62" s="220" t="s">
        <v>2593</v>
      </c>
      <c r="P62" s="223" t="str">
        <f>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220"/>
      <c r="R62" s="67" t="s">
        <v>2878</v>
      </c>
      <c r="S62" s="467" t="s">
        <v>2594</v>
      </c>
      <c r="T62" s="220"/>
    </row>
    <row r="63" spans="1:20" s="2" customFormat="1" ht="103.25" x14ac:dyDescent="0.75">
      <c r="A63" s="218" t="s">
        <v>4</v>
      </c>
      <c r="B63" s="218" t="s">
        <v>2586</v>
      </c>
      <c r="C63" s="218" t="s">
        <v>2587</v>
      </c>
      <c r="D63" s="53"/>
      <c r="E63" s="53"/>
      <c r="F63" s="53"/>
      <c r="G63" s="53"/>
      <c r="H63" s="465">
        <v>361</v>
      </c>
      <c r="I63" s="53" t="s">
        <v>45</v>
      </c>
      <c r="J63" s="218" t="s">
        <v>2596</v>
      </c>
      <c r="K63" s="217" t="s">
        <v>2588</v>
      </c>
      <c r="L63" s="62">
        <v>0</v>
      </c>
      <c r="M63" s="62">
        <v>1</v>
      </c>
      <c r="N63" s="62">
        <v>0.02</v>
      </c>
      <c r="O63" s="53" t="s">
        <v>2589</v>
      </c>
      <c r="P63" s="223" t="str">
        <f>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v>
      </c>
      <c r="Q63" s="70"/>
      <c r="R63" s="70" t="s">
        <v>2879</v>
      </c>
      <c r="S63" s="293" t="s">
        <v>2595</v>
      </c>
      <c r="T63" s="9"/>
    </row>
    <row r="64" spans="1:20" s="2" customFormat="1" ht="409.5" x14ac:dyDescent="0.75">
      <c r="A64" s="218" t="s">
        <v>4</v>
      </c>
      <c r="B64" s="218" t="s">
        <v>3274</v>
      </c>
      <c r="C64" s="218" t="s">
        <v>504</v>
      </c>
      <c r="D64" s="53" t="s">
        <v>47</v>
      </c>
      <c r="E64" s="53" t="s">
        <v>39</v>
      </c>
      <c r="F64" s="53" t="s">
        <v>87</v>
      </c>
      <c r="G64" s="53" t="s">
        <v>39</v>
      </c>
      <c r="H64" s="56">
        <v>186</v>
      </c>
      <c r="I64" s="53" t="s">
        <v>45</v>
      </c>
      <c r="J64" s="218" t="s">
        <v>3275</v>
      </c>
      <c r="K64" s="217" t="s">
        <v>2398</v>
      </c>
      <c r="L64" s="62">
        <v>0</v>
      </c>
      <c r="M64" s="62">
        <v>1</v>
      </c>
      <c r="N64" s="62">
        <v>0.01</v>
      </c>
      <c r="O64" s="53" t="s">
        <v>505</v>
      </c>
      <c r="P64" s="223" t="str">
        <f>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70" t="s">
        <v>506</v>
      </c>
      <c r="R64" s="70" t="s">
        <v>507</v>
      </c>
      <c r="S64" s="471" t="s">
        <v>3227</v>
      </c>
      <c r="T64" s="9"/>
    </row>
    <row r="65" spans="1:20" s="2" customFormat="1" ht="409.5" x14ac:dyDescent="0.75">
      <c r="A65" s="71" t="str">
        <f>A$64</f>
        <v>Transportation</v>
      </c>
      <c r="B65" s="71" t="str">
        <f t="shared" ref="B65:C75" si="7">B$64</f>
        <v>Electric Vehicle Sales Standard</v>
      </c>
      <c r="C65" s="71" t="str">
        <f t="shared" si="7"/>
        <v>Additional Minimum Required EV Sales Percentage</v>
      </c>
      <c r="D65" s="218" t="s">
        <v>44</v>
      </c>
      <c r="E65" s="218" t="s">
        <v>39</v>
      </c>
      <c r="F65" s="218" t="s">
        <v>88</v>
      </c>
      <c r="G65" s="218" t="s">
        <v>39</v>
      </c>
      <c r="H65" s="56">
        <v>203</v>
      </c>
      <c r="I65" s="9" t="s">
        <v>45</v>
      </c>
      <c r="J65" s="71" t="str">
        <f t="shared" ref="J65:J73" si="8">J$64</f>
        <v>EV Sales Standard</v>
      </c>
      <c r="K65" s="71" t="str">
        <f t="shared" ref="K65:R73" si="9">K$64</f>
        <v>trans EV minimum</v>
      </c>
      <c r="L65" s="71">
        <f t="shared" si="9"/>
        <v>0</v>
      </c>
      <c r="M65" s="61">
        <f t="shared" si="9"/>
        <v>1</v>
      </c>
      <c r="N65" s="61">
        <f t="shared" si="9"/>
        <v>0.01</v>
      </c>
      <c r="O65" s="61" t="str">
        <f t="shared" si="9"/>
        <v>% of new vehicles sold</v>
      </c>
      <c r="P65" s="223" t="str">
        <f>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61" t="str">
        <f t="shared" si="9"/>
        <v>transportation-sector-main.html#ev-mandate</v>
      </c>
      <c r="R65" s="61" t="str">
        <f t="shared" si="9"/>
        <v>ev-mandate.html</v>
      </c>
      <c r="S65" s="293"/>
      <c r="T65" s="9"/>
    </row>
    <row r="66" spans="1:20" s="2" customFormat="1" ht="409.5" x14ac:dyDescent="0.75">
      <c r="A66" s="71" t="str">
        <f t="shared" ref="A66:A75" si="10">A$64</f>
        <v>Transportation</v>
      </c>
      <c r="B66" s="71" t="str">
        <f t="shared" si="7"/>
        <v>Electric Vehicle Sales Standard</v>
      </c>
      <c r="C66" s="71" t="str">
        <f t="shared" si="7"/>
        <v>Additional Minimum Required EV Sales Percentage</v>
      </c>
      <c r="D66" s="218" t="s">
        <v>47</v>
      </c>
      <c r="E66" s="218" t="s">
        <v>40</v>
      </c>
      <c r="F66" s="218" t="s">
        <v>87</v>
      </c>
      <c r="G66" s="218" t="s">
        <v>40</v>
      </c>
      <c r="H66" s="56">
        <v>187</v>
      </c>
      <c r="I66" s="53" t="s">
        <v>45</v>
      </c>
      <c r="J66" s="71" t="str">
        <f t="shared" si="8"/>
        <v>EV Sales Standard</v>
      </c>
      <c r="K66" s="71" t="str">
        <f t="shared" si="9"/>
        <v>trans EV minimum</v>
      </c>
      <c r="L66" s="71">
        <f t="shared" si="9"/>
        <v>0</v>
      </c>
      <c r="M66" s="61">
        <f t="shared" si="9"/>
        <v>1</v>
      </c>
      <c r="N66" s="61">
        <f t="shared" si="9"/>
        <v>0.01</v>
      </c>
      <c r="O66" s="61" t="str">
        <f t="shared" si="9"/>
        <v>% of new vehicles sold</v>
      </c>
      <c r="P66" s="223" t="str">
        <f>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61" t="str">
        <f t="shared" si="9"/>
        <v>transportation-sector-main.html#ev-mandate</v>
      </c>
      <c r="R66" s="61" t="str">
        <f t="shared" si="9"/>
        <v>ev-mandate.html</v>
      </c>
      <c r="S66" s="293" t="s">
        <v>508</v>
      </c>
      <c r="T66" s="9"/>
    </row>
    <row r="67" spans="1:20" s="2" customFormat="1" ht="409.5" x14ac:dyDescent="0.75">
      <c r="A67" s="71" t="str">
        <f t="shared" si="10"/>
        <v>Transportation</v>
      </c>
      <c r="B67" s="71" t="str">
        <f t="shared" si="7"/>
        <v>Electric Vehicle Sales Standard</v>
      </c>
      <c r="C67" s="71" t="str">
        <f t="shared" si="7"/>
        <v>Additional Minimum Required EV Sales Percentage</v>
      </c>
      <c r="D67" s="218" t="s">
        <v>44</v>
      </c>
      <c r="E67" s="218" t="s">
        <v>40</v>
      </c>
      <c r="F67" s="218" t="s">
        <v>88</v>
      </c>
      <c r="G67" s="218" t="s">
        <v>40</v>
      </c>
      <c r="H67" s="56">
        <v>191</v>
      </c>
      <c r="I67" s="53" t="s">
        <v>45</v>
      </c>
      <c r="J67" s="71" t="str">
        <f t="shared" si="8"/>
        <v>EV Sales Standard</v>
      </c>
      <c r="K67" s="71" t="str">
        <f t="shared" si="9"/>
        <v>trans EV minimum</v>
      </c>
      <c r="L67" s="71">
        <f t="shared" si="9"/>
        <v>0</v>
      </c>
      <c r="M67" s="61">
        <f t="shared" si="9"/>
        <v>1</v>
      </c>
      <c r="N67" s="61">
        <f t="shared" si="9"/>
        <v>0.01</v>
      </c>
      <c r="O67" s="61" t="str">
        <f t="shared" si="9"/>
        <v>% of new vehicles sold</v>
      </c>
      <c r="P67" s="223" t="str">
        <f>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61" t="str">
        <f t="shared" si="9"/>
        <v>transportation-sector-main.html#ev-mandate</v>
      </c>
      <c r="R67" s="61" t="str">
        <f t="shared" si="9"/>
        <v>ev-mandate.html</v>
      </c>
      <c r="S67" s="293"/>
      <c r="T67" s="9"/>
    </row>
    <row r="68" spans="1:20" s="2" customFormat="1" ht="409.5" x14ac:dyDescent="0.75">
      <c r="A68" s="71" t="str">
        <f t="shared" si="10"/>
        <v>Transportation</v>
      </c>
      <c r="B68" s="71" t="str">
        <f t="shared" si="7"/>
        <v>Electric Vehicle Sales Standard</v>
      </c>
      <c r="C68" s="71" t="str">
        <f t="shared" si="7"/>
        <v>Additional Minimum Required EV Sales Percentage</v>
      </c>
      <c r="D68" s="218" t="s">
        <v>47</v>
      </c>
      <c r="E68" s="218" t="s">
        <v>41</v>
      </c>
      <c r="F68" s="218" t="s">
        <v>87</v>
      </c>
      <c r="G68" s="218" t="s">
        <v>89</v>
      </c>
      <c r="H68" s="56">
        <v>496</v>
      </c>
      <c r="I68" s="53" t="s">
        <v>45</v>
      </c>
      <c r="J68" s="71" t="str">
        <f t="shared" si="8"/>
        <v>EV Sales Standard</v>
      </c>
      <c r="K68" s="71" t="str">
        <f t="shared" si="9"/>
        <v>trans EV minimum</v>
      </c>
      <c r="L68" s="71">
        <f t="shared" si="9"/>
        <v>0</v>
      </c>
      <c r="M68" s="61">
        <f t="shared" si="9"/>
        <v>1</v>
      </c>
      <c r="N68" s="61">
        <f t="shared" si="9"/>
        <v>0.01</v>
      </c>
      <c r="O68" s="61" t="str">
        <f t="shared" si="9"/>
        <v>% of new vehicles sold</v>
      </c>
      <c r="P68" s="223" t="str">
        <f>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61" t="str">
        <f t="shared" si="9"/>
        <v>transportation-sector-main.html#ev-mandate</v>
      </c>
      <c r="R68" s="61" t="str">
        <f t="shared" si="9"/>
        <v>ev-mandate.html</v>
      </c>
      <c r="S68" s="293"/>
      <c r="T68" s="9"/>
    </row>
    <row r="69" spans="1:20" s="2" customFormat="1" ht="409.5" x14ac:dyDescent="0.75">
      <c r="A69" s="71" t="str">
        <f t="shared" si="10"/>
        <v>Transportation</v>
      </c>
      <c r="B69" s="71" t="str">
        <f t="shared" si="7"/>
        <v>Electric Vehicle Sales Standard</v>
      </c>
      <c r="C69" s="71" t="str">
        <f t="shared" si="7"/>
        <v>Additional Minimum Required EV Sales Percentage</v>
      </c>
      <c r="D69" s="218" t="s">
        <v>44</v>
      </c>
      <c r="E69" s="218" t="s">
        <v>41</v>
      </c>
      <c r="F69" s="218" t="s">
        <v>88</v>
      </c>
      <c r="G69" s="218" t="s">
        <v>89</v>
      </c>
      <c r="H69" s="56">
        <v>497</v>
      </c>
      <c r="I69" s="53" t="s">
        <v>45</v>
      </c>
      <c r="J69" s="71" t="str">
        <f t="shared" si="8"/>
        <v>EV Sales Standard</v>
      </c>
      <c r="K69" s="71" t="str">
        <f t="shared" si="9"/>
        <v>trans EV minimum</v>
      </c>
      <c r="L69" s="71">
        <f t="shared" si="9"/>
        <v>0</v>
      </c>
      <c r="M69" s="61">
        <f t="shared" si="9"/>
        <v>1</v>
      </c>
      <c r="N69" s="61">
        <f t="shared" si="9"/>
        <v>0.01</v>
      </c>
      <c r="O69" s="61" t="str">
        <f t="shared" si="9"/>
        <v>% of new vehicles sold</v>
      </c>
      <c r="P69" s="223" t="str">
        <f>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61" t="str">
        <f t="shared" si="9"/>
        <v>transportation-sector-main.html#ev-mandate</v>
      </c>
      <c r="R69" s="61" t="str">
        <f t="shared" si="9"/>
        <v>ev-mandate.html</v>
      </c>
      <c r="S69" s="293"/>
      <c r="T69" s="9"/>
    </row>
    <row r="70" spans="1:20" s="2" customFormat="1" ht="128.75" customHeight="1" x14ac:dyDescent="0.75">
      <c r="A70" s="71" t="str">
        <f t="shared" si="10"/>
        <v>Transportation</v>
      </c>
      <c r="B70" s="71" t="str">
        <f t="shared" si="7"/>
        <v>Electric Vehicle Sales Standard</v>
      </c>
      <c r="C70" s="71" t="str">
        <f t="shared" si="7"/>
        <v>Additional Minimum Required EV Sales Percentage</v>
      </c>
      <c r="D70" s="218" t="s">
        <v>47</v>
      </c>
      <c r="E70" s="218" t="s">
        <v>42</v>
      </c>
      <c r="F70" s="218" t="s">
        <v>87</v>
      </c>
      <c r="G70" s="218" t="s">
        <v>90</v>
      </c>
      <c r="H70" s="56">
        <v>498</v>
      </c>
      <c r="I70" s="53" t="s">
        <v>45</v>
      </c>
      <c r="J70" s="71" t="str">
        <f t="shared" si="8"/>
        <v>EV Sales Standard</v>
      </c>
      <c r="K70" s="71" t="str">
        <f t="shared" si="9"/>
        <v>trans EV minimum</v>
      </c>
      <c r="L70" s="71">
        <f t="shared" si="9"/>
        <v>0</v>
      </c>
      <c r="M70" s="61">
        <f t="shared" si="9"/>
        <v>1</v>
      </c>
      <c r="N70" s="61">
        <f t="shared" si="9"/>
        <v>0.01</v>
      </c>
      <c r="O70" s="61" t="str">
        <f t="shared" si="9"/>
        <v>% of new vehicles sold</v>
      </c>
      <c r="P70" s="223" t="str">
        <f>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61" t="str">
        <f t="shared" si="9"/>
        <v>transportation-sector-main.html#ev-mandate</v>
      </c>
      <c r="R70" s="61" t="str">
        <f t="shared" si="9"/>
        <v>ev-mandate.html</v>
      </c>
      <c r="S70" s="293"/>
      <c r="T70" s="9"/>
    </row>
    <row r="71" spans="1:20" s="2" customFormat="1" ht="409.5" x14ac:dyDescent="0.75">
      <c r="A71" s="71" t="str">
        <f t="shared" si="10"/>
        <v>Transportation</v>
      </c>
      <c r="B71" s="71" t="str">
        <f t="shared" si="7"/>
        <v>Electric Vehicle Sales Standard</v>
      </c>
      <c r="C71" s="71" t="str">
        <f t="shared" si="7"/>
        <v>Additional Minimum Required EV Sales Percentage</v>
      </c>
      <c r="D71" s="218" t="s">
        <v>44</v>
      </c>
      <c r="E71" s="218" t="s">
        <v>42</v>
      </c>
      <c r="F71" s="218" t="s">
        <v>88</v>
      </c>
      <c r="G71" s="218" t="s">
        <v>90</v>
      </c>
      <c r="H71" s="56">
        <v>499</v>
      </c>
      <c r="I71" s="53" t="s">
        <v>45</v>
      </c>
      <c r="J71" s="71" t="str">
        <f t="shared" si="8"/>
        <v>EV Sales Standard</v>
      </c>
      <c r="K71" s="71" t="str">
        <f t="shared" si="9"/>
        <v>trans EV minimum</v>
      </c>
      <c r="L71" s="71">
        <f t="shared" si="9"/>
        <v>0</v>
      </c>
      <c r="M71" s="61">
        <f t="shared" si="9"/>
        <v>1</v>
      </c>
      <c r="N71" s="61">
        <f t="shared" si="9"/>
        <v>0.01</v>
      </c>
      <c r="O71" s="61" t="str">
        <f t="shared" si="9"/>
        <v>% of new vehicles sold</v>
      </c>
      <c r="P71" s="223" t="str">
        <f>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61" t="str">
        <f t="shared" si="9"/>
        <v>transportation-sector-main.html#ev-mandate</v>
      </c>
      <c r="R71" s="61" t="str">
        <f t="shared" si="9"/>
        <v>ev-mandate.html</v>
      </c>
      <c r="S71" s="293"/>
      <c r="T71" s="9"/>
    </row>
    <row r="72" spans="1:20" s="2" customFormat="1" ht="409.5" x14ac:dyDescent="0.75">
      <c r="A72" s="71" t="str">
        <f t="shared" si="10"/>
        <v>Transportation</v>
      </c>
      <c r="B72" s="71" t="str">
        <f t="shared" si="7"/>
        <v>Electric Vehicle Sales Standard</v>
      </c>
      <c r="C72" s="71" t="str">
        <f t="shared" si="7"/>
        <v>Additional Minimum Required EV Sales Percentage</v>
      </c>
      <c r="D72" s="218" t="s">
        <v>47</v>
      </c>
      <c r="E72" s="218" t="s">
        <v>43</v>
      </c>
      <c r="F72" s="218" t="s">
        <v>87</v>
      </c>
      <c r="G72" s="218" t="s">
        <v>91</v>
      </c>
      <c r="H72" s="56">
        <v>500</v>
      </c>
      <c r="I72" s="53" t="s">
        <v>45</v>
      </c>
      <c r="J72" s="71" t="str">
        <f t="shared" si="8"/>
        <v>EV Sales Standard</v>
      </c>
      <c r="K72" s="71" t="str">
        <f t="shared" si="9"/>
        <v>trans EV minimum</v>
      </c>
      <c r="L72" s="71">
        <f t="shared" si="9"/>
        <v>0</v>
      </c>
      <c r="M72" s="61">
        <f t="shared" si="9"/>
        <v>1</v>
      </c>
      <c r="N72" s="61">
        <f t="shared" si="9"/>
        <v>0.01</v>
      </c>
      <c r="O72" s="61" t="str">
        <f t="shared" si="9"/>
        <v>% of new vehicles sold</v>
      </c>
      <c r="P72" s="223" t="str">
        <f>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61" t="str">
        <f t="shared" si="9"/>
        <v>transportation-sector-main.html#ev-mandate</v>
      </c>
      <c r="R72" s="61" t="str">
        <f t="shared" si="9"/>
        <v>ev-mandate.html</v>
      </c>
      <c r="S72" s="472" t="s">
        <v>2899</v>
      </c>
      <c r="T72" s="9"/>
    </row>
    <row r="73" spans="1:20" s="2" customFormat="1" ht="409.5" x14ac:dyDescent="0.75">
      <c r="A73" s="71" t="str">
        <f t="shared" si="10"/>
        <v>Transportation</v>
      </c>
      <c r="B73" s="71" t="str">
        <f t="shared" si="7"/>
        <v>Electric Vehicle Sales Standard</v>
      </c>
      <c r="C73" s="71" t="str">
        <f t="shared" si="7"/>
        <v>Additional Minimum Required EV Sales Percentage</v>
      </c>
      <c r="D73" s="218" t="s">
        <v>44</v>
      </c>
      <c r="E73" s="218" t="s">
        <v>43</v>
      </c>
      <c r="F73" s="218" t="s">
        <v>88</v>
      </c>
      <c r="G73" s="218" t="s">
        <v>91</v>
      </c>
      <c r="H73" s="56">
        <v>501</v>
      </c>
      <c r="I73" s="53" t="s">
        <v>45</v>
      </c>
      <c r="J73" s="71" t="str">
        <f t="shared" si="8"/>
        <v>EV Sales Standard</v>
      </c>
      <c r="K73" s="71" t="str">
        <f t="shared" si="9"/>
        <v>trans EV minimum</v>
      </c>
      <c r="L73" s="71">
        <f t="shared" si="9"/>
        <v>0</v>
      </c>
      <c r="M73" s="61">
        <f t="shared" si="9"/>
        <v>1</v>
      </c>
      <c r="N73" s="61">
        <f t="shared" si="9"/>
        <v>0.01</v>
      </c>
      <c r="O73" s="61" t="str">
        <f t="shared" si="9"/>
        <v>% of new vehicles sold</v>
      </c>
      <c r="P73" s="223" t="str">
        <f>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61" t="str">
        <f t="shared" si="9"/>
        <v>transportation-sector-main.html#ev-mandate</v>
      </c>
      <c r="R73" s="61" t="str">
        <f t="shared" si="9"/>
        <v>ev-mandate.html</v>
      </c>
      <c r="S73" s="293"/>
      <c r="T73" s="9"/>
    </row>
    <row r="74" spans="1:20" s="2" customFormat="1" ht="409.5" x14ac:dyDescent="0.75">
      <c r="A74" s="71" t="str">
        <f t="shared" si="10"/>
        <v>Transportation</v>
      </c>
      <c r="B74" s="71" t="str">
        <f t="shared" si="7"/>
        <v>Electric Vehicle Sales Standard</v>
      </c>
      <c r="C74" s="71" t="str">
        <f t="shared" si="7"/>
        <v>Additional Minimum Required EV Sales Percentage</v>
      </c>
      <c r="D74" s="218" t="s">
        <v>47</v>
      </c>
      <c r="E74" s="218" t="s">
        <v>118</v>
      </c>
      <c r="F74" s="218" t="s">
        <v>87</v>
      </c>
      <c r="G74" s="218" t="s">
        <v>152</v>
      </c>
      <c r="H74" s="56">
        <v>188</v>
      </c>
      <c r="I74" s="53" t="s">
        <v>45</v>
      </c>
      <c r="J74" s="71" t="str">
        <f t="shared" ref="J74:J75" si="11">J$64</f>
        <v>EV Sales Standard</v>
      </c>
      <c r="K74" s="71" t="str">
        <f t="shared" ref="K74:K75" si="12">K$64</f>
        <v>trans EV minimum</v>
      </c>
      <c r="L74" s="71">
        <f t="shared" ref="L74:O74" si="13">L$64</f>
        <v>0</v>
      </c>
      <c r="M74" s="61">
        <f t="shared" si="13"/>
        <v>1</v>
      </c>
      <c r="N74" s="61">
        <f t="shared" si="13"/>
        <v>0.01</v>
      </c>
      <c r="O74" s="61" t="str">
        <f t="shared" si="13"/>
        <v>% of new vehicles sold</v>
      </c>
      <c r="P74" s="223" t="str">
        <f>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61" t="str">
        <f t="shared" ref="Q74:R74" si="14">Q$64</f>
        <v>transportation-sector-main.html#ev-mandate</v>
      </c>
      <c r="R74" s="61" t="str">
        <f t="shared" si="14"/>
        <v>ev-mandate.html</v>
      </c>
      <c r="S74" s="293"/>
      <c r="T74" s="9"/>
    </row>
    <row r="75" spans="1:20" s="2" customFormat="1" ht="409.5" x14ac:dyDescent="0.75">
      <c r="A75" s="71" t="str">
        <f t="shared" si="10"/>
        <v>Transportation</v>
      </c>
      <c r="B75" s="71" t="str">
        <f t="shared" si="7"/>
        <v>Electric Vehicle Sales Standard</v>
      </c>
      <c r="C75" s="71" t="str">
        <f t="shared" si="7"/>
        <v>Additional Minimum Required EV Sales Percentage</v>
      </c>
      <c r="D75" s="218" t="s">
        <v>44</v>
      </c>
      <c r="E75" s="218" t="s">
        <v>118</v>
      </c>
      <c r="F75" s="218" t="s">
        <v>88</v>
      </c>
      <c r="G75" s="218" t="s">
        <v>152</v>
      </c>
      <c r="H75" s="56">
        <v>591</v>
      </c>
      <c r="I75" s="9" t="s">
        <v>46</v>
      </c>
      <c r="J75" s="71" t="str">
        <f t="shared" si="11"/>
        <v>EV Sales Standard</v>
      </c>
      <c r="K75" s="71" t="str">
        <f t="shared" si="12"/>
        <v>trans EV minimum</v>
      </c>
      <c r="L75" s="446"/>
      <c r="M75" s="446"/>
      <c r="N75" s="446"/>
      <c r="O75" s="53"/>
      <c r="P75" s="223" t="str">
        <f>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70"/>
      <c r="R75" s="70"/>
      <c r="S75" s="293"/>
      <c r="T75" s="9"/>
    </row>
    <row r="76" spans="1:20" s="2" customFormat="1" ht="59" x14ac:dyDescent="0.75">
      <c r="A76" s="218" t="s">
        <v>4</v>
      </c>
      <c r="B76" s="218" t="s">
        <v>503</v>
      </c>
      <c r="C76" s="218" t="s">
        <v>498</v>
      </c>
      <c r="D76" s="53" t="s">
        <v>47</v>
      </c>
      <c r="E76" s="53" t="s">
        <v>39</v>
      </c>
      <c r="F76" s="53" t="s">
        <v>87</v>
      </c>
      <c r="G76" s="53" t="s">
        <v>39</v>
      </c>
      <c r="H76" s="56">
        <v>189</v>
      </c>
      <c r="I76" s="53" t="s">
        <v>45</v>
      </c>
      <c r="J76" s="218" t="s">
        <v>497</v>
      </c>
      <c r="K76" s="217" t="s">
        <v>2397</v>
      </c>
      <c r="L76" s="62">
        <v>0</v>
      </c>
      <c r="M76" s="62">
        <v>0.5</v>
      </c>
      <c r="N76" s="62">
        <v>0.01</v>
      </c>
      <c r="O76" s="70" t="s">
        <v>499</v>
      </c>
      <c r="P76" s="223" t="str">
        <f>INDEX('Policy Characteristics'!J:J,MATCH($C76,'Policy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70" t="s">
        <v>500</v>
      </c>
      <c r="R76" s="70" t="s">
        <v>501</v>
      </c>
      <c r="S76" s="293" t="s">
        <v>502</v>
      </c>
      <c r="T76" s="9"/>
    </row>
    <row r="77" spans="1:20" s="73" customFormat="1" ht="59" x14ac:dyDescent="0.75">
      <c r="A77" s="71" t="str">
        <f t="shared" ref="A77:C87" si="15">A$76</f>
        <v>Transportation</v>
      </c>
      <c r="B77" s="71" t="str">
        <f t="shared" si="15"/>
        <v>Electric Vehicle Subsidy</v>
      </c>
      <c r="C77" s="71" t="str">
        <f t="shared" si="15"/>
        <v>Additional EV Subsidy Percentage</v>
      </c>
      <c r="D77" s="218" t="s">
        <v>44</v>
      </c>
      <c r="E77" s="218" t="s">
        <v>39</v>
      </c>
      <c r="F77" s="218" t="s">
        <v>88</v>
      </c>
      <c r="G77" s="218" t="s">
        <v>39</v>
      </c>
      <c r="H77" s="54">
        <v>592</v>
      </c>
      <c r="I77" s="9" t="s">
        <v>46</v>
      </c>
      <c r="J77" s="71" t="str">
        <f t="shared" ref="J77:K87" si="16">J$76</f>
        <v>EV Subsidy</v>
      </c>
      <c r="K77" s="55" t="str">
        <f t="shared" si="16"/>
        <v>trans EV subsidy</v>
      </c>
      <c r="L77" s="72"/>
      <c r="M77" s="72"/>
      <c r="N77" s="72"/>
      <c r="O77" s="72"/>
      <c r="P77" s="223" t="str">
        <f>INDEX('Policy Characteristics'!J:J,MATCH($C77,'Policy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72"/>
      <c r="R77" s="72"/>
      <c r="S77" s="295"/>
      <c r="T77" s="217"/>
    </row>
    <row r="78" spans="1:20" s="73" customFormat="1" ht="59" x14ac:dyDescent="0.75">
      <c r="A78" s="71" t="str">
        <f t="shared" si="15"/>
        <v>Transportation</v>
      </c>
      <c r="B78" s="71" t="str">
        <f t="shared" si="15"/>
        <v>Electric Vehicle Subsidy</v>
      </c>
      <c r="C78" s="71" t="str">
        <f t="shared" si="15"/>
        <v>Additional EV Subsidy Percentage</v>
      </c>
      <c r="D78" s="218" t="s">
        <v>47</v>
      </c>
      <c r="E78" s="218" t="s">
        <v>40</v>
      </c>
      <c r="F78" s="218" t="s">
        <v>87</v>
      </c>
      <c r="G78" s="218" t="s">
        <v>40</v>
      </c>
      <c r="H78" s="54">
        <v>593</v>
      </c>
      <c r="I78" s="9" t="s">
        <v>46</v>
      </c>
      <c r="J78" s="71" t="str">
        <f t="shared" si="16"/>
        <v>EV Subsidy</v>
      </c>
      <c r="K78" s="55" t="str">
        <f t="shared" si="16"/>
        <v>trans EV subsidy</v>
      </c>
      <c r="L78" s="72"/>
      <c r="M78" s="72"/>
      <c r="N78" s="72"/>
      <c r="O78" s="72"/>
      <c r="P78" s="223" t="str">
        <f>INDEX('Policy Characteristics'!J:J,MATCH($C78,'Policy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72"/>
      <c r="R78" s="72"/>
      <c r="S78" s="295"/>
      <c r="T78" s="217"/>
    </row>
    <row r="79" spans="1:20" s="73" customFormat="1" ht="59" x14ac:dyDescent="0.75">
      <c r="A79" s="71" t="str">
        <f t="shared" si="15"/>
        <v>Transportation</v>
      </c>
      <c r="B79" s="71" t="str">
        <f t="shared" si="15"/>
        <v>Electric Vehicle Subsidy</v>
      </c>
      <c r="C79" s="71" t="str">
        <f t="shared" si="15"/>
        <v>Additional EV Subsidy Percentage</v>
      </c>
      <c r="D79" s="218" t="s">
        <v>44</v>
      </c>
      <c r="E79" s="218" t="s">
        <v>40</v>
      </c>
      <c r="F79" s="218" t="s">
        <v>88</v>
      </c>
      <c r="G79" s="218" t="s">
        <v>40</v>
      </c>
      <c r="H79" s="54">
        <v>594</v>
      </c>
      <c r="I79" s="9" t="s">
        <v>46</v>
      </c>
      <c r="J79" s="71" t="str">
        <f t="shared" si="16"/>
        <v>EV Subsidy</v>
      </c>
      <c r="K79" s="55" t="str">
        <f t="shared" si="16"/>
        <v>trans EV subsidy</v>
      </c>
      <c r="L79" s="72"/>
      <c r="M79" s="72"/>
      <c r="N79" s="72"/>
      <c r="O79" s="72"/>
      <c r="P79" s="223" t="str">
        <f>INDEX('Policy Characteristics'!J:J,MATCH($C79,'Policy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72"/>
      <c r="R79" s="72"/>
      <c r="S79" s="295"/>
      <c r="T79" s="217"/>
    </row>
    <row r="80" spans="1:20" s="73" customFormat="1" ht="59" x14ac:dyDescent="0.75">
      <c r="A80" s="71" t="str">
        <f t="shared" si="15"/>
        <v>Transportation</v>
      </c>
      <c r="B80" s="71" t="str">
        <f t="shared" si="15"/>
        <v>Electric Vehicle Subsidy</v>
      </c>
      <c r="C80" s="71" t="str">
        <f t="shared" si="15"/>
        <v>Additional EV Subsidy Percentage</v>
      </c>
      <c r="D80" s="218" t="s">
        <v>47</v>
      </c>
      <c r="E80" s="218" t="s">
        <v>41</v>
      </c>
      <c r="F80" s="218" t="s">
        <v>87</v>
      </c>
      <c r="G80" s="218" t="s">
        <v>89</v>
      </c>
      <c r="H80" s="54">
        <v>595</v>
      </c>
      <c r="I80" s="9" t="s">
        <v>46</v>
      </c>
      <c r="J80" s="71" t="str">
        <f t="shared" si="16"/>
        <v>EV Subsidy</v>
      </c>
      <c r="K80" s="55" t="str">
        <f t="shared" si="16"/>
        <v>trans EV subsidy</v>
      </c>
      <c r="L80" s="72"/>
      <c r="M80" s="72"/>
      <c r="N80" s="72"/>
      <c r="O80" s="72"/>
      <c r="P80" s="223" t="str">
        <f>INDEX('Policy Characteristics'!J:J,MATCH($C80,'Policy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72"/>
      <c r="R80" s="72"/>
      <c r="S80" s="295"/>
      <c r="T80" s="217"/>
    </row>
    <row r="81" spans="1:20" s="73" customFormat="1" ht="59" x14ac:dyDescent="0.75">
      <c r="A81" s="71" t="str">
        <f t="shared" si="15"/>
        <v>Transportation</v>
      </c>
      <c r="B81" s="71" t="str">
        <f t="shared" si="15"/>
        <v>Electric Vehicle Subsidy</v>
      </c>
      <c r="C81" s="71" t="str">
        <f t="shared" si="15"/>
        <v>Additional EV Subsidy Percentage</v>
      </c>
      <c r="D81" s="218" t="s">
        <v>44</v>
      </c>
      <c r="E81" s="218" t="s">
        <v>41</v>
      </c>
      <c r="F81" s="218" t="s">
        <v>88</v>
      </c>
      <c r="G81" s="218" t="s">
        <v>89</v>
      </c>
      <c r="H81" s="54">
        <v>596</v>
      </c>
      <c r="I81" s="9" t="s">
        <v>46</v>
      </c>
      <c r="J81" s="71" t="str">
        <f t="shared" si="16"/>
        <v>EV Subsidy</v>
      </c>
      <c r="K81" s="55" t="str">
        <f t="shared" si="16"/>
        <v>trans EV subsidy</v>
      </c>
      <c r="L81" s="72"/>
      <c r="M81" s="72"/>
      <c r="N81" s="72"/>
      <c r="O81" s="72"/>
      <c r="P81" s="223" t="str">
        <f>INDEX('Policy Characteristics'!J:J,MATCH($C81,'Policy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72"/>
      <c r="R81" s="72"/>
      <c r="S81" s="295"/>
      <c r="T81" s="217"/>
    </row>
    <row r="82" spans="1:20" s="73" customFormat="1" ht="59" x14ac:dyDescent="0.75">
      <c r="A82" s="71" t="str">
        <f t="shared" si="15"/>
        <v>Transportation</v>
      </c>
      <c r="B82" s="71" t="str">
        <f t="shared" si="15"/>
        <v>Electric Vehicle Subsidy</v>
      </c>
      <c r="C82" s="71" t="str">
        <f t="shared" si="15"/>
        <v>Additional EV Subsidy Percentage</v>
      </c>
      <c r="D82" s="218" t="s">
        <v>47</v>
      </c>
      <c r="E82" s="218" t="s">
        <v>42</v>
      </c>
      <c r="F82" s="218" t="s">
        <v>87</v>
      </c>
      <c r="G82" s="218" t="s">
        <v>90</v>
      </c>
      <c r="H82" s="54">
        <v>597</v>
      </c>
      <c r="I82" s="9" t="s">
        <v>46</v>
      </c>
      <c r="J82" s="71" t="str">
        <f t="shared" si="16"/>
        <v>EV Subsidy</v>
      </c>
      <c r="K82" s="55" t="str">
        <f t="shared" si="16"/>
        <v>trans EV subsidy</v>
      </c>
      <c r="L82" s="72"/>
      <c r="M82" s="72"/>
      <c r="N82" s="72"/>
      <c r="O82" s="72"/>
      <c r="P82" s="223" t="str">
        <f>INDEX('Policy Characteristics'!J:J,MATCH($C82,'Policy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72"/>
      <c r="R82" s="72"/>
      <c r="S82" s="295"/>
      <c r="T82" s="217"/>
    </row>
    <row r="83" spans="1:20" s="73" customFormat="1" ht="59" x14ac:dyDescent="0.75">
      <c r="A83" s="71" t="str">
        <f t="shared" si="15"/>
        <v>Transportation</v>
      </c>
      <c r="B83" s="71" t="str">
        <f t="shared" si="15"/>
        <v>Electric Vehicle Subsidy</v>
      </c>
      <c r="C83" s="71" t="str">
        <f t="shared" si="15"/>
        <v>Additional EV Subsidy Percentage</v>
      </c>
      <c r="D83" s="218" t="s">
        <v>44</v>
      </c>
      <c r="E83" s="218" t="s">
        <v>42</v>
      </c>
      <c r="F83" s="218" t="s">
        <v>88</v>
      </c>
      <c r="G83" s="218" t="s">
        <v>90</v>
      </c>
      <c r="H83" s="54">
        <v>598</v>
      </c>
      <c r="I83" s="9" t="s">
        <v>46</v>
      </c>
      <c r="J83" s="71" t="str">
        <f t="shared" si="16"/>
        <v>EV Subsidy</v>
      </c>
      <c r="K83" s="55" t="str">
        <f t="shared" si="16"/>
        <v>trans EV subsidy</v>
      </c>
      <c r="L83" s="72"/>
      <c r="M83" s="72"/>
      <c r="N83" s="72"/>
      <c r="O83" s="72"/>
      <c r="P83" s="223" t="str">
        <f>INDEX('Policy Characteristics'!J:J,MATCH($C83,'Policy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72"/>
      <c r="R83" s="72"/>
      <c r="S83" s="295"/>
      <c r="T83" s="217"/>
    </row>
    <row r="84" spans="1:20" s="73" customFormat="1" ht="59" x14ac:dyDescent="0.75">
      <c r="A84" s="71" t="str">
        <f t="shared" si="15"/>
        <v>Transportation</v>
      </c>
      <c r="B84" s="71" t="str">
        <f t="shared" si="15"/>
        <v>Electric Vehicle Subsidy</v>
      </c>
      <c r="C84" s="71" t="str">
        <f t="shared" si="15"/>
        <v>Additional EV Subsidy Percentage</v>
      </c>
      <c r="D84" s="218" t="s">
        <v>47</v>
      </c>
      <c r="E84" s="218" t="s">
        <v>43</v>
      </c>
      <c r="F84" s="218" t="s">
        <v>87</v>
      </c>
      <c r="G84" s="218" t="s">
        <v>91</v>
      </c>
      <c r="H84" s="54">
        <v>599</v>
      </c>
      <c r="I84" s="9" t="s">
        <v>46</v>
      </c>
      <c r="J84" s="71" t="str">
        <f t="shared" si="16"/>
        <v>EV Subsidy</v>
      </c>
      <c r="K84" s="55" t="str">
        <f t="shared" si="16"/>
        <v>trans EV subsidy</v>
      </c>
      <c r="L84" s="72"/>
      <c r="M84" s="72"/>
      <c r="N84" s="72"/>
      <c r="O84" s="72"/>
      <c r="P84" s="223" t="str">
        <f>INDEX('Policy Characteristics'!J:J,MATCH($C84,'Policy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72"/>
      <c r="R84" s="72"/>
      <c r="S84" s="295"/>
      <c r="T84" s="217"/>
    </row>
    <row r="85" spans="1:20" s="73" customFormat="1" ht="59" x14ac:dyDescent="0.75">
      <c r="A85" s="71" t="str">
        <f t="shared" si="15"/>
        <v>Transportation</v>
      </c>
      <c r="B85" s="71" t="str">
        <f t="shared" si="15"/>
        <v>Electric Vehicle Subsidy</v>
      </c>
      <c r="C85" s="71" t="str">
        <f t="shared" si="15"/>
        <v>Additional EV Subsidy Percentage</v>
      </c>
      <c r="D85" s="218" t="s">
        <v>44</v>
      </c>
      <c r="E85" s="218" t="s">
        <v>43</v>
      </c>
      <c r="F85" s="218" t="s">
        <v>88</v>
      </c>
      <c r="G85" s="218" t="s">
        <v>91</v>
      </c>
      <c r="H85" s="54">
        <v>600</v>
      </c>
      <c r="I85" s="9" t="s">
        <v>46</v>
      </c>
      <c r="J85" s="71" t="str">
        <f t="shared" si="16"/>
        <v>EV Subsidy</v>
      </c>
      <c r="K85" s="55" t="str">
        <f t="shared" si="16"/>
        <v>trans EV subsidy</v>
      </c>
      <c r="L85" s="72"/>
      <c r="M85" s="72"/>
      <c r="N85" s="72"/>
      <c r="O85" s="72"/>
      <c r="P85" s="223" t="str">
        <f>INDEX('Policy Characteristics'!J:J,MATCH($C85,'Policy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72"/>
      <c r="R85" s="72"/>
      <c r="S85" s="295"/>
      <c r="T85" s="217"/>
    </row>
    <row r="86" spans="1:20" s="73" customFormat="1" ht="59" x14ac:dyDescent="0.75">
      <c r="A86" s="71" t="str">
        <f t="shared" si="15"/>
        <v>Transportation</v>
      </c>
      <c r="B86" s="71" t="str">
        <f t="shared" si="15"/>
        <v>Electric Vehicle Subsidy</v>
      </c>
      <c r="C86" s="71" t="str">
        <f t="shared" si="15"/>
        <v>Additional EV Subsidy Percentage</v>
      </c>
      <c r="D86" s="218" t="s">
        <v>47</v>
      </c>
      <c r="E86" s="218" t="s">
        <v>118</v>
      </c>
      <c r="F86" s="218" t="s">
        <v>87</v>
      </c>
      <c r="G86" s="218" t="s">
        <v>152</v>
      </c>
      <c r="H86" s="54">
        <v>601</v>
      </c>
      <c r="I86" s="9" t="s">
        <v>46</v>
      </c>
      <c r="J86" s="71" t="str">
        <f t="shared" si="16"/>
        <v>EV Subsidy</v>
      </c>
      <c r="K86" s="55" t="str">
        <f t="shared" si="16"/>
        <v>trans EV subsidy</v>
      </c>
      <c r="L86" s="72"/>
      <c r="M86" s="72"/>
      <c r="N86" s="72"/>
      <c r="O86" s="72"/>
      <c r="P86" s="223" t="str">
        <f>INDEX('Policy Characteristics'!J:J,MATCH($C86,'Policy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72"/>
      <c r="R86" s="72"/>
      <c r="S86" s="295"/>
      <c r="T86" s="217"/>
    </row>
    <row r="87" spans="1:20" s="73" customFormat="1" ht="59" x14ac:dyDescent="0.75">
      <c r="A87" s="71" t="str">
        <f t="shared" si="15"/>
        <v>Transportation</v>
      </c>
      <c r="B87" s="71" t="str">
        <f t="shared" si="15"/>
        <v>Electric Vehicle Subsidy</v>
      </c>
      <c r="C87" s="71" t="str">
        <f t="shared" si="15"/>
        <v>Additional EV Subsidy Percentage</v>
      </c>
      <c r="D87" s="218" t="s">
        <v>44</v>
      </c>
      <c r="E87" s="218" t="s">
        <v>118</v>
      </c>
      <c r="F87" s="218" t="s">
        <v>88</v>
      </c>
      <c r="G87" s="218" t="s">
        <v>152</v>
      </c>
      <c r="H87" s="54">
        <v>602</v>
      </c>
      <c r="I87" s="9" t="s">
        <v>46</v>
      </c>
      <c r="J87" s="71" t="str">
        <f t="shared" si="16"/>
        <v>EV Subsidy</v>
      </c>
      <c r="K87" s="55" t="str">
        <f t="shared" si="16"/>
        <v>trans EV subsidy</v>
      </c>
      <c r="L87" s="72"/>
      <c r="M87" s="72"/>
      <c r="N87" s="72"/>
      <c r="O87" s="72"/>
      <c r="P87" s="223" t="str">
        <f>INDEX('Policy Characteristics'!J:J,MATCH($C87,'Policy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72"/>
      <c r="R87" s="72"/>
      <c r="S87" s="295"/>
      <c r="T87" s="217"/>
    </row>
    <row r="88" spans="1:20" ht="88.5" x14ac:dyDescent="0.75">
      <c r="A88" s="217" t="s">
        <v>4</v>
      </c>
      <c r="B88" s="217" t="s">
        <v>11</v>
      </c>
      <c r="C88" s="217" t="s">
        <v>116</v>
      </c>
      <c r="D88" s="53"/>
      <c r="E88" s="53"/>
      <c r="F88" s="53"/>
      <c r="G88" s="53"/>
      <c r="H88" s="54">
        <v>1</v>
      </c>
      <c r="I88" s="53" t="s">
        <v>45</v>
      </c>
      <c r="J88" s="54" t="s">
        <v>11</v>
      </c>
      <c r="K88" s="217" t="s">
        <v>2396</v>
      </c>
      <c r="L88" s="59">
        <v>0</v>
      </c>
      <c r="M88" s="59">
        <v>1</v>
      </c>
      <c r="N88" s="60">
        <v>0.02</v>
      </c>
      <c r="O88" s="53" t="s">
        <v>480</v>
      </c>
      <c r="P88" s="223" t="str">
        <f>INDEX('Policy Characteristics'!J:J,MATCH($C88,'Policy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53" t="s">
        <v>204</v>
      </c>
      <c r="R88" s="9" t="s">
        <v>205</v>
      </c>
      <c r="S88" s="296" t="s">
        <v>155</v>
      </c>
      <c r="T88" s="53" t="s">
        <v>184</v>
      </c>
    </row>
    <row r="89" spans="1:20" ht="90.75" customHeight="1" x14ac:dyDescent="0.75">
      <c r="A89" s="217" t="s">
        <v>4</v>
      </c>
      <c r="B89" s="217" t="s">
        <v>5</v>
      </c>
      <c r="C89" s="217" t="s">
        <v>323</v>
      </c>
      <c r="D89" s="53" t="s">
        <v>47</v>
      </c>
      <c r="E89" s="53" t="s">
        <v>39</v>
      </c>
      <c r="F89" s="53" t="s">
        <v>87</v>
      </c>
      <c r="G89" s="53" t="s">
        <v>39</v>
      </c>
      <c r="H89" s="459">
        <v>362</v>
      </c>
      <c r="I89" s="9" t="s">
        <v>45</v>
      </c>
      <c r="J89" s="54" t="s">
        <v>377</v>
      </c>
      <c r="K89" s="217" t="s">
        <v>2395</v>
      </c>
      <c r="L89" s="59">
        <v>0</v>
      </c>
      <c r="M89" s="59">
        <f>ROUND(MaxBoundCalculations!B88,1)</f>
        <v>1</v>
      </c>
      <c r="N89" s="59">
        <v>0.01</v>
      </c>
      <c r="O89" s="53" t="s">
        <v>117</v>
      </c>
      <c r="P89" s="223" t="str">
        <f>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**Motorbikes:** The U.S. currently does not have fuel economy standards for motorbikes.  In the absence of standards, new motorbike fuel economy is not projected to change significantly from 2018-2050 in the BAU case.</v>
      </c>
      <c r="Q89" s="53" t="s">
        <v>206</v>
      </c>
      <c r="R89" s="9" t="s">
        <v>207</v>
      </c>
      <c r="S89" s="297" t="s">
        <v>2537</v>
      </c>
      <c r="T89" s="53" t="s">
        <v>396</v>
      </c>
    </row>
    <row r="90" spans="1:20" ht="90" customHeight="1" x14ac:dyDescent="0.75">
      <c r="A90" s="71" t="str">
        <f t="shared" ref="A90:C94" si="17">A$89</f>
        <v>Transportation</v>
      </c>
      <c r="B90" s="71" t="str">
        <f t="shared" si="17"/>
        <v>Fuel Economy Standard</v>
      </c>
      <c r="C90" s="71" t="str">
        <f t="shared" si="17"/>
        <v>Percentage Additional Improvement of Fuel Economy Std</v>
      </c>
      <c r="D90" s="53" t="s">
        <v>44</v>
      </c>
      <c r="E90" s="53" t="s">
        <v>39</v>
      </c>
      <c r="F90" s="53" t="s">
        <v>88</v>
      </c>
      <c r="G90" s="53" t="s">
        <v>39</v>
      </c>
      <c r="H90" s="54">
        <v>363</v>
      </c>
      <c r="I90" s="9" t="s">
        <v>45</v>
      </c>
      <c r="J90" s="211" t="str">
        <f>J$89</f>
        <v>Vehicle Fuel Economy Standards</v>
      </c>
      <c r="K90" s="211" t="str">
        <f>K$89</f>
        <v>trans fuel economy standards</v>
      </c>
      <c r="L90" s="224">
        <f t="shared" ref="L90:T99" si="18">L$89</f>
        <v>0</v>
      </c>
      <c r="M90" s="224">
        <f t="shared" si="18"/>
        <v>1</v>
      </c>
      <c r="N90" s="224">
        <f t="shared" si="18"/>
        <v>0.01</v>
      </c>
      <c r="O90" s="71" t="str">
        <f t="shared" si="18"/>
        <v>% increase in miles/gal</v>
      </c>
      <c r="P90" s="223" t="str">
        <f>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**Motorbikes:** The U.S. currently does not have fuel economy standards for motorbikes.  In the absence of standards, new motorbike fuel economy is not projected to change significantly from 2018-2050 in the BAU case.</v>
      </c>
      <c r="Q90" s="71" t="str">
        <f t="shared" si="18"/>
        <v>transportation-sector-main.html#fuel-econ-std</v>
      </c>
      <c r="R90" s="71" t="str">
        <f t="shared" si="18"/>
        <v>fuel-economy-standard.html</v>
      </c>
      <c r="S90" s="298"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26" t="str">
        <f t="shared" si="18"/>
        <v>National Research Council, 2013, "Transitions to Alternative Vehicles and Fuels", https://www.nap.edu/catalog/18264/transitions-to-alternative-vehicles-and-fuels, Table 2.9, Fuel economy test mpg.</v>
      </c>
    </row>
    <row r="91" spans="1:20" ht="107.25" customHeight="1" x14ac:dyDescent="0.75">
      <c r="A91" s="71" t="str">
        <f>A$89</f>
        <v>Transportation</v>
      </c>
      <c r="B91" s="71" t="str">
        <f t="shared" ref="B91:C94" si="19">B$89</f>
        <v>Fuel Economy Standard</v>
      </c>
      <c r="C91" s="71" t="str">
        <f t="shared" si="19"/>
        <v>Percentage Additional Improvement of Fuel Economy Std</v>
      </c>
      <c r="D91" s="53" t="s">
        <v>47</v>
      </c>
      <c r="E91" s="53" t="s">
        <v>40</v>
      </c>
      <c r="F91" s="53" t="s">
        <v>87</v>
      </c>
      <c r="G91" s="53" t="s">
        <v>40</v>
      </c>
      <c r="H91" s="459">
        <v>364</v>
      </c>
      <c r="I91" s="9" t="s">
        <v>45</v>
      </c>
      <c r="J91" s="211" t="str">
        <f t="shared" ref="J91:J100" si="20">J$89</f>
        <v>Vehicle Fuel Economy Standards</v>
      </c>
      <c r="K91" s="211" t="str">
        <f t="shared" ref="K91:K100" si="21">K$89</f>
        <v>trans fuel economy standards</v>
      </c>
      <c r="L91" s="224">
        <f t="shared" si="18"/>
        <v>0</v>
      </c>
      <c r="M91" s="437">
        <v>1</v>
      </c>
      <c r="N91" s="224">
        <f t="shared" si="18"/>
        <v>0.01</v>
      </c>
      <c r="O91" s="71" t="str">
        <f t="shared" si="18"/>
        <v>% increase in miles/gal</v>
      </c>
      <c r="P91" s="223" t="str">
        <f>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**Motorbikes:** The U.S. currently does not have fuel economy standards for motorbikes.  In the absence of standards, new motorbike fuel economy is not projected to change significantly from 2018-2050 in the BAU case.</v>
      </c>
      <c r="Q91" s="71" t="str">
        <f t="shared" si="18"/>
        <v>transportation-sector-main.html#fuel-econ-std</v>
      </c>
      <c r="R91" s="71" t="str">
        <f t="shared" si="18"/>
        <v>fuel-economy-standard.html</v>
      </c>
      <c r="S91" s="297" t="s">
        <v>2538</v>
      </c>
      <c r="T91" s="53" t="s">
        <v>407</v>
      </c>
    </row>
    <row r="92" spans="1:20" ht="105" customHeight="1" x14ac:dyDescent="0.75">
      <c r="A92" s="71" t="str">
        <f t="shared" si="17"/>
        <v>Transportation</v>
      </c>
      <c r="B92" s="71" t="str">
        <f t="shared" si="17"/>
        <v>Fuel Economy Standard</v>
      </c>
      <c r="C92" s="71" t="str">
        <f t="shared" si="17"/>
        <v>Percentage Additional Improvement of Fuel Economy Std</v>
      </c>
      <c r="D92" s="53" t="s">
        <v>44</v>
      </c>
      <c r="E92" s="53" t="s">
        <v>40</v>
      </c>
      <c r="F92" s="53" t="s">
        <v>88</v>
      </c>
      <c r="G92" s="53" t="s">
        <v>40</v>
      </c>
      <c r="H92" s="54">
        <v>365</v>
      </c>
      <c r="I92" s="9" t="s">
        <v>45</v>
      </c>
      <c r="J92" s="211" t="str">
        <f t="shared" si="20"/>
        <v>Vehicle Fuel Economy Standards</v>
      </c>
      <c r="K92" s="211" t="str">
        <f t="shared" si="21"/>
        <v>trans fuel economy standards</v>
      </c>
      <c r="L92" s="224">
        <f t="shared" si="18"/>
        <v>0</v>
      </c>
      <c r="M92" s="224">
        <f>M$91</f>
        <v>1</v>
      </c>
      <c r="N92" s="224">
        <f t="shared" si="18"/>
        <v>0.01</v>
      </c>
      <c r="O92" s="71" t="str">
        <f t="shared" si="18"/>
        <v>% increase in miles/gal</v>
      </c>
      <c r="P92" s="223" t="str">
        <f>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**Motorbikes:** The U.S. currently does not have fuel economy standards for motorbikes.  In the absence of standards, new motorbike fuel economy is not projected to change significantly from 2018-2050 in the BAU case.</v>
      </c>
      <c r="Q92" s="71" t="str">
        <f t="shared" si="18"/>
        <v>transportation-sector-main.html#fuel-econ-std</v>
      </c>
      <c r="R92" s="71" t="str">
        <f t="shared" si="18"/>
        <v>fuel-economy-standard.html</v>
      </c>
      <c r="S92" s="299"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26" t="str">
        <f t="shared" si="18"/>
        <v>National Research Council, 2013, "Transitions to Alternative Vehicles and Fuels", https://www.nap.edu/catalog/18264/transitions-to-alternative-vehicles-and-fuels, Table 2.9, Fuel economy test mpg.</v>
      </c>
    </row>
    <row r="93" spans="1:20" ht="118" x14ac:dyDescent="0.75">
      <c r="A93" s="71" t="str">
        <f t="shared" si="17"/>
        <v>Transportation</v>
      </c>
      <c r="B93" s="71" t="str">
        <f t="shared" si="17"/>
        <v>Fuel Economy Standard</v>
      </c>
      <c r="C93" s="71" t="str">
        <f t="shared" si="17"/>
        <v>Percentage Additional Improvement of Fuel Economy Std</v>
      </c>
      <c r="D93" s="53" t="s">
        <v>47</v>
      </c>
      <c r="E93" s="53" t="s">
        <v>41</v>
      </c>
      <c r="F93" s="53" t="s">
        <v>87</v>
      </c>
      <c r="G93" s="53" t="s">
        <v>89</v>
      </c>
      <c r="H93" s="459">
        <v>366</v>
      </c>
      <c r="I93" s="9" t="s">
        <v>45</v>
      </c>
      <c r="J93" s="211" t="str">
        <f t="shared" si="20"/>
        <v>Vehicle Fuel Economy Standards</v>
      </c>
      <c r="K93" s="211" t="str">
        <f t="shared" si="21"/>
        <v>trans fuel economy standards</v>
      </c>
      <c r="L93" s="224">
        <f t="shared" si="18"/>
        <v>0</v>
      </c>
      <c r="M93" s="437">
        <v>0.6</v>
      </c>
      <c r="N93" s="224">
        <f t="shared" si="18"/>
        <v>0.01</v>
      </c>
      <c r="O93" s="71" t="str">
        <f t="shared" si="18"/>
        <v>% increase in miles/gal</v>
      </c>
      <c r="P93" s="223" t="str">
        <f>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**Motorbikes:** The U.S. currently does not have fuel economy standards for motorbikes.  In the absence of standards, new motorbike fuel economy is not projected to change significantly from 2018-2050 in the BAU case.</v>
      </c>
      <c r="Q93" s="71" t="str">
        <f t="shared" si="18"/>
        <v>transportation-sector-main.html#fuel-econ-std</v>
      </c>
      <c r="R93" s="71" t="str">
        <f t="shared" si="18"/>
        <v>fuel-economy-standard.html</v>
      </c>
      <c r="S93" s="296" t="s">
        <v>163</v>
      </c>
      <c r="T93" s="53" t="s">
        <v>185</v>
      </c>
    </row>
    <row r="94" spans="1:20" ht="118" x14ac:dyDescent="0.75">
      <c r="A94" s="71" t="str">
        <f t="shared" si="17"/>
        <v>Transportation</v>
      </c>
      <c r="B94" s="71" t="str">
        <f t="shared" si="19"/>
        <v>Fuel Economy Standard</v>
      </c>
      <c r="C94" s="71" t="str">
        <f t="shared" si="19"/>
        <v>Percentage Additional Improvement of Fuel Economy Std</v>
      </c>
      <c r="D94" s="53" t="s">
        <v>44</v>
      </c>
      <c r="E94" s="53" t="s">
        <v>41</v>
      </c>
      <c r="F94" s="53" t="s">
        <v>88</v>
      </c>
      <c r="G94" s="53" t="s">
        <v>89</v>
      </c>
      <c r="H94" s="54">
        <v>367</v>
      </c>
      <c r="I94" s="9" t="s">
        <v>45</v>
      </c>
      <c r="J94" s="211" t="str">
        <f t="shared" si="20"/>
        <v>Vehicle Fuel Economy Standards</v>
      </c>
      <c r="K94" s="211" t="str">
        <f t="shared" si="21"/>
        <v>trans fuel economy standards</v>
      </c>
      <c r="L94" s="224">
        <f t="shared" si="18"/>
        <v>0</v>
      </c>
      <c r="M94" s="224">
        <f>M$93</f>
        <v>0.6</v>
      </c>
      <c r="N94" s="224">
        <f t="shared" si="18"/>
        <v>0.01</v>
      </c>
      <c r="O94" s="71" t="str">
        <f t="shared" si="18"/>
        <v>% increase in miles/gal</v>
      </c>
      <c r="P94" s="223" t="str">
        <f>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**Motorbikes:** The U.S. currently does not have fuel economy standards for motorbikes.  In the absence of standards, new motorbike fuel economy is not projected to change significantly from 2018-2050 in the BAU case.</v>
      </c>
      <c r="Q94" s="71" t="str">
        <f t="shared" si="18"/>
        <v>transportation-sector-main.html#fuel-econ-std</v>
      </c>
      <c r="R94" s="71" t="str">
        <f t="shared" si="18"/>
        <v>fuel-economy-standard.html</v>
      </c>
      <c r="S94" s="296" t="s">
        <v>163</v>
      </c>
      <c r="T94" s="22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3.75" x14ac:dyDescent="0.75">
      <c r="A95" s="71" t="str">
        <f t="shared" ref="A95:C100" si="22">A$89</f>
        <v>Transportation</v>
      </c>
      <c r="B95" s="71" t="str">
        <f t="shared" si="22"/>
        <v>Fuel Economy Standard</v>
      </c>
      <c r="C95" s="71" t="str">
        <f t="shared" si="22"/>
        <v>Percentage Additional Improvement of Fuel Economy Std</v>
      </c>
      <c r="D95" s="53" t="s">
        <v>47</v>
      </c>
      <c r="E95" s="53" t="s">
        <v>42</v>
      </c>
      <c r="F95" s="53" t="s">
        <v>87</v>
      </c>
      <c r="G95" s="53" t="s">
        <v>90</v>
      </c>
      <c r="H95" s="459">
        <v>368</v>
      </c>
      <c r="I95" s="9" t="s">
        <v>45</v>
      </c>
      <c r="J95" s="211" t="str">
        <f t="shared" si="20"/>
        <v>Vehicle Fuel Economy Standards</v>
      </c>
      <c r="K95" s="211" t="str">
        <f t="shared" si="21"/>
        <v>trans fuel economy standards</v>
      </c>
      <c r="L95" s="224">
        <f t="shared" si="18"/>
        <v>0</v>
      </c>
      <c r="M95" s="437">
        <v>0.25</v>
      </c>
      <c r="N95" s="224">
        <f t="shared" si="18"/>
        <v>0.01</v>
      </c>
      <c r="O95" s="71" t="str">
        <f t="shared" si="18"/>
        <v>% increase in miles/gal</v>
      </c>
      <c r="P95" s="223" t="str">
        <f>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**Motorbikes:** The U.S. currently does not have fuel economy standards for motorbikes.  In the absence of standards, new motorbike fuel economy is not projected to change significantly from 2018-2050 in the BAU case.</v>
      </c>
      <c r="Q95" s="71" t="str">
        <f t="shared" si="18"/>
        <v>transportation-sector-main.html#fuel-econ-std</v>
      </c>
      <c r="R95" s="71" t="str">
        <f t="shared" si="18"/>
        <v>fuel-economy-standard.html</v>
      </c>
      <c r="S95" s="296" t="s">
        <v>163</v>
      </c>
      <c r="T95" s="53" t="s">
        <v>186</v>
      </c>
    </row>
    <row r="96" spans="1:20" ht="73.75" x14ac:dyDescent="0.75">
      <c r="A96" s="71" t="str">
        <f t="shared" si="22"/>
        <v>Transportation</v>
      </c>
      <c r="B96" s="71" t="str">
        <f t="shared" si="22"/>
        <v>Fuel Economy Standard</v>
      </c>
      <c r="C96" s="71" t="str">
        <f t="shared" si="22"/>
        <v>Percentage Additional Improvement of Fuel Economy Std</v>
      </c>
      <c r="D96" s="53" t="s">
        <v>44</v>
      </c>
      <c r="E96" s="53" t="s">
        <v>42</v>
      </c>
      <c r="F96" s="53" t="s">
        <v>88</v>
      </c>
      <c r="G96" s="53" t="s">
        <v>90</v>
      </c>
      <c r="H96" s="54">
        <v>369</v>
      </c>
      <c r="I96" s="9" t="s">
        <v>45</v>
      </c>
      <c r="J96" s="211" t="str">
        <f t="shared" si="20"/>
        <v>Vehicle Fuel Economy Standards</v>
      </c>
      <c r="K96" s="211" t="str">
        <f t="shared" si="21"/>
        <v>trans fuel economy standards</v>
      </c>
      <c r="L96" s="224">
        <f t="shared" si="18"/>
        <v>0</v>
      </c>
      <c r="M96" s="224">
        <f>M$95</f>
        <v>0.25</v>
      </c>
      <c r="N96" s="224">
        <f t="shared" si="18"/>
        <v>0.01</v>
      </c>
      <c r="O96" s="71" t="str">
        <f t="shared" si="18"/>
        <v>% increase in miles/gal</v>
      </c>
      <c r="P96" s="223" t="str">
        <f>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**Motorbikes:** The U.S. currently does not have fuel economy standards for motorbikes.  In the absence of standards, new motorbike fuel economy is not projected to change significantly from 2018-2050 in the BAU case.</v>
      </c>
      <c r="Q96" s="71" t="str">
        <f t="shared" si="18"/>
        <v>transportation-sector-main.html#fuel-econ-std</v>
      </c>
      <c r="R96" s="71" t="str">
        <f t="shared" si="18"/>
        <v>fuel-economy-standard.html</v>
      </c>
      <c r="S96" s="296" t="s">
        <v>163</v>
      </c>
      <c r="T96" s="224" t="str">
        <f>T$95</f>
        <v>U.S. DOE, 2013, "Potential for Energy Efficiency Improvement Beyond the Light-Duty-Vehicle Sector", http://www.nrel.gov/docs/fy13osti/55637.pdf, Section 3.4.5, Paragraph 1</v>
      </c>
    </row>
    <row r="97" spans="1:20" ht="118" x14ac:dyDescent="0.75">
      <c r="A97" s="71" t="str">
        <f t="shared" si="22"/>
        <v>Transportation</v>
      </c>
      <c r="B97" s="71" t="str">
        <f t="shared" si="22"/>
        <v>Fuel Economy Standard</v>
      </c>
      <c r="C97" s="71" t="str">
        <f t="shared" si="22"/>
        <v>Percentage Additional Improvement of Fuel Economy Std</v>
      </c>
      <c r="D97" s="53" t="s">
        <v>47</v>
      </c>
      <c r="E97" s="53" t="s">
        <v>43</v>
      </c>
      <c r="F97" s="53" t="s">
        <v>87</v>
      </c>
      <c r="G97" s="53" t="s">
        <v>91</v>
      </c>
      <c r="H97" s="459">
        <v>370</v>
      </c>
      <c r="I97" s="9" t="s">
        <v>45</v>
      </c>
      <c r="J97" s="211" t="str">
        <f t="shared" si="20"/>
        <v>Vehicle Fuel Economy Standards</v>
      </c>
      <c r="K97" s="211" t="str">
        <f t="shared" si="21"/>
        <v>trans fuel economy standards</v>
      </c>
      <c r="L97" s="224">
        <f t="shared" si="18"/>
        <v>0</v>
      </c>
      <c r="M97" s="437">
        <v>0.25</v>
      </c>
      <c r="N97" s="224">
        <f t="shared" si="18"/>
        <v>0.01</v>
      </c>
      <c r="O97" s="71" t="str">
        <f t="shared" si="18"/>
        <v>% increase in miles/gal</v>
      </c>
      <c r="P97" s="223" t="str">
        <f>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**Motorbikes:** The U.S. currently does not have fuel economy standards for motorbikes.  In the absence of standards, new motorbike fuel economy is not projected to change significantly from 2018-2050 in the BAU case.</v>
      </c>
      <c r="Q97" s="71" t="str">
        <f t="shared" si="18"/>
        <v>transportation-sector-main.html#fuel-econ-std</v>
      </c>
      <c r="R97" s="71" t="str">
        <f t="shared" si="18"/>
        <v>fuel-economy-standard.html</v>
      </c>
      <c r="S97" s="296" t="s">
        <v>163</v>
      </c>
      <c r="T97" s="53" t="s">
        <v>185</v>
      </c>
    </row>
    <row r="98" spans="1:20" ht="118" x14ac:dyDescent="0.75">
      <c r="A98" s="71" t="str">
        <f t="shared" si="22"/>
        <v>Transportation</v>
      </c>
      <c r="B98" s="71" t="str">
        <f t="shared" si="22"/>
        <v>Fuel Economy Standard</v>
      </c>
      <c r="C98" s="71" t="str">
        <f t="shared" si="22"/>
        <v>Percentage Additional Improvement of Fuel Economy Std</v>
      </c>
      <c r="D98" s="53" t="s">
        <v>44</v>
      </c>
      <c r="E98" s="53" t="s">
        <v>43</v>
      </c>
      <c r="F98" s="53" t="s">
        <v>88</v>
      </c>
      <c r="G98" s="53" t="s">
        <v>91</v>
      </c>
      <c r="H98" s="54">
        <v>371</v>
      </c>
      <c r="I98" s="9" t="s">
        <v>45</v>
      </c>
      <c r="J98" s="211" t="str">
        <f t="shared" si="20"/>
        <v>Vehicle Fuel Economy Standards</v>
      </c>
      <c r="K98" s="211" t="str">
        <f t="shared" si="21"/>
        <v>trans fuel economy standards</v>
      </c>
      <c r="L98" s="224">
        <f t="shared" si="18"/>
        <v>0</v>
      </c>
      <c r="M98" s="437">
        <v>0.9</v>
      </c>
      <c r="N98" s="224">
        <f t="shared" si="18"/>
        <v>0.01</v>
      </c>
      <c r="O98" s="71" t="str">
        <f t="shared" si="18"/>
        <v>% increase in miles/gal</v>
      </c>
      <c r="P98" s="223" t="str">
        <f>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**Motorbikes:** The U.S. currently does not have fuel economy standards for motorbikes.  In the absence of standards, new motorbike fuel economy is not projected to change significantly from 2018-2050 in the BAU case.</v>
      </c>
      <c r="Q98" s="71" t="str">
        <f t="shared" si="18"/>
        <v>transportation-sector-main.html#fuel-econ-std</v>
      </c>
      <c r="R98" s="71" t="str">
        <f t="shared" si="18"/>
        <v>fuel-economy-standard.html</v>
      </c>
      <c r="S98" s="296" t="s">
        <v>163</v>
      </c>
      <c r="T98" s="22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383.5" x14ac:dyDescent="0.75">
      <c r="A99" s="71" t="str">
        <f t="shared" si="22"/>
        <v>Transportation</v>
      </c>
      <c r="B99" s="71" t="str">
        <f t="shared" si="22"/>
        <v>Fuel Economy Standard</v>
      </c>
      <c r="C99" s="71" t="str">
        <f t="shared" si="22"/>
        <v>Percentage Additional Improvement of Fuel Economy Std</v>
      </c>
      <c r="D99" s="53" t="s">
        <v>47</v>
      </c>
      <c r="E99" s="53" t="s">
        <v>118</v>
      </c>
      <c r="F99" s="53" t="s">
        <v>87</v>
      </c>
      <c r="G99" s="53" t="s">
        <v>152</v>
      </c>
      <c r="H99" s="459">
        <v>372</v>
      </c>
      <c r="I99" s="9" t="s">
        <v>45</v>
      </c>
      <c r="J99" s="211" t="str">
        <f t="shared" si="20"/>
        <v>Vehicle Fuel Economy Standards</v>
      </c>
      <c r="K99" s="211" t="str">
        <f t="shared" si="21"/>
        <v>trans fuel economy standards</v>
      </c>
      <c r="L99" s="224">
        <f t="shared" si="18"/>
        <v>0</v>
      </c>
      <c r="M99" s="437">
        <v>0.75</v>
      </c>
      <c r="N99" s="224">
        <f t="shared" si="18"/>
        <v>0.01</v>
      </c>
      <c r="O99" s="71" t="str">
        <f t="shared" si="18"/>
        <v>% increase in miles/gal</v>
      </c>
      <c r="P99" s="223" t="str">
        <f>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**Motorbikes:** The U.S. currently does not have fuel economy standards for motorbikes.  In the absence of standards, new motorbike fuel economy is not projected to change significantly from 2018-2050 in the BAU case.</v>
      </c>
      <c r="Q99" s="71" t="str">
        <f t="shared" si="18"/>
        <v>transportation-sector-main.html#fuel-econ-std</v>
      </c>
      <c r="R99" s="71" t="str">
        <f t="shared" si="18"/>
        <v>fuel-economy-standard.html</v>
      </c>
      <c r="S99" s="296" t="s">
        <v>3292</v>
      </c>
      <c r="T99" s="227" t="s">
        <v>3291</v>
      </c>
    </row>
    <row r="100" spans="1:20" ht="383.5" x14ac:dyDescent="0.75">
      <c r="A100" s="71" t="str">
        <f t="shared" si="22"/>
        <v>Transportation</v>
      </c>
      <c r="B100" s="71" t="str">
        <f t="shared" si="22"/>
        <v>Fuel Economy Standard</v>
      </c>
      <c r="C100" s="71" t="str">
        <f t="shared" si="22"/>
        <v>Percentage Additional Improvement of Fuel Economy Std</v>
      </c>
      <c r="D100" s="53" t="s">
        <v>44</v>
      </c>
      <c r="E100" s="53" t="s">
        <v>118</v>
      </c>
      <c r="F100" s="53" t="s">
        <v>88</v>
      </c>
      <c r="G100" s="53" t="s">
        <v>152</v>
      </c>
      <c r="H100" s="54">
        <v>373</v>
      </c>
      <c r="I100" s="9" t="s">
        <v>46</v>
      </c>
      <c r="J100" s="211" t="str">
        <f t="shared" si="20"/>
        <v>Vehicle Fuel Economy Standards</v>
      </c>
      <c r="K100" s="211" t="str">
        <f t="shared" si="21"/>
        <v>trans fuel economy standards</v>
      </c>
      <c r="L100" s="61"/>
      <c r="M100" s="63"/>
      <c r="N100" s="61"/>
      <c r="O100" s="55"/>
      <c r="P100" s="223" t="str">
        <f>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**Motorbikes:** The U.S. currently does not have fuel economy standards for motorbikes.  In the absence of standards, new motorbike fuel economy is not projected to change significantly from 2018-2050 in the BAU case.</v>
      </c>
      <c r="Q100" s="55"/>
      <c r="R100" s="55"/>
      <c r="S100" s="296"/>
      <c r="T100" s="53"/>
    </row>
    <row r="101" spans="1:20" s="2" customFormat="1" ht="236" x14ac:dyDescent="0.75">
      <c r="A101" s="218" t="s">
        <v>4</v>
      </c>
      <c r="B101" s="218" t="s">
        <v>3276</v>
      </c>
      <c r="C101" s="218" t="s">
        <v>2637</v>
      </c>
      <c r="D101" s="53" t="s">
        <v>47</v>
      </c>
      <c r="E101" s="53" t="s">
        <v>39</v>
      </c>
      <c r="F101" s="53" t="s">
        <v>87</v>
      </c>
      <c r="G101" s="53" t="s">
        <v>39</v>
      </c>
      <c r="H101" s="56">
        <v>460</v>
      </c>
      <c r="I101" s="53" t="s">
        <v>45</v>
      </c>
      <c r="J101" s="218" t="s">
        <v>3277</v>
      </c>
      <c r="K101" s="217" t="s">
        <v>2638</v>
      </c>
      <c r="L101" s="62">
        <v>0</v>
      </c>
      <c r="M101" s="62">
        <v>1</v>
      </c>
      <c r="N101" s="62">
        <v>0.01</v>
      </c>
      <c r="O101" s="53" t="s">
        <v>505</v>
      </c>
      <c r="P101" s="223" t="str">
        <f>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70"/>
      <c r="R101" s="70" t="s">
        <v>2880</v>
      </c>
      <c r="S101" s="473" t="s">
        <v>2639</v>
      </c>
      <c r="T101" s="9"/>
    </row>
    <row r="102" spans="1:20" ht="236" x14ac:dyDescent="0.75">
      <c r="A102" s="71" t="str">
        <f>A$101</f>
        <v>Transportation</v>
      </c>
      <c r="B102" s="71" t="str">
        <f t="shared" ref="B102:C112" si="23">B$101</f>
        <v>Hydrogen Vehicle Sales Standard</v>
      </c>
      <c r="C102" s="71" t="str">
        <f t="shared" si="23"/>
        <v>Minimum Required Hydrogen Vehicle Sales Percentage</v>
      </c>
      <c r="D102" s="53" t="s">
        <v>44</v>
      </c>
      <c r="E102" s="53" t="s">
        <v>39</v>
      </c>
      <c r="F102" s="53" t="s">
        <v>88</v>
      </c>
      <c r="G102" s="53" t="s">
        <v>39</v>
      </c>
      <c r="H102" s="54">
        <v>461</v>
      </c>
      <c r="I102" s="53" t="s">
        <v>45</v>
      </c>
      <c r="J102" s="71" t="str">
        <f t="shared" ref="J102:O110" si="24">J$101</f>
        <v>Hydrogen Veh Sales Standard</v>
      </c>
      <c r="K102" s="71" t="str">
        <f t="shared" si="24"/>
        <v>trans hydrogen vehicle minimum</v>
      </c>
      <c r="L102" s="224">
        <f t="shared" si="24"/>
        <v>0</v>
      </c>
      <c r="M102" s="224">
        <f t="shared" si="24"/>
        <v>1</v>
      </c>
      <c r="N102" s="224">
        <f t="shared" si="24"/>
        <v>0.01</v>
      </c>
      <c r="O102" s="71" t="str">
        <f t="shared" si="24"/>
        <v>% of new vehicles sold</v>
      </c>
      <c r="P102" s="223" t="str">
        <f>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55"/>
      <c r="R102" s="71" t="str">
        <f t="shared" ref="R102:R104" si="25">R$101</f>
        <v>hydrogen-vehicle-mandate.html</v>
      </c>
      <c r="S102" s="296"/>
      <c r="T102" s="53"/>
    </row>
    <row r="103" spans="1:20" ht="236" x14ac:dyDescent="0.75">
      <c r="A103" s="71" t="str">
        <f t="shared" ref="A103:A112" si="26">A$101</f>
        <v>Transportation</v>
      </c>
      <c r="B103" s="71" t="str">
        <f t="shared" si="23"/>
        <v>Hydrogen Vehicle Sales Standard</v>
      </c>
      <c r="C103" s="71" t="str">
        <f t="shared" si="23"/>
        <v>Minimum Required Hydrogen Vehicle Sales Percentage</v>
      </c>
      <c r="D103" s="53" t="s">
        <v>47</v>
      </c>
      <c r="E103" s="53" t="s">
        <v>40</v>
      </c>
      <c r="F103" s="53" t="s">
        <v>87</v>
      </c>
      <c r="G103" s="53" t="s">
        <v>40</v>
      </c>
      <c r="H103" s="56">
        <v>462</v>
      </c>
      <c r="I103" s="53" t="s">
        <v>45</v>
      </c>
      <c r="J103" s="71" t="str">
        <f t="shared" si="24"/>
        <v>Hydrogen Veh Sales Standard</v>
      </c>
      <c r="K103" s="71" t="str">
        <f t="shared" si="24"/>
        <v>trans hydrogen vehicle minimum</v>
      </c>
      <c r="L103" s="224">
        <f t="shared" si="24"/>
        <v>0</v>
      </c>
      <c r="M103" s="224">
        <f t="shared" si="24"/>
        <v>1</v>
      </c>
      <c r="N103" s="224">
        <f t="shared" si="24"/>
        <v>0.01</v>
      </c>
      <c r="O103" s="71" t="str">
        <f t="shared" si="24"/>
        <v>% of new vehicles sold</v>
      </c>
      <c r="P103" s="223" t="str">
        <f>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55"/>
      <c r="R103" s="71" t="str">
        <f t="shared" si="25"/>
        <v>hydrogen-vehicle-mandate.html</v>
      </c>
      <c r="S103" s="296"/>
      <c r="T103" s="53"/>
    </row>
    <row r="104" spans="1:20" ht="236" x14ac:dyDescent="0.75">
      <c r="A104" s="71" t="str">
        <f t="shared" si="26"/>
        <v>Transportation</v>
      </c>
      <c r="B104" s="71" t="str">
        <f t="shared" si="23"/>
        <v>Hydrogen Vehicle Sales Standard</v>
      </c>
      <c r="C104" s="71" t="str">
        <f t="shared" si="23"/>
        <v>Minimum Required Hydrogen Vehicle Sales Percentage</v>
      </c>
      <c r="D104" s="53" t="s">
        <v>44</v>
      </c>
      <c r="E104" s="53" t="s">
        <v>40</v>
      </c>
      <c r="F104" s="53" t="s">
        <v>88</v>
      </c>
      <c r="G104" s="53" t="s">
        <v>40</v>
      </c>
      <c r="H104" s="54">
        <v>463</v>
      </c>
      <c r="I104" s="53" t="s">
        <v>45</v>
      </c>
      <c r="J104" s="71" t="str">
        <f t="shared" si="24"/>
        <v>Hydrogen Veh Sales Standard</v>
      </c>
      <c r="K104" s="71" t="str">
        <f t="shared" si="24"/>
        <v>trans hydrogen vehicle minimum</v>
      </c>
      <c r="L104" s="224">
        <f t="shared" si="24"/>
        <v>0</v>
      </c>
      <c r="M104" s="224">
        <f t="shared" si="24"/>
        <v>1</v>
      </c>
      <c r="N104" s="224">
        <f t="shared" si="24"/>
        <v>0.01</v>
      </c>
      <c r="O104" s="71" t="str">
        <f t="shared" si="24"/>
        <v>% of new vehicles sold</v>
      </c>
      <c r="P104" s="223" t="str">
        <f>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55"/>
      <c r="R104" s="71" t="str">
        <f t="shared" si="25"/>
        <v>hydrogen-vehicle-mandate.html</v>
      </c>
      <c r="S104" s="296"/>
      <c r="T104" s="53"/>
    </row>
    <row r="105" spans="1:20" ht="236" x14ac:dyDescent="0.75">
      <c r="A105" s="71" t="str">
        <f t="shared" si="26"/>
        <v>Transportation</v>
      </c>
      <c r="B105" s="71" t="str">
        <f t="shared" si="23"/>
        <v>Hydrogen Vehicle Sales Standard</v>
      </c>
      <c r="C105" s="71" t="str">
        <f t="shared" si="23"/>
        <v>Minimum Required Hydrogen Vehicle Sales Percentage</v>
      </c>
      <c r="D105" s="53" t="s">
        <v>47</v>
      </c>
      <c r="E105" s="53" t="s">
        <v>41</v>
      </c>
      <c r="F105" s="53" t="s">
        <v>87</v>
      </c>
      <c r="G105" s="53" t="s">
        <v>89</v>
      </c>
      <c r="H105" s="54">
        <v>502</v>
      </c>
      <c r="I105" s="53" t="s">
        <v>45</v>
      </c>
      <c r="J105" s="71" t="str">
        <f t="shared" si="24"/>
        <v>Hydrogen Veh Sales Standard</v>
      </c>
      <c r="K105" s="71" t="str">
        <f t="shared" si="24"/>
        <v>trans hydrogen vehicle minimum</v>
      </c>
      <c r="L105" s="224">
        <f t="shared" si="24"/>
        <v>0</v>
      </c>
      <c r="M105" s="224">
        <f t="shared" si="24"/>
        <v>1</v>
      </c>
      <c r="N105" s="224">
        <f t="shared" si="24"/>
        <v>0.01</v>
      </c>
      <c r="O105" s="71" t="str">
        <f t="shared" si="24"/>
        <v>% of new vehicles sold</v>
      </c>
      <c r="P105" s="223" t="str">
        <f>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55"/>
      <c r="R105" s="55"/>
      <c r="S105" s="296"/>
      <c r="T105" s="53"/>
    </row>
    <row r="106" spans="1:20" ht="236" x14ac:dyDescent="0.75">
      <c r="A106" s="71" t="str">
        <f t="shared" si="26"/>
        <v>Transportation</v>
      </c>
      <c r="B106" s="71" t="str">
        <f t="shared" si="23"/>
        <v>Hydrogen Vehicle Sales Standard</v>
      </c>
      <c r="C106" s="71" t="str">
        <f t="shared" si="23"/>
        <v>Minimum Required Hydrogen Vehicle Sales Percentage</v>
      </c>
      <c r="D106" s="53" t="s">
        <v>44</v>
      </c>
      <c r="E106" s="53" t="s">
        <v>41</v>
      </c>
      <c r="F106" s="53" t="s">
        <v>88</v>
      </c>
      <c r="G106" s="53" t="s">
        <v>89</v>
      </c>
      <c r="H106" s="54">
        <v>503</v>
      </c>
      <c r="I106" s="53" t="s">
        <v>45</v>
      </c>
      <c r="J106" s="71" t="str">
        <f t="shared" si="24"/>
        <v>Hydrogen Veh Sales Standard</v>
      </c>
      <c r="K106" s="71" t="str">
        <f t="shared" si="24"/>
        <v>trans hydrogen vehicle minimum</v>
      </c>
      <c r="L106" s="224">
        <f t="shared" si="24"/>
        <v>0</v>
      </c>
      <c r="M106" s="224">
        <f t="shared" si="24"/>
        <v>1</v>
      </c>
      <c r="N106" s="224">
        <f t="shared" si="24"/>
        <v>0.01</v>
      </c>
      <c r="O106" s="71" t="str">
        <f t="shared" si="24"/>
        <v>% of new vehicles sold</v>
      </c>
      <c r="P106" s="223" t="str">
        <f>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55"/>
      <c r="R106" s="55"/>
      <c r="S106" s="296"/>
      <c r="T106" s="53"/>
    </row>
    <row r="107" spans="1:20" ht="236" x14ac:dyDescent="0.75">
      <c r="A107" s="71" t="str">
        <f t="shared" si="26"/>
        <v>Transportation</v>
      </c>
      <c r="B107" s="71" t="str">
        <f t="shared" si="23"/>
        <v>Hydrogen Vehicle Sales Standard</v>
      </c>
      <c r="C107" s="71" t="str">
        <f t="shared" si="23"/>
        <v>Minimum Required Hydrogen Vehicle Sales Percentage</v>
      </c>
      <c r="D107" s="53" t="s">
        <v>47</v>
      </c>
      <c r="E107" s="53" t="s">
        <v>42</v>
      </c>
      <c r="F107" s="53" t="s">
        <v>87</v>
      </c>
      <c r="G107" s="53" t="s">
        <v>90</v>
      </c>
      <c r="H107" s="54">
        <v>504</v>
      </c>
      <c r="I107" s="53" t="s">
        <v>45</v>
      </c>
      <c r="J107" s="71" t="str">
        <f t="shared" si="24"/>
        <v>Hydrogen Veh Sales Standard</v>
      </c>
      <c r="K107" s="71" t="str">
        <f t="shared" si="24"/>
        <v>trans hydrogen vehicle minimum</v>
      </c>
      <c r="L107" s="224">
        <f t="shared" si="24"/>
        <v>0</v>
      </c>
      <c r="M107" s="224">
        <f t="shared" si="24"/>
        <v>1</v>
      </c>
      <c r="N107" s="224">
        <f t="shared" si="24"/>
        <v>0.01</v>
      </c>
      <c r="O107" s="71" t="str">
        <f t="shared" si="24"/>
        <v>% of new vehicles sold</v>
      </c>
      <c r="P107" s="223" t="str">
        <f>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55"/>
      <c r="R107" s="55"/>
      <c r="S107" s="296"/>
      <c r="T107" s="53"/>
    </row>
    <row r="108" spans="1:20" ht="236" x14ac:dyDescent="0.75">
      <c r="A108" s="71" t="str">
        <f t="shared" si="26"/>
        <v>Transportation</v>
      </c>
      <c r="B108" s="71" t="str">
        <f t="shared" si="23"/>
        <v>Hydrogen Vehicle Sales Standard</v>
      </c>
      <c r="C108" s="71" t="str">
        <f t="shared" si="23"/>
        <v>Minimum Required Hydrogen Vehicle Sales Percentage</v>
      </c>
      <c r="D108" s="53" t="s">
        <v>44</v>
      </c>
      <c r="E108" s="53" t="s">
        <v>42</v>
      </c>
      <c r="F108" s="53" t="s">
        <v>88</v>
      </c>
      <c r="G108" s="53" t="s">
        <v>90</v>
      </c>
      <c r="H108" s="54">
        <v>505</v>
      </c>
      <c r="I108" s="53" t="s">
        <v>45</v>
      </c>
      <c r="J108" s="71" t="str">
        <f t="shared" si="24"/>
        <v>Hydrogen Veh Sales Standard</v>
      </c>
      <c r="K108" s="71" t="str">
        <f t="shared" si="24"/>
        <v>trans hydrogen vehicle minimum</v>
      </c>
      <c r="L108" s="224">
        <f t="shared" si="24"/>
        <v>0</v>
      </c>
      <c r="M108" s="224">
        <f t="shared" si="24"/>
        <v>1</v>
      </c>
      <c r="N108" s="224">
        <f t="shared" si="24"/>
        <v>0.01</v>
      </c>
      <c r="O108" s="71" t="str">
        <f t="shared" si="24"/>
        <v>% of new vehicles sold</v>
      </c>
      <c r="P108" s="223" t="str">
        <f>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55"/>
      <c r="R108" s="55"/>
      <c r="S108" s="296"/>
      <c r="T108" s="53"/>
    </row>
    <row r="109" spans="1:20" ht="236" x14ac:dyDescent="0.75">
      <c r="A109" s="71" t="str">
        <f t="shared" si="26"/>
        <v>Transportation</v>
      </c>
      <c r="B109" s="71" t="str">
        <f t="shared" si="23"/>
        <v>Hydrogen Vehicle Sales Standard</v>
      </c>
      <c r="C109" s="71" t="str">
        <f t="shared" si="23"/>
        <v>Minimum Required Hydrogen Vehicle Sales Percentage</v>
      </c>
      <c r="D109" s="53" t="s">
        <v>47</v>
      </c>
      <c r="E109" s="53" t="s">
        <v>43</v>
      </c>
      <c r="F109" s="53" t="s">
        <v>87</v>
      </c>
      <c r="G109" s="53" t="s">
        <v>91</v>
      </c>
      <c r="H109" s="54">
        <v>506</v>
      </c>
      <c r="I109" s="53" t="s">
        <v>45</v>
      </c>
      <c r="J109" s="71" t="str">
        <f t="shared" si="24"/>
        <v>Hydrogen Veh Sales Standard</v>
      </c>
      <c r="K109" s="71" t="str">
        <f t="shared" si="24"/>
        <v>trans hydrogen vehicle minimum</v>
      </c>
      <c r="L109" s="224">
        <f t="shared" si="24"/>
        <v>0</v>
      </c>
      <c r="M109" s="224">
        <f t="shared" si="24"/>
        <v>1</v>
      </c>
      <c r="N109" s="224">
        <f t="shared" si="24"/>
        <v>0.01</v>
      </c>
      <c r="O109" s="71" t="str">
        <f t="shared" si="24"/>
        <v>% of new vehicles sold</v>
      </c>
      <c r="P109" s="223" t="str">
        <f>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55"/>
      <c r="R109" s="55"/>
      <c r="S109" s="296"/>
      <c r="T109" s="53"/>
    </row>
    <row r="110" spans="1:20" ht="236" x14ac:dyDescent="0.75">
      <c r="A110" s="71" t="str">
        <f t="shared" si="26"/>
        <v>Transportation</v>
      </c>
      <c r="B110" s="71" t="str">
        <f t="shared" si="23"/>
        <v>Hydrogen Vehicle Sales Standard</v>
      </c>
      <c r="C110" s="71" t="str">
        <f t="shared" si="23"/>
        <v>Minimum Required Hydrogen Vehicle Sales Percentage</v>
      </c>
      <c r="D110" s="53" t="s">
        <v>44</v>
      </c>
      <c r="E110" s="53" t="s">
        <v>43</v>
      </c>
      <c r="F110" s="53" t="s">
        <v>88</v>
      </c>
      <c r="G110" s="53" t="s">
        <v>91</v>
      </c>
      <c r="H110" s="54">
        <v>507</v>
      </c>
      <c r="I110" s="53" t="s">
        <v>45</v>
      </c>
      <c r="J110" s="71" t="str">
        <f t="shared" si="24"/>
        <v>Hydrogen Veh Sales Standard</v>
      </c>
      <c r="K110" s="71" t="str">
        <f t="shared" si="24"/>
        <v>trans hydrogen vehicle minimum</v>
      </c>
      <c r="L110" s="224">
        <f t="shared" si="24"/>
        <v>0</v>
      </c>
      <c r="M110" s="224">
        <f t="shared" si="24"/>
        <v>1</v>
      </c>
      <c r="N110" s="224">
        <f t="shared" si="24"/>
        <v>0.01</v>
      </c>
      <c r="O110" s="71" t="str">
        <f t="shared" si="24"/>
        <v>% of new vehicles sold</v>
      </c>
      <c r="P110" s="223" t="str">
        <f>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55"/>
      <c r="R110" s="55"/>
      <c r="S110" s="296"/>
      <c r="T110" s="53"/>
    </row>
    <row r="111" spans="1:20" ht="236" x14ac:dyDescent="0.75">
      <c r="A111" s="71" t="str">
        <f t="shared" si="26"/>
        <v>Transportation</v>
      </c>
      <c r="B111" s="71" t="str">
        <f t="shared" si="23"/>
        <v>Hydrogen Vehicle Sales Standard</v>
      </c>
      <c r="C111" s="71" t="str">
        <f t="shared" si="23"/>
        <v>Minimum Required Hydrogen Vehicle Sales Percentage</v>
      </c>
      <c r="D111" s="53" t="s">
        <v>47</v>
      </c>
      <c r="E111" s="53" t="s">
        <v>118</v>
      </c>
      <c r="F111" s="53" t="s">
        <v>87</v>
      </c>
      <c r="G111" s="53" t="s">
        <v>152</v>
      </c>
      <c r="H111" s="54">
        <v>603</v>
      </c>
      <c r="I111" s="9" t="s">
        <v>46</v>
      </c>
      <c r="J111" s="211"/>
      <c r="K111" s="211"/>
      <c r="L111" s="61"/>
      <c r="M111" s="63"/>
      <c r="N111" s="61"/>
      <c r="O111" s="55"/>
      <c r="P111" s="223" t="str">
        <f>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55"/>
      <c r="R111" s="55"/>
      <c r="S111" s="296"/>
      <c r="T111" s="53"/>
    </row>
    <row r="112" spans="1:20" ht="236" x14ac:dyDescent="0.75">
      <c r="A112" s="71" t="str">
        <f t="shared" si="26"/>
        <v>Transportation</v>
      </c>
      <c r="B112" s="71" t="str">
        <f t="shared" si="23"/>
        <v>Hydrogen Vehicle Sales Standard</v>
      </c>
      <c r="C112" s="71" t="str">
        <f t="shared" si="23"/>
        <v>Minimum Required Hydrogen Vehicle Sales Percentage</v>
      </c>
      <c r="D112" s="53" t="s">
        <v>44</v>
      </c>
      <c r="E112" s="53" t="s">
        <v>118</v>
      </c>
      <c r="F112" s="53" t="s">
        <v>88</v>
      </c>
      <c r="G112" s="53" t="s">
        <v>152</v>
      </c>
      <c r="H112" s="54">
        <v>604</v>
      </c>
      <c r="I112" s="9" t="s">
        <v>46</v>
      </c>
      <c r="J112" s="211"/>
      <c r="K112" s="211"/>
      <c r="L112" s="61"/>
      <c r="M112" s="63"/>
      <c r="N112" s="61"/>
      <c r="O112" s="55"/>
      <c r="P112" s="223" t="str">
        <f>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55"/>
      <c r="R112" s="55"/>
      <c r="S112" s="296"/>
      <c r="T112" s="53"/>
    </row>
    <row r="113" spans="1:20" s="2" customFormat="1" ht="59" x14ac:dyDescent="0.75">
      <c r="A113" s="218" t="s">
        <v>4</v>
      </c>
      <c r="B113" s="218" t="s">
        <v>509</v>
      </c>
      <c r="C113" s="218" t="s">
        <v>510</v>
      </c>
      <c r="D113" s="53"/>
      <c r="E113" s="53"/>
      <c r="F113" s="53"/>
      <c r="G113" s="53"/>
      <c r="H113" s="56">
        <v>190</v>
      </c>
      <c r="I113" s="53" t="s">
        <v>45</v>
      </c>
      <c r="J113" s="218" t="s">
        <v>509</v>
      </c>
      <c r="K113" s="217" t="s">
        <v>2394</v>
      </c>
      <c r="L113" s="63">
        <v>0</v>
      </c>
      <c r="M113" s="63">
        <v>0.2</v>
      </c>
      <c r="N113" s="63">
        <v>0.01</v>
      </c>
      <c r="O113" s="9" t="s">
        <v>511</v>
      </c>
      <c r="P113" s="223" t="str">
        <f>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53" t="s">
        <v>512</v>
      </c>
      <c r="R113" s="9" t="s">
        <v>513</v>
      </c>
      <c r="S113" s="301" t="s">
        <v>514</v>
      </c>
      <c r="T113" s="9"/>
    </row>
    <row r="114" spans="1:20" ht="117.75" customHeight="1" x14ac:dyDescent="0.75">
      <c r="A114" s="217" t="s">
        <v>4</v>
      </c>
      <c r="B114" s="217" t="s">
        <v>3241</v>
      </c>
      <c r="C114" s="217" t="s">
        <v>3242</v>
      </c>
      <c r="D114" s="53" t="s">
        <v>47</v>
      </c>
      <c r="E114" s="53" t="s">
        <v>39</v>
      </c>
      <c r="F114" s="53" t="s">
        <v>87</v>
      </c>
      <c r="G114" s="53" t="s">
        <v>39</v>
      </c>
      <c r="H114" s="54">
        <v>848</v>
      </c>
      <c r="I114" s="53" t="s">
        <v>45</v>
      </c>
      <c r="J114" s="217" t="s">
        <v>3241</v>
      </c>
      <c r="K114" s="217" t="s">
        <v>3243</v>
      </c>
      <c r="L114" s="60">
        <v>0</v>
      </c>
      <c r="M114" s="60">
        <f>-ROUND(MaxBoundCalculations!$B$206,2)</f>
        <v>0.26</v>
      </c>
      <c r="N114" s="60">
        <v>0.01</v>
      </c>
      <c r="O114" s="53" t="s">
        <v>3244</v>
      </c>
      <c r="P114" s="223" t="str">
        <f>INDEX('Policy Characteristics'!J:J,MATCH($C114,'Policy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4" s="53" t="s">
        <v>208</v>
      </c>
      <c r="R114" s="9" t="s">
        <v>209</v>
      </c>
      <c r="S114" s="474" t="s">
        <v>477</v>
      </c>
      <c r="T114" s="53"/>
    </row>
    <row r="115" spans="1:20" ht="86.5" customHeight="1" x14ac:dyDescent="0.75">
      <c r="A115" s="71" t="str">
        <f>A$114</f>
        <v>Transportation</v>
      </c>
      <c r="B115" s="71" t="str">
        <f t="shared" ref="B115:C125" si="27">B$114</f>
        <v>Mode Shifting</v>
      </c>
      <c r="C115" s="71" t="str">
        <f t="shared" si="27"/>
        <v>Percent of Travel Demand Shifted to Other Modes or Eliminated</v>
      </c>
      <c r="D115" s="53" t="s">
        <v>47</v>
      </c>
      <c r="E115" s="53" t="s">
        <v>40</v>
      </c>
      <c r="F115" s="53" t="s">
        <v>87</v>
      </c>
      <c r="G115" s="53" t="s">
        <v>40</v>
      </c>
      <c r="H115" s="54">
        <v>849</v>
      </c>
      <c r="I115" s="9" t="s">
        <v>46</v>
      </c>
      <c r="J115" s="71"/>
      <c r="K115" s="64"/>
      <c r="L115" s="64"/>
      <c r="M115" s="64"/>
      <c r="N115" s="64"/>
      <c r="O115" s="58"/>
      <c r="P115" s="223" t="str">
        <f>INDEX('Policy Characteristics'!J:J,MATCH($C115,'Policy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5" s="58"/>
      <c r="R115" s="58"/>
      <c r="S115" s="302"/>
      <c r="T115" s="53"/>
    </row>
    <row r="116" spans="1:20" ht="177" x14ac:dyDescent="0.75">
      <c r="A116" s="71" t="str">
        <f t="shared" ref="A116:A125" si="28">A$114</f>
        <v>Transportation</v>
      </c>
      <c r="B116" s="71" t="str">
        <f t="shared" si="27"/>
        <v>Mode Shifting</v>
      </c>
      <c r="C116" s="71" t="str">
        <f t="shared" si="27"/>
        <v>Percent of Travel Demand Shifted to Other Modes or Eliminated</v>
      </c>
      <c r="D116" s="53" t="s">
        <v>47</v>
      </c>
      <c r="E116" s="53" t="s">
        <v>41</v>
      </c>
      <c r="F116" s="53" t="s">
        <v>87</v>
      </c>
      <c r="G116" s="53" t="s">
        <v>89</v>
      </c>
      <c r="H116" s="54">
        <v>850</v>
      </c>
      <c r="I116" s="53" t="s">
        <v>45</v>
      </c>
      <c r="J116" s="71" t="str">
        <f t="shared" ref="J116:S116" si="29">J$114</f>
        <v>Mode Shifting</v>
      </c>
      <c r="K116" s="71" t="str">
        <f t="shared" si="29"/>
        <v>trans mode shifting</v>
      </c>
      <c r="L116" s="64">
        <f t="shared" si="29"/>
        <v>0</v>
      </c>
      <c r="M116" s="60">
        <f>-ROUND(MaxBoundCalculations!$B$207,2)</f>
        <v>0.3</v>
      </c>
      <c r="N116" s="64">
        <f t="shared" si="29"/>
        <v>0.01</v>
      </c>
      <c r="O116" s="58" t="str">
        <f t="shared" si="29"/>
        <v>% of trips shifted</v>
      </c>
      <c r="P116" s="223" t="str">
        <f>INDEX('Policy Characteristics'!J:J,MATCH($C116,'Policy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6" s="58" t="str">
        <f t="shared" si="29"/>
        <v>transportation-sector-main.html#tdm</v>
      </c>
      <c r="R116" s="58" t="str">
        <f t="shared" si="29"/>
        <v>transportation-demand-management.html</v>
      </c>
      <c r="S116" s="302" t="str">
        <f t="shared" si="29"/>
        <v>International Energy Agency, 2009, "Transport, Energy and CO2: Moving toward Sustainability", http://www.iea.org/publications/freepublications/publication/transport2009.pdf</v>
      </c>
      <c r="T116" s="53"/>
    </row>
    <row r="117" spans="1:20" ht="177" x14ac:dyDescent="0.75">
      <c r="A117" s="71" t="str">
        <f t="shared" si="28"/>
        <v>Transportation</v>
      </c>
      <c r="B117" s="71" t="str">
        <f t="shared" si="27"/>
        <v>Mode Shifting</v>
      </c>
      <c r="C117" s="71" t="str">
        <f t="shared" si="27"/>
        <v>Percent of Travel Demand Shifted to Other Modes or Eliminated</v>
      </c>
      <c r="D117" s="53" t="s">
        <v>47</v>
      </c>
      <c r="E117" s="53" t="s">
        <v>42</v>
      </c>
      <c r="F117" s="53" t="s">
        <v>87</v>
      </c>
      <c r="G117" s="53" t="s">
        <v>90</v>
      </c>
      <c r="H117" s="54">
        <v>851</v>
      </c>
      <c r="I117" s="9" t="s">
        <v>46</v>
      </c>
      <c r="J117" s="71"/>
      <c r="K117" s="64"/>
      <c r="L117" s="64"/>
      <c r="M117" s="64"/>
      <c r="N117" s="64"/>
      <c r="O117" s="58"/>
      <c r="P117" s="223" t="str">
        <f>INDEX('Policy Characteristics'!J:J,MATCH($C117,'Policy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7" s="58"/>
      <c r="R117" s="58"/>
      <c r="S117" s="302"/>
      <c r="T117" s="53"/>
    </row>
    <row r="118" spans="1:20" ht="177" x14ac:dyDescent="0.75">
      <c r="A118" s="71" t="str">
        <f t="shared" si="28"/>
        <v>Transportation</v>
      </c>
      <c r="B118" s="71" t="str">
        <f t="shared" si="27"/>
        <v>Mode Shifting</v>
      </c>
      <c r="C118" s="71" t="str">
        <f t="shared" si="27"/>
        <v>Percent of Travel Demand Shifted to Other Modes or Eliminated</v>
      </c>
      <c r="D118" s="53" t="s">
        <v>47</v>
      </c>
      <c r="E118" s="53" t="s">
        <v>43</v>
      </c>
      <c r="F118" s="53" t="s">
        <v>87</v>
      </c>
      <c r="G118" s="53" t="s">
        <v>91</v>
      </c>
      <c r="H118" s="54">
        <v>852</v>
      </c>
      <c r="I118" s="9" t="s">
        <v>46</v>
      </c>
      <c r="J118" s="71"/>
      <c r="K118" s="64"/>
      <c r="L118" s="64"/>
      <c r="M118" s="64"/>
      <c r="N118" s="64"/>
      <c r="O118" s="58"/>
      <c r="P118" s="223" t="str">
        <f>INDEX('Policy Characteristics'!J:J,MATCH($C118,'Policy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8" s="58"/>
      <c r="R118" s="58"/>
      <c r="S118" s="302"/>
      <c r="T118" s="53"/>
    </row>
    <row r="119" spans="1:20" ht="177" x14ac:dyDescent="0.75">
      <c r="A119" s="71" t="str">
        <f t="shared" si="28"/>
        <v>Transportation</v>
      </c>
      <c r="B119" s="71" t="str">
        <f t="shared" si="27"/>
        <v>Mode Shifting</v>
      </c>
      <c r="C119" s="71" t="str">
        <f t="shared" si="27"/>
        <v>Percent of Travel Demand Shifted to Other Modes or Eliminated</v>
      </c>
      <c r="D119" s="53" t="s">
        <v>47</v>
      </c>
      <c r="E119" s="53" t="s">
        <v>118</v>
      </c>
      <c r="F119" s="53" t="s">
        <v>87</v>
      </c>
      <c r="G119" s="53" t="s">
        <v>152</v>
      </c>
      <c r="H119" s="54">
        <v>853</v>
      </c>
      <c r="I119" s="9" t="s">
        <v>46</v>
      </c>
      <c r="J119" s="71"/>
      <c r="K119" s="64"/>
      <c r="L119" s="64"/>
      <c r="M119" s="64"/>
      <c r="N119" s="64"/>
      <c r="O119" s="58"/>
      <c r="P119" s="223" t="str">
        <f>INDEX('Policy Characteristics'!J:J,MATCH($C119,'Policy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9" s="58"/>
      <c r="R119" s="58"/>
      <c r="S119" s="302"/>
      <c r="T119" s="53"/>
    </row>
    <row r="120" spans="1:20" ht="177" x14ac:dyDescent="0.75">
      <c r="A120" s="71" t="str">
        <f t="shared" si="28"/>
        <v>Transportation</v>
      </c>
      <c r="B120" s="71" t="str">
        <f t="shared" si="27"/>
        <v>Mode Shifting</v>
      </c>
      <c r="C120" s="71" t="str">
        <f t="shared" si="27"/>
        <v>Percent of Travel Demand Shifted to Other Modes or Eliminated</v>
      </c>
      <c r="D120" s="53" t="s">
        <v>44</v>
      </c>
      <c r="E120" s="53" t="s">
        <v>39</v>
      </c>
      <c r="F120" s="53" t="s">
        <v>88</v>
      </c>
      <c r="G120" s="53" t="s">
        <v>39</v>
      </c>
      <c r="H120" s="54">
        <v>854</v>
      </c>
      <c r="I120" s="9" t="s">
        <v>46</v>
      </c>
      <c r="J120" s="71"/>
      <c r="K120" s="64"/>
      <c r="L120" s="64"/>
      <c r="M120" s="64"/>
      <c r="N120" s="64"/>
      <c r="O120" s="58"/>
      <c r="P120" s="223" t="str">
        <f>INDEX('Policy Characteristics'!J:J,MATCH($C120,'Policy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0" s="58"/>
      <c r="R120" s="58"/>
      <c r="S120" s="302"/>
      <c r="T120" s="53"/>
    </row>
    <row r="121" spans="1:20" ht="177" x14ac:dyDescent="0.75">
      <c r="A121" s="71" t="str">
        <f t="shared" si="28"/>
        <v>Transportation</v>
      </c>
      <c r="B121" s="71" t="str">
        <f t="shared" si="27"/>
        <v>Mode Shifting</v>
      </c>
      <c r="C121" s="71" t="str">
        <f t="shared" si="27"/>
        <v>Percent of Travel Demand Shifted to Other Modes or Eliminated</v>
      </c>
      <c r="D121" s="53" t="s">
        <v>44</v>
      </c>
      <c r="E121" s="53" t="s">
        <v>40</v>
      </c>
      <c r="F121" s="53" t="s">
        <v>88</v>
      </c>
      <c r="G121" s="53" t="s">
        <v>40</v>
      </c>
      <c r="H121" s="54">
        <v>855</v>
      </c>
      <c r="I121" s="53" t="s">
        <v>45</v>
      </c>
      <c r="J121" s="71" t="str">
        <f t="shared" ref="J121:N121" si="30">J$114</f>
        <v>Mode Shifting</v>
      </c>
      <c r="K121" s="71" t="str">
        <f t="shared" si="30"/>
        <v>trans mode shifting</v>
      </c>
      <c r="L121" s="64">
        <f t="shared" si="30"/>
        <v>0</v>
      </c>
      <c r="M121" s="60">
        <v>0.1</v>
      </c>
      <c r="N121" s="64">
        <f t="shared" si="30"/>
        <v>0.01</v>
      </c>
      <c r="O121" s="58" t="str">
        <f t="shared" ref="O121" si="31">O$114</f>
        <v>% of trips shifted</v>
      </c>
      <c r="P121" s="223" t="str">
        <f>INDEX('Policy Characteristics'!J:J,MATCH($C121,'Policy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1" s="58" t="str">
        <f t="shared" ref="Q121:R121" si="32">Q$114</f>
        <v>transportation-sector-main.html#tdm</v>
      </c>
      <c r="R121" s="58" t="str">
        <f t="shared" si="32"/>
        <v>transportation-demand-management.html</v>
      </c>
      <c r="S121" s="302" t="s">
        <v>3290</v>
      </c>
      <c r="T121" s="53"/>
    </row>
    <row r="122" spans="1:20" ht="177" x14ac:dyDescent="0.75">
      <c r="A122" s="71" t="str">
        <f t="shared" si="28"/>
        <v>Transportation</v>
      </c>
      <c r="B122" s="71" t="str">
        <f t="shared" si="27"/>
        <v>Mode Shifting</v>
      </c>
      <c r="C122" s="71" t="str">
        <f t="shared" si="27"/>
        <v>Percent of Travel Demand Shifted to Other Modes or Eliminated</v>
      </c>
      <c r="D122" s="53" t="s">
        <v>44</v>
      </c>
      <c r="E122" s="53" t="s">
        <v>41</v>
      </c>
      <c r="F122" s="53" t="s">
        <v>88</v>
      </c>
      <c r="G122" s="53" t="s">
        <v>89</v>
      </c>
      <c r="H122" s="54">
        <v>856</v>
      </c>
      <c r="I122" s="9" t="s">
        <v>46</v>
      </c>
      <c r="J122" s="71"/>
      <c r="K122" s="64"/>
      <c r="L122" s="64"/>
      <c r="M122" s="64"/>
      <c r="N122" s="64"/>
      <c r="O122" s="58"/>
      <c r="P122" s="223" t="str">
        <f>INDEX('Policy Characteristics'!J:J,MATCH($C122,'Policy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2" s="58"/>
      <c r="R122" s="58"/>
      <c r="S122" s="302"/>
      <c r="T122" s="53"/>
    </row>
    <row r="123" spans="1:20" ht="177" x14ac:dyDescent="0.75">
      <c r="A123" s="71" t="str">
        <f t="shared" si="28"/>
        <v>Transportation</v>
      </c>
      <c r="B123" s="71" t="str">
        <f t="shared" si="27"/>
        <v>Mode Shifting</v>
      </c>
      <c r="C123" s="71" t="str">
        <f t="shared" si="27"/>
        <v>Percent of Travel Demand Shifted to Other Modes or Eliminated</v>
      </c>
      <c r="D123" s="53" t="s">
        <v>44</v>
      </c>
      <c r="E123" s="53" t="s">
        <v>42</v>
      </c>
      <c r="F123" s="53" t="s">
        <v>88</v>
      </c>
      <c r="G123" s="53" t="s">
        <v>90</v>
      </c>
      <c r="H123" s="54">
        <v>857</v>
      </c>
      <c r="I123" s="9" t="s">
        <v>46</v>
      </c>
      <c r="J123" s="71"/>
      <c r="K123" s="64"/>
      <c r="L123" s="64"/>
      <c r="M123" s="64"/>
      <c r="N123" s="64"/>
      <c r="O123" s="58"/>
      <c r="P123" s="223" t="str">
        <f>INDEX('Policy Characteristics'!J:J,MATCH($C123,'Policy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3" s="58"/>
      <c r="R123" s="58"/>
      <c r="S123" s="302"/>
      <c r="T123" s="53"/>
    </row>
    <row r="124" spans="1:20" ht="177" x14ac:dyDescent="0.75">
      <c r="A124" s="71" t="str">
        <f t="shared" si="28"/>
        <v>Transportation</v>
      </c>
      <c r="B124" s="71" t="str">
        <f t="shared" si="27"/>
        <v>Mode Shifting</v>
      </c>
      <c r="C124" s="71" t="str">
        <f t="shared" si="27"/>
        <v>Percent of Travel Demand Shifted to Other Modes or Eliminated</v>
      </c>
      <c r="D124" s="53" t="s">
        <v>44</v>
      </c>
      <c r="E124" s="53" t="s">
        <v>43</v>
      </c>
      <c r="F124" s="53" t="s">
        <v>88</v>
      </c>
      <c r="G124" s="53" t="s">
        <v>91</v>
      </c>
      <c r="H124" s="54">
        <v>858</v>
      </c>
      <c r="I124" s="9" t="s">
        <v>46</v>
      </c>
      <c r="J124" s="71"/>
      <c r="K124" s="64"/>
      <c r="L124" s="64"/>
      <c r="M124" s="64"/>
      <c r="N124" s="64"/>
      <c r="O124" s="58"/>
      <c r="P124" s="223" t="str">
        <f>INDEX('Policy Characteristics'!J:J,MATCH($C124,'Policy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4" s="58"/>
      <c r="R124" s="58"/>
      <c r="S124" s="302"/>
      <c r="T124" s="53"/>
    </row>
    <row r="125" spans="1:20" ht="177" x14ac:dyDescent="0.75">
      <c r="A125" s="71" t="str">
        <f t="shared" si="28"/>
        <v>Transportation</v>
      </c>
      <c r="B125" s="71" t="str">
        <f t="shared" si="27"/>
        <v>Mode Shifting</v>
      </c>
      <c r="C125" s="71" t="str">
        <f t="shared" si="27"/>
        <v>Percent of Travel Demand Shifted to Other Modes or Eliminated</v>
      </c>
      <c r="D125" s="53" t="s">
        <v>44</v>
      </c>
      <c r="E125" s="53" t="s">
        <v>118</v>
      </c>
      <c r="F125" s="53" t="s">
        <v>88</v>
      </c>
      <c r="G125" s="53" t="s">
        <v>152</v>
      </c>
      <c r="H125" s="54">
        <v>859</v>
      </c>
      <c r="I125" s="9" t="s">
        <v>46</v>
      </c>
      <c r="J125" s="71"/>
      <c r="K125" s="64"/>
      <c r="L125" s="64"/>
      <c r="M125" s="64"/>
      <c r="N125" s="64"/>
      <c r="O125" s="58"/>
      <c r="P125" s="223" t="str">
        <f>INDEX('Policy Characteristics'!J:J,MATCH($C125,'Policy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5" s="58"/>
      <c r="R125" s="58"/>
      <c r="S125" s="302"/>
      <c r="T125" s="53"/>
    </row>
    <row r="126" spans="1:20" ht="236" x14ac:dyDescent="0.75">
      <c r="A126" s="217" t="s">
        <v>73</v>
      </c>
      <c r="B126" s="217" t="s">
        <v>15</v>
      </c>
      <c r="C126" s="217" t="s">
        <v>2629</v>
      </c>
      <c r="D126" s="53" t="s">
        <v>120</v>
      </c>
      <c r="E126" s="53" t="s">
        <v>299</v>
      </c>
      <c r="F126" s="53" t="s">
        <v>303</v>
      </c>
      <c r="G126" s="53" t="s">
        <v>126</v>
      </c>
      <c r="H126" s="54">
        <v>435</v>
      </c>
      <c r="I126" s="53" t="s">
        <v>45</v>
      </c>
      <c r="J126" s="217" t="s">
        <v>15</v>
      </c>
      <c r="K126" s="217" t="s">
        <v>2628</v>
      </c>
      <c r="L126" s="59">
        <v>0</v>
      </c>
      <c r="M126" s="59">
        <v>1</v>
      </c>
      <c r="N126" s="59">
        <v>0.01</v>
      </c>
      <c r="O126" s="53" t="s">
        <v>119</v>
      </c>
      <c r="P126" s="223" t="str">
        <f>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53" t="s">
        <v>210</v>
      </c>
      <c r="R126" s="9" t="s">
        <v>211</v>
      </c>
      <c r="S126" s="296"/>
      <c r="T126" s="53"/>
    </row>
    <row r="127" spans="1:20" ht="236" x14ac:dyDescent="0.75">
      <c r="A127" s="71" t="str">
        <f>A$126</f>
        <v>Buildings and Appliances</v>
      </c>
      <c r="B127" s="71" t="str">
        <f t="shared" ref="B127:C139" si="33">B$126</f>
        <v>Building Component Electrification</v>
      </c>
      <c r="C127" s="71" t="str">
        <f t="shared" si="33"/>
        <v>Fraction of New Bldg Components Shifted to Other Fuels</v>
      </c>
      <c r="D127" s="53" t="s">
        <v>121</v>
      </c>
      <c r="E127" s="53" t="s">
        <v>299</v>
      </c>
      <c r="F127" s="53" t="s">
        <v>303</v>
      </c>
      <c r="G127" s="53" t="s">
        <v>127</v>
      </c>
      <c r="H127" s="54">
        <v>436</v>
      </c>
      <c r="I127" s="53" t="s">
        <v>46</v>
      </c>
      <c r="J127" s="71"/>
      <c r="K127" s="66"/>
      <c r="L127" s="224"/>
      <c r="M127" s="224"/>
      <c r="N127" s="64"/>
      <c r="O127" s="58"/>
      <c r="P127" s="223" t="str">
        <f>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58"/>
      <c r="R127" s="58"/>
      <c r="S127" s="302"/>
      <c r="T127" s="58"/>
    </row>
    <row r="128" spans="1:20" ht="236" x14ac:dyDescent="0.75">
      <c r="A128" s="71" t="str">
        <f t="shared" ref="A128:C140" si="34">A$126</f>
        <v>Buildings and Appliances</v>
      </c>
      <c r="B128" s="71" t="str">
        <f t="shared" si="33"/>
        <v>Building Component Electrification</v>
      </c>
      <c r="C128" s="71" t="str">
        <f t="shared" si="33"/>
        <v>Fraction of New Bldg Components Shifted to Other Fuels</v>
      </c>
      <c r="D128" s="53" t="s">
        <v>123</v>
      </c>
      <c r="E128" s="53" t="s">
        <v>299</v>
      </c>
      <c r="F128" s="53" t="s">
        <v>303</v>
      </c>
      <c r="G128" s="53" t="s">
        <v>129</v>
      </c>
      <c r="H128" s="54">
        <v>437</v>
      </c>
      <c r="I128" s="53" t="s">
        <v>46</v>
      </c>
      <c r="J128" s="71"/>
      <c r="K128" s="66"/>
      <c r="L128" s="66"/>
      <c r="M128" s="64"/>
      <c r="N128" s="64"/>
      <c r="O128" s="58"/>
      <c r="P128" s="223" t="str">
        <f>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58"/>
      <c r="R128" s="58"/>
      <c r="S128" s="302"/>
      <c r="T128" s="58"/>
    </row>
    <row r="129" spans="1:20" ht="236" x14ac:dyDescent="0.75">
      <c r="A129" s="71" t="str">
        <f t="shared" si="34"/>
        <v>Buildings and Appliances</v>
      </c>
      <c r="B129" s="71" t="str">
        <f t="shared" si="33"/>
        <v>Building Component Electrification</v>
      </c>
      <c r="C129" s="71" t="str">
        <f t="shared" si="33"/>
        <v>Fraction of New Bldg Components Shifted to Other Fuels</v>
      </c>
      <c r="D129" s="53" t="s">
        <v>124</v>
      </c>
      <c r="E129" s="53" t="s">
        <v>299</v>
      </c>
      <c r="F129" s="53" t="s">
        <v>303</v>
      </c>
      <c r="G129" s="53" t="s">
        <v>130</v>
      </c>
      <c r="H129" s="54">
        <v>438</v>
      </c>
      <c r="I129" s="53" t="s">
        <v>45</v>
      </c>
      <c r="J129" s="71" t="str">
        <f t="shared" ref="J129:J131" si="35">J$126</f>
        <v>Building Component Electrification</v>
      </c>
      <c r="K129" s="66" t="str">
        <f t="shared" ref="K129:Q131" si="36">K$126</f>
        <v>bldgs new component fuel shifting</v>
      </c>
      <c r="L129" s="224">
        <f t="shared" si="36"/>
        <v>0</v>
      </c>
      <c r="M129" s="224">
        <f t="shared" si="36"/>
        <v>1</v>
      </c>
      <c r="N129" s="64">
        <f t="shared" si="36"/>
        <v>0.01</v>
      </c>
      <c r="O129" s="58" t="str">
        <f t="shared" si="36"/>
        <v>% of newly sold non-electric building components</v>
      </c>
      <c r="P129" s="223" t="str">
        <f>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58" t="str">
        <f t="shared" si="36"/>
        <v>buildings-sector-main.html#component-elec</v>
      </c>
      <c r="R129" s="58" t="str">
        <f t="shared" ref="R129:R131" si="37">R$126</f>
        <v>building-component-electrification.html</v>
      </c>
      <c r="S129" s="302"/>
      <c r="T129" s="58"/>
    </row>
    <row r="130" spans="1:20" ht="236" x14ac:dyDescent="0.75">
      <c r="A130" s="71" t="str">
        <f t="shared" si="34"/>
        <v>Buildings and Appliances</v>
      </c>
      <c r="B130" s="71" t="str">
        <f t="shared" si="33"/>
        <v>Building Component Electrification</v>
      </c>
      <c r="C130" s="71" t="str">
        <f t="shared" si="33"/>
        <v>Fraction of New Bldg Components Shifted to Other Fuels</v>
      </c>
      <c r="D130" s="53" t="s">
        <v>125</v>
      </c>
      <c r="E130" s="53" t="s">
        <v>299</v>
      </c>
      <c r="F130" s="53" t="s">
        <v>303</v>
      </c>
      <c r="G130" s="53" t="s">
        <v>131</v>
      </c>
      <c r="H130" s="54">
        <v>439</v>
      </c>
      <c r="I130" s="53" t="s">
        <v>45</v>
      </c>
      <c r="J130" s="71" t="str">
        <f t="shared" si="35"/>
        <v>Building Component Electrification</v>
      </c>
      <c r="K130" s="66" t="str">
        <f t="shared" si="36"/>
        <v>bldgs new component fuel shifting</v>
      </c>
      <c r="L130" s="224">
        <f t="shared" si="36"/>
        <v>0</v>
      </c>
      <c r="M130" s="224">
        <f t="shared" si="36"/>
        <v>1</v>
      </c>
      <c r="N130" s="64">
        <f t="shared" si="36"/>
        <v>0.01</v>
      </c>
      <c r="O130" s="58" t="str">
        <f t="shared" si="36"/>
        <v>% of newly sold non-electric building components</v>
      </c>
      <c r="P130" s="223" t="str">
        <f>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58" t="str">
        <f t="shared" si="36"/>
        <v>buildings-sector-main.html#component-elec</v>
      </c>
      <c r="R130" s="58" t="str">
        <f t="shared" si="37"/>
        <v>building-component-electrification.html</v>
      </c>
      <c r="S130" s="302"/>
      <c r="T130" s="58"/>
    </row>
    <row r="131" spans="1:20" ht="236" x14ac:dyDescent="0.75">
      <c r="A131" s="71" t="str">
        <f t="shared" si="34"/>
        <v>Buildings and Appliances</v>
      </c>
      <c r="B131" s="71" t="str">
        <f t="shared" si="33"/>
        <v>Building Component Electrification</v>
      </c>
      <c r="C131" s="71" t="str">
        <f t="shared" si="33"/>
        <v>Fraction of New Bldg Components Shifted to Other Fuels</v>
      </c>
      <c r="D131" s="53" t="s">
        <v>120</v>
      </c>
      <c r="E131" s="53" t="s">
        <v>300</v>
      </c>
      <c r="F131" s="53" t="s">
        <v>302</v>
      </c>
      <c r="G131" s="53" t="s">
        <v>126</v>
      </c>
      <c r="H131" s="54">
        <v>440</v>
      </c>
      <c r="I131" s="53" t="s">
        <v>45</v>
      </c>
      <c r="J131" s="71" t="str">
        <f t="shared" si="35"/>
        <v>Building Component Electrification</v>
      </c>
      <c r="K131" s="66" t="str">
        <f t="shared" si="36"/>
        <v>bldgs new component fuel shifting</v>
      </c>
      <c r="L131" s="224">
        <f t="shared" si="36"/>
        <v>0</v>
      </c>
      <c r="M131" s="224">
        <f t="shared" si="36"/>
        <v>1</v>
      </c>
      <c r="N131" s="64">
        <f t="shared" si="36"/>
        <v>0.01</v>
      </c>
      <c r="O131" s="58" t="str">
        <f t="shared" si="36"/>
        <v>% of newly sold non-electric building components</v>
      </c>
      <c r="P131" s="223" t="str">
        <f>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58" t="str">
        <f t="shared" si="36"/>
        <v>buildings-sector-main.html#component-elec</v>
      </c>
      <c r="R131" s="58" t="str">
        <f t="shared" si="37"/>
        <v>building-component-electrification.html</v>
      </c>
      <c r="S131" s="302"/>
      <c r="T131" s="58"/>
    </row>
    <row r="132" spans="1:20" ht="236" x14ac:dyDescent="0.75">
      <c r="A132" s="71" t="str">
        <f t="shared" si="34"/>
        <v>Buildings and Appliances</v>
      </c>
      <c r="B132" s="71" t="str">
        <f t="shared" si="33"/>
        <v>Building Component Electrification</v>
      </c>
      <c r="C132" s="71" t="str">
        <f t="shared" si="33"/>
        <v>Fraction of New Bldg Components Shifted to Other Fuels</v>
      </c>
      <c r="D132" s="53" t="s">
        <v>121</v>
      </c>
      <c r="E132" s="53" t="s">
        <v>300</v>
      </c>
      <c r="F132" s="53" t="s">
        <v>302</v>
      </c>
      <c r="G132" s="53" t="s">
        <v>127</v>
      </c>
      <c r="H132" s="54">
        <v>441</v>
      </c>
      <c r="I132" s="53" t="s">
        <v>46</v>
      </c>
      <c r="J132" s="71"/>
      <c r="K132" s="66"/>
      <c r="L132" s="66"/>
      <c r="M132" s="64"/>
      <c r="N132" s="64"/>
      <c r="O132" s="58"/>
      <c r="P132" s="223" t="str">
        <f>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58"/>
      <c r="R132" s="58"/>
      <c r="S132" s="302"/>
      <c r="T132" s="58"/>
    </row>
    <row r="133" spans="1:20" ht="236" x14ac:dyDescent="0.75">
      <c r="A133" s="71" t="str">
        <f t="shared" si="34"/>
        <v>Buildings and Appliances</v>
      </c>
      <c r="B133" s="71" t="str">
        <f t="shared" si="33"/>
        <v>Building Component Electrification</v>
      </c>
      <c r="C133" s="71" t="str">
        <f t="shared" si="33"/>
        <v>Fraction of New Bldg Components Shifted to Other Fuels</v>
      </c>
      <c r="D133" s="53" t="s">
        <v>123</v>
      </c>
      <c r="E133" s="53" t="s">
        <v>300</v>
      </c>
      <c r="F133" s="53" t="s">
        <v>302</v>
      </c>
      <c r="G133" s="53" t="s">
        <v>129</v>
      </c>
      <c r="H133" s="54">
        <v>442</v>
      </c>
      <c r="I133" s="53" t="s">
        <v>46</v>
      </c>
      <c r="J133" s="71"/>
      <c r="K133" s="66"/>
      <c r="L133" s="66"/>
      <c r="M133" s="64"/>
      <c r="N133" s="64"/>
      <c r="O133" s="58"/>
      <c r="P133" s="223" t="str">
        <f>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58"/>
      <c r="R133" s="58"/>
      <c r="S133" s="302"/>
      <c r="T133" s="58"/>
    </row>
    <row r="134" spans="1:20" ht="236" x14ac:dyDescent="0.75">
      <c r="A134" s="71" t="str">
        <f t="shared" si="34"/>
        <v>Buildings and Appliances</v>
      </c>
      <c r="B134" s="71" t="str">
        <f t="shared" si="33"/>
        <v>Building Component Electrification</v>
      </c>
      <c r="C134" s="71" t="str">
        <f t="shared" si="33"/>
        <v>Fraction of New Bldg Components Shifted to Other Fuels</v>
      </c>
      <c r="D134" s="53" t="s">
        <v>124</v>
      </c>
      <c r="E134" s="53" t="s">
        <v>300</v>
      </c>
      <c r="F134" s="53" t="s">
        <v>302</v>
      </c>
      <c r="G134" s="53" t="s">
        <v>130</v>
      </c>
      <c r="H134" s="54">
        <v>443</v>
      </c>
      <c r="I134" s="53" t="s">
        <v>45</v>
      </c>
      <c r="J134" s="71" t="str">
        <f t="shared" ref="J134:O136" si="38">J$126</f>
        <v>Building Component Electrification</v>
      </c>
      <c r="K134" s="66" t="str">
        <f t="shared" si="38"/>
        <v>bldgs new component fuel shifting</v>
      </c>
      <c r="L134" s="224">
        <f t="shared" si="38"/>
        <v>0</v>
      </c>
      <c r="M134" s="224">
        <f t="shared" si="38"/>
        <v>1</v>
      </c>
      <c r="N134" s="64">
        <f t="shared" si="38"/>
        <v>0.01</v>
      </c>
      <c r="O134" s="58" t="str">
        <f t="shared" si="38"/>
        <v>% of newly sold non-electric building components</v>
      </c>
      <c r="P134" s="223" t="str">
        <f>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58" t="str">
        <f t="shared" ref="Q134:R136" si="39">Q$126</f>
        <v>buildings-sector-main.html#component-elec</v>
      </c>
      <c r="R134" s="58" t="str">
        <f t="shared" si="39"/>
        <v>building-component-electrification.html</v>
      </c>
      <c r="S134" s="302"/>
      <c r="T134" s="58"/>
    </row>
    <row r="135" spans="1:20" ht="236" x14ac:dyDescent="0.75">
      <c r="A135" s="71" t="str">
        <f t="shared" si="34"/>
        <v>Buildings and Appliances</v>
      </c>
      <c r="B135" s="71" t="str">
        <f t="shared" si="33"/>
        <v>Building Component Electrification</v>
      </c>
      <c r="C135" s="71" t="str">
        <f t="shared" si="33"/>
        <v>Fraction of New Bldg Components Shifted to Other Fuels</v>
      </c>
      <c r="D135" s="53" t="s">
        <v>125</v>
      </c>
      <c r="E135" s="53" t="s">
        <v>300</v>
      </c>
      <c r="F135" s="53" t="s">
        <v>302</v>
      </c>
      <c r="G135" s="53" t="s">
        <v>131</v>
      </c>
      <c r="H135" s="54">
        <v>444</v>
      </c>
      <c r="I135" s="53" t="s">
        <v>45</v>
      </c>
      <c r="J135" s="71" t="str">
        <f t="shared" si="38"/>
        <v>Building Component Electrification</v>
      </c>
      <c r="K135" s="66" t="str">
        <f t="shared" si="38"/>
        <v>bldgs new component fuel shifting</v>
      </c>
      <c r="L135" s="224">
        <f t="shared" si="38"/>
        <v>0</v>
      </c>
      <c r="M135" s="224">
        <f t="shared" si="38"/>
        <v>1</v>
      </c>
      <c r="N135" s="64">
        <f t="shared" si="38"/>
        <v>0.01</v>
      </c>
      <c r="O135" s="58" t="str">
        <f t="shared" si="38"/>
        <v>% of newly sold non-electric building components</v>
      </c>
      <c r="P135" s="223" t="str">
        <f>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58" t="str">
        <f t="shared" si="39"/>
        <v>buildings-sector-main.html#component-elec</v>
      </c>
      <c r="R135" s="58" t="str">
        <f t="shared" si="39"/>
        <v>building-component-electrification.html</v>
      </c>
      <c r="S135" s="302"/>
      <c r="T135" s="58"/>
    </row>
    <row r="136" spans="1:20" ht="236" x14ac:dyDescent="0.75">
      <c r="A136" s="71" t="str">
        <f t="shared" si="34"/>
        <v>Buildings and Appliances</v>
      </c>
      <c r="B136" s="71" t="str">
        <f t="shared" si="33"/>
        <v>Building Component Electrification</v>
      </c>
      <c r="C136" s="71" t="str">
        <f t="shared" si="33"/>
        <v>Fraction of New Bldg Components Shifted to Other Fuels</v>
      </c>
      <c r="D136" s="53" t="s">
        <v>120</v>
      </c>
      <c r="E136" s="53" t="s">
        <v>301</v>
      </c>
      <c r="F136" s="53" t="s">
        <v>176</v>
      </c>
      <c r="G136" s="53" t="s">
        <v>126</v>
      </c>
      <c r="H136" s="54">
        <v>445</v>
      </c>
      <c r="I136" s="53" t="s">
        <v>45</v>
      </c>
      <c r="J136" s="71" t="str">
        <f t="shared" si="38"/>
        <v>Building Component Electrification</v>
      </c>
      <c r="K136" s="66" t="str">
        <f t="shared" si="38"/>
        <v>bldgs new component fuel shifting</v>
      </c>
      <c r="L136" s="224">
        <f t="shared" si="38"/>
        <v>0</v>
      </c>
      <c r="M136" s="224">
        <f t="shared" si="38"/>
        <v>1</v>
      </c>
      <c r="N136" s="64">
        <f t="shared" si="38"/>
        <v>0.01</v>
      </c>
      <c r="O136" s="58" t="str">
        <f t="shared" si="38"/>
        <v>% of newly sold non-electric building components</v>
      </c>
      <c r="P136" s="223" t="str">
        <f>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58" t="str">
        <f t="shared" si="39"/>
        <v>buildings-sector-main.html#component-elec</v>
      </c>
      <c r="R136" s="58" t="str">
        <f t="shared" si="39"/>
        <v>building-component-electrification.html</v>
      </c>
      <c r="S136" s="302"/>
      <c r="T136" s="58"/>
    </row>
    <row r="137" spans="1:20" ht="236" x14ac:dyDescent="0.75">
      <c r="A137" s="71" t="str">
        <f t="shared" si="34"/>
        <v>Buildings and Appliances</v>
      </c>
      <c r="B137" s="71" t="str">
        <f t="shared" si="33"/>
        <v>Building Component Electrification</v>
      </c>
      <c r="C137" s="71" t="str">
        <f t="shared" si="33"/>
        <v>Fraction of New Bldg Components Shifted to Other Fuels</v>
      </c>
      <c r="D137" s="53" t="s">
        <v>121</v>
      </c>
      <c r="E137" s="53" t="s">
        <v>301</v>
      </c>
      <c r="F137" s="53" t="s">
        <v>176</v>
      </c>
      <c r="G137" s="53" t="s">
        <v>127</v>
      </c>
      <c r="H137" s="54">
        <v>446</v>
      </c>
      <c r="I137" s="53" t="s">
        <v>46</v>
      </c>
      <c r="J137" s="71"/>
      <c r="K137" s="66"/>
      <c r="L137" s="66"/>
      <c r="M137" s="64"/>
      <c r="N137" s="64"/>
      <c r="O137" s="58"/>
      <c r="P137" s="223" t="str">
        <f>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58"/>
      <c r="R137" s="58"/>
      <c r="S137" s="302"/>
      <c r="T137" s="58"/>
    </row>
    <row r="138" spans="1:20" ht="236" x14ac:dyDescent="0.75">
      <c r="A138" s="71" t="str">
        <f t="shared" si="34"/>
        <v>Buildings and Appliances</v>
      </c>
      <c r="B138" s="71" t="str">
        <f t="shared" si="33"/>
        <v>Building Component Electrification</v>
      </c>
      <c r="C138" s="71" t="str">
        <f t="shared" si="33"/>
        <v>Fraction of New Bldg Components Shifted to Other Fuels</v>
      </c>
      <c r="D138" s="53" t="s">
        <v>123</v>
      </c>
      <c r="E138" s="53" t="s">
        <v>301</v>
      </c>
      <c r="F138" s="53" t="s">
        <v>176</v>
      </c>
      <c r="G138" s="53" t="s">
        <v>129</v>
      </c>
      <c r="H138" s="54">
        <v>447</v>
      </c>
      <c r="I138" s="53" t="s">
        <v>46</v>
      </c>
      <c r="J138" s="71"/>
      <c r="K138" s="66"/>
      <c r="L138" s="66"/>
      <c r="M138" s="64"/>
      <c r="N138" s="64"/>
      <c r="O138" s="58"/>
      <c r="P138" s="223" t="str">
        <f>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58"/>
      <c r="R138" s="58"/>
      <c r="S138" s="302"/>
      <c r="T138" s="58"/>
    </row>
    <row r="139" spans="1:20" ht="236" x14ac:dyDescent="0.75">
      <c r="A139" s="71" t="str">
        <f t="shared" si="34"/>
        <v>Buildings and Appliances</v>
      </c>
      <c r="B139" s="71" t="str">
        <f t="shared" si="33"/>
        <v>Building Component Electrification</v>
      </c>
      <c r="C139" s="71" t="str">
        <f t="shared" si="33"/>
        <v>Fraction of New Bldg Components Shifted to Other Fuels</v>
      </c>
      <c r="D139" s="53" t="s">
        <v>124</v>
      </c>
      <c r="E139" s="53" t="s">
        <v>301</v>
      </c>
      <c r="F139" s="53" t="s">
        <v>176</v>
      </c>
      <c r="G139" s="53" t="s">
        <v>130</v>
      </c>
      <c r="H139" s="54">
        <v>448</v>
      </c>
      <c r="I139" s="53" t="s">
        <v>45</v>
      </c>
      <c r="J139" s="71" t="str">
        <f t="shared" ref="J139:O140" si="40">J$126</f>
        <v>Building Component Electrification</v>
      </c>
      <c r="K139" s="66" t="str">
        <f t="shared" si="40"/>
        <v>bldgs new component fuel shifting</v>
      </c>
      <c r="L139" s="224">
        <f t="shared" si="40"/>
        <v>0</v>
      </c>
      <c r="M139" s="224">
        <f t="shared" si="40"/>
        <v>1</v>
      </c>
      <c r="N139" s="64">
        <f t="shared" si="40"/>
        <v>0.01</v>
      </c>
      <c r="O139" s="58" t="str">
        <f t="shared" si="40"/>
        <v>% of newly sold non-electric building components</v>
      </c>
      <c r="P139" s="223" t="str">
        <f>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58" t="str">
        <f t="shared" ref="Q139:R140" si="41">Q$126</f>
        <v>buildings-sector-main.html#component-elec</v>
      </c>
      <c r="R139" s="58" t="str">
        <f t="shared" si="41"/>
        <v>building-component-electrification.html</v>
      </c>
      <c r="S139" s="302"/>
      <c r="T139" s="58"/>
    </row>
    <row r="140" spans="1:20" ht="236" x14ac:dyDescent="0.75">
      <c r="A140" s="71" t="str">
        <f t="shared" si="34"/>
        <v>Buildings and Appliances</v>
      </c>
      <c r="B140" s="71" t="str">
        <f t="shared" si="34"/>
        <v>Building Component Electrification</v>
      </c>
      <c r="C140" s="71" t="str">
        <f t="shared" si="34"/>
        <v>Fraction of New Bldg Components Shifted to Other Fuels</v>
      </c>
      <c r="D140" s="53" t="s">
        <v>125</v>
      </c>
      <c r="E140" s="53" t="s">
        <v>301</v>
      </c>
      <c r="F140" s="53" t="s">
        <v>176</v>
      </c>
      <c r="G140" s="53" t="s">
        <v>131</v>
      </c>
      <c r="H140" s="54">
        <v>449</v>
      </c>
      <c r="I140" s="53" t="s">
        <v>45</v>
      </c>
      <c r="J140" s="71" t="str">
        <f t="shared" si="40"/>
        <v>Building Component Electrification</v>
      </c>
      <c r="K140" s="66" t="str">
        <f t="shared" si="40"/>
        <v>bldgs new component fuel shifting</v>
      </c>
      <c r="L140" s="224">
        <f t="shared" si="40"/>
        <v>0</v>
      </c>
      <c r="M140" s="224">
        <f t="shared" si="40"/>
        <v>1</v>
      </c>
      <c r="N140" s="64">
        <f t="shared" si="40"/>
        <v>0.01</v>
      </c>
      <c r="O140" s="58" t="str">
        <f t="shared" si="40"/>
        <v>% of newly sold non-electric building components</v>
      </c>
      <c r="P140" s="223" t="str">
        <f>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58" t="str">
        <f t="shared" si="41"/>
        <v>buildings-sector-main.html#component-elec</v>
      </c>
      <c r="R140" s="58" t="str">
        <f t="shared" si="41"/>
        <v>building-component-electrification.html</v>
      </c>
      <c r="S140" s="302"/>
      <c r="T140" s="58"/>
    </row>
    <row r="141" spans="1:20" s="5" customFormat="1" ht="103.25" x14ac:dyDescent="0.75">
      <c r="A141" s="217" t="s">
        <v>73</v>
      </c>
      <c r="B141" s="217" t="s">
        <v>105</v>
      </c>
      <c r="C141" s="217" t="s">
        <v>324</v>
      </c>
      <c r="D141" s="53" t="s">
        <v>120</v>
      </c>
      <c r="E141" s="53" t="s">
        <v>299</v>
      </c>
      <c r="F141" s="53" t="s">
        <v>303</v>
      </c>
      <c r="G141" s="53" t="s">
        <v>126</v>
      </c>
      <c r="H141" s="54">
        <v>13</v>
      </c>
      <c r="I141" s="53" t="s">
        <v>45</v>
      </c>
      <c r="J141" s="217" t="s">
        <v>105</v>
      </c>
      <c r="K141" s="217" t="s">
        <v>2393</v>
      </c>
      <c r="L141" s="59">
        <v>0</v>
      </c>
      <c r="M141" s="59">
        <f>ROUND(MaxBoundCalculations!B162,2)</f>
        <v>0.22</v>
      </c>
      <c r="N141" s="59">
        <v>0.01</v>
      </c>
      <c r="O141" s="53" t="s">
        <v>32</v>
      </c>
      <c r="P141" s="223" t="str">
        <f>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53" t="s">
        <v>212</v>
      </c>
      <c r="R141" s="9" t="s">
        <v>213</v>
      </c>
      <c r="S141" s="296" t="s">
        <v>156</v>
      </c>
      <c r="T141" s="53" t="s">
        <v>465</v>
      </c>
    </row>
    <row r="142" spans="1:20" s="5" customFormat="1" ht="103.25" x14ac:dyDescent="0.75">
      <c r="A142" s="71" t="str">
        <f>A$141</f>
        <v>Buildings and Appliances</v>
      </c>
      <c r="B142" s="71" t="str">
        <f t="shared" ref="B142:C157" si="42">B$141</f>
        <v>Building Energy Efficiency Standards</v>
      </c>
      <c r="C142" s="71" t="str">
        <f t="shared" si="42"/>
        <v>Reduction in E Use Allowed by Component Eff Std</v>
      </c>
      <c r="D142" s="53" t="s">
        <v>121</v>
      </c>
      <c r="E142" s="53" t="s">
        <v>299</v>
      </c>
      <c r="F142" s="53" t="s">
        <v>303</v>
      </c>
      <c r="G142" s="53" t="s">
        <v>127</v>
      </c>
      <c r="H142" s="54">
        <v>14</v>
      </c>
      <c r="I142" s="53" t="s">
        <v>45</v>
      </c>
      <c r="J142" s="71" t="str">
        <f t="shared" ref="J142:J158" si="43">J$141</f>
        <v>Building Energy Efficiency Standards</v>
      </c>
      <c r="K142" s="61" t="str">
        <f t="shared" ref="K142:S157" si="44">K$141</f>
        <v>bldgs efficiency standards</v>
      </c>
      <c r="L142" s="61">
        <f t="shared" si="44"/>
        <v>0</v>
      </c>
      <c r="M142" s="63">
        <f>ROUND(MaxBoundCalculations!B163,2)</f>
        <v>0.38</v>
      </c>
      <c r="N142" s="61">
        <f t="shared" si="44"/>
        <v>0.01</v>
      </c>
      <c r="O142" s="55" t="str">
        <f t="shared" si="44"/>
        <v>% reduction in energy use</v>
      </c>
      <c r="P142" s="223" t="str">
        <f>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55" t="str">
        <f t="shared" si="44"/>
        <v>buildings-sector-main.html#eff-stds</v>
      </c>
      <c r="R142" s="55" t="str">
        <f t="shared" si="44"/>
        <v>building-energy-efficiency-standards.html</v>
      </c>
      <c r="S142" s="303"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5" t="str">
        <f>T141</f>
        <v>Itron, 2007, "ASSESSMENT OF LONG-TERM
ELECTRIC ENERGY EFFICIENCY
POTENTIAL IN CALIFORNIA’S
RESIDENTIAL SECTOR," http://www.energy.ca.gov/2007publications/CEC-500-2007-002/CEC-500-2007-002.PDF, p.33, Table 5-1</v>
      </c>
    </row>
    <row r="143" spans="1:20" s="5" customFormat="1" ht="73.75" x14ac:dyDescent="0.75">
      <c r="A143" s="71" t="str">
        <f>A$141</f>
        <v>Buildings and Appliances</v>
      </c>
      <c r="B143" s="71" t="str">
        <f t="shared" si="42"/>
        <v>Building Energy Efficiency Standards</v>
      </c>
      <c r="C143" s="71" t="str">
        <f t="shared" si="42"/>
        <v>Reduction in E Use Allowed by Component Eff Std</v>
      </c>
      <c r="D143" s="53" t="s">
        <v>122</v>
      </c>
      <c r="E143" s="53" t="s">
        <v>299</v>
      </c>
      <c r="F143" s="53" t="s">
        <v>303</v>
      </c>
      <c r="G143" s="53" t="s">
        <v>128</v>
      </c>
      <c r="H143" s="54">
        <v>15</v>
      </c>
      <c r="I143" s="53" t="s">
        <v>45</v>
      </c>
      <c r="J143" s="71" t="str">
        <f t="shared" si="43"/>
        <v>Building Energy Efficiency Standards</v>
      </c>
      <c r="K143" s="61" t="str">
        <f t="shared" si="44"/>
        <v>bldgs efficiency standards</v>
      </c>
      <c r="L143" s="61">
        <f t="shared" si="44"/>
        <v>0</v>
      </c>
      <c r="M143" s="63">
        <v>0.75</v>
      </c>
      <c r="N143" s="61">
        <f t="shared" si="44"/>
        <v>0.01</v>
      </c>
      <c r="O143" s="55" t="str">
        <f t="shared" si="44"/>
        <v>% reduction in energy use</v>
      </c>
      <c r="P143" s="223" t="str">
        <f>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55" t="str">
        <f t="shared" si="44"/>
        <v>buildings-sector-main.html#eff-stds</v>
      </c>
      <c r="R143" s="55" t="str">
        <f t="shared" si="44"/>
        <v>building-energy-efficiency-standards.html</v>
      </c>
      <c r="S143" s="303" t="s">
        <v>3294</v>
      </c>
      <c r="T143" s="55" t="s">
        <v>3294</v>
      </c>
    </row>
    <row r="144" spans="1:20" s="5" customFormat="1" ht="103.25" x14ac:dyDescent="0.75">
      <c r="A144" s="71" t="str">
        <f>A$141</f>
        <v>Buildings and Appliances</v>
      </c>
      <c r="B144" s="71" t="str">
        <f t="shared" si="42"/>
        <v>Building Energy Efficiency Standards</v>
      </c>
      <c r="C144" s="71" t="str">
        <f t="shared" si="42"/>
        <v>Reduction in E Use Allowed by Component Eff Std</v>
      </c>
      <c r="D144" s="53" t="s">
        <v>123</v>
      </c>
      <c r="E144" s="53" t="s">
        <v>299</v>
      </c>
      <c r="F144" s="53" t="s">
        <v>303</v>
      </c>
      <c r="G144" s="53" t="s">
        <v>129</v>
      </c>
      <c r="H144" s="54">
        <v>16</v>
      </c>
      <c r="I144" s="53" t="s">
        <v>45</v>
      </c>
      <c r="J144" s="71" t="str">
        <f t="shared" si="43"/>
        <v>Building Energy Efficiency Standards</v>
      </c>
      <c r="K144" s="61" t="str">
        <f t="shared" si="44"/>
        <v>bldgs efficiency standards</v>
      </c>
      <c r="L144" s="61">
        <f t="shared" si="44"/>
        <v>0</v>
      </c>
      <c r="M144" s="63">
        <f>ROUND(MaxBoundCalculations!B161,2)</f>
        <v>0.4</v>
      </c>
      <c r="N144" s="61">
        <f t="shared" si="44"/>
        <v>0.01</v>
      </c>
      <c r="O144" s="55" t="str">
        <f t="shared" si="44"/>
        <v>% reduction in energy use</v>
      </c>
      <c r="P144" s="223" t="str">
        <f>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55" t="str">
        <f t="shared" si="44"/>
        <v>buildings-sector-main.html#eff-stds</v>
      </c>
      <c r="R144" s="55" t="str">
        <f t="shared" si="44"/>
        <v>building-energy-efficiency-standards.html</v>
      </c>
      <c r="S144" s="303"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5" t="str">
        <f t="shared" ref="T144:T158" si="45">T143</f>
        <v>https://www.energy.gov/sites/prod/files/2015/10/f27/Ch5-SI-building-technologies-potential-savings-analysis-10-6-15.pdf</v>
      </c>
    </row>
    <row r="145" spans="1:20" s="5" customFormat="1" ht="103.25" x14ac:dyDescent="0.75">
      <c r="A145" s="71" t="str">
        <f>A$141</f>
        <v>Buildings and Appliances</v>
      </c>
      <c r="B145" s="71" t="str">
        <f t="shared" si="42"/>
        <v>Building Energy Efficiency Standards</v>
      </c>
      <c r="C145" s="71" t="str">
        <f t="shared" si="42"/>
        <v>Reduction in E Use Allowed by Component Eff Std</v>
      </c>
      <c r="D145" s="53" t="s">
        <v>124</v>
      </c>
      <c r="E145" s="53" t="s">
        <v>299</v>
      </c>
      <c r="F145" s="53" t="s">
        <v>303</v>
      </c>
      <c r="G145" s="53" t="s">
        <v>130</v>
      </c>
      <c r="H145" s="54">
        <v>17</v>
      </c>
      <c r="I145" s="53" t="s">
        <v>45</v>
      </c>
      <c r="J145" s="71" t="str">
        <f t="shared" si="43"/>
        <v>Building Energy Efficiency Standards</v>
      </c>
      <c r="K145" s="61" t="str">
        <f t="shared" si="44"/>
        <v>bldgs efficiency standards</v>
      </c>
      <c r="L145" s="61">
        <f t="shared" si="44"/>
        <v>0</v>
      </c>
      <c r="M145" s="63">
        <f>ROUND(MaxBoundCalculations!B159,2)</f>
        <v>0.38</v>
      </c>
      <c r="N145" s="61">
        <f t="shared" si="44"/>
        <v>0.01</v>
      </c>
      <c r="O145" s="55" t="str">
        <f t="shared" si="44"/>
        <v>% reduction in energy use</v>
      </c>
      <c r="P145" s="223" t="str">
        <f>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55" t="str">
        <f t="shared" si="44"/>
        <v>buildings-sector-main.html#eff-stds</v>
      </c>
      <c r="R145" s="55" t="str">
        <f t="shared" si="44"/>
        <v>building-energy-efficiency-standards.html</v>
      </c>
      <c r="S145" s="303"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5" t="str">
        <f t="shared" si="45"/>
        <v>https://www.energy.gov/sites/prod/files/2015/10/f27/Ch5-SI-building-technologies-potential-savings-analysis-10-6-15.pdf</v>
      </c>
    </row>
    <row r="146" spans="1:20" s="5" customFormat="1" ht="103.25" x14ac:dyDescent="0.75">
      <c r="A146" s="71" t="str">
        <f>A$141</f>
        <v>Buildings and Appliances</v>
      </c>
      <c r="B146" s="71" t="str">
        <f t="shared" si="42"/>
        <v>Building Energy Efficiency Standards</v>
      </c>
      <c r="C146" s="71" t="str">
        <f t="shared" si="42"/>
        <v>Reduction in E Use Allowed by Component Eff Std</v>
      </c>
      <c r="D146" s="53" t="s">
        <v>125</v>
      </c>
      <c r="E146" s="53" t="s">
        <v>299</v>
      </c>
      <c r="F146" s="53" t="s">
        <v>303</v>
      </c>
      <c r="G146" s="53" t="s">
        <v>131</v>
      </c>
      <c r="H146" s="54">
        <v>18</v>
      </c>
      <c r="I146" s="53" t="s">
        <v>45</v>
      </c>
      <c r="J146" s="71" t="str">
        <f t="shared" si="43"/>
        <v>Building Energy Efficiency Standards</v>
      </c>
      <c r="K146" s="61" t="str">
        <f t="shared" si="44"/>
        <v>bldgs efficiency standards</v>
      </c>
      <c r="L146" s="61">
        <f t="shared" si="44"/>
        <v>0</v>
      </c>
      <c r="M146" s="63">
        <f>ROUND(MaxBoundCalculations!B160,2)</f>
        <v>0.11</v>
      </c>
      <c r="N146" s="61">
        <f t="shared" si="44"/>
        <v>0.01</v>
      </c>
      <c r="O146" s="55" t="str">
        <f t="shared" si="44"/>
        <v>% reduction in energy use</v>
      </c>
      <c r="P146" s="223" t="str">
        <f>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55" t="str">
        <f t="shared" si="44"/>
        <v>buildings-sector-main.html#eff-stds</v>
      </c>
      <c r="R146" s="55" t="str">
        <f t="shared" si="44"/>
        <v>building-energy-efficiency-standards.html</v>
      </c>
      <c r="S146" s="303"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5" t="str">
        <f t="shared" si="45"/>
        <v>https://www.energy.gov/sites/prod/files/2015/10/f27/Ch5-SI-building-technologies-potential-savings-analysis-10-6-15.pdf</v>
      </c>
    </row>
    <row r="147" spans="1:20" s="5" customFormat="1" ht="103.25" x14ac:dyDescent="0.75">
      <c r="A147" s="71" t="str">
        <f t="shared" ref="A147:C158" si="46">A$141</f>
        <v>Buildings and Appliances</v>
      </c>
      <c r="B147" s="71" t="str">
        <f t="shared" si="42"/>
        <v>Building Energy Efficiency Standards</v>
      </c>
      <c r="C147" s="71" t="str">
        <f t="shared" si="42"/>
        <v>Reduction in E Use Allowed by Component Eff Std</v>
      </c>
      <c r="D147" s="53" t="s">
        <v>120</v>
      </c>
      <c r="E147" s="53" t="s">
        <v>300</v>
      </c>
      <c r="F147" s="53" t="s">
        <v>302</v>
      </c>
      <c r="G147" s="53" t="s">
        <v>126</v>
      </c>
      <c r="H147" s="54">
        <v>150</v>
      </c>
      <c r="I147" s="53" t="s">
        <v>45</v>
      </c>
      <c r="J147" s="71" t="str">
        <f t="shared" si="43"/>
        <v>Building Energy Efficiency Standards</v>
      </c>
      <c r="K147" s="61" t="str">
        <f t="shared" si="44"/>
        <v>bldgs efficiency standards</v>
      </c>
      <c r="L147" s="61">
        <f t="shared" si="44"/>
        <v>0</v>
      </c>
      <c r="M147" s="61">
        <f>M141</f>
        <v>0.22</v>
      </c>
      <c r="N147" s="61">
        <f t="shared" si="44"/>
        <v>0.01</v>
      </c>
      <c r="O147" s="55" t="str">
        <f t="shared" si="44"/>
        <v>% reduction in energy use</v>
      </c>
      <c r="P147" s="223" t="str">
        <f>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55" t="str">
        <f t="shared" si="44"/>
        <v>buildings-sector-main.html#eff-stds</v>
      </c>
      <c r="R147" s="55" t="str">
        <f t="shared" si="44"/>
        <v>building-energy-efficiency-standards.html</v>
      </c>
      <c r="S147" s="3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5" t="str">
        <f t="shared" si="45"/>
        <v>https://www.energy.gov/sites/prod/files/2015/10/f27/Ch5-SI-building-technologies-potential-savings-analysis-10-6-15.pdf</v>
      </c>
    </row>
    <row r="148" spans="1:20" s="5" customFormat="1" ht="103.25" x14ac:dyDescent="0.75">
      <c r="A148" s="71" t="str">
        <f t="shared" si="46"/>
        <v>Buildings and Appliances</v>
      </c>
      <c r="B148" s="71" t="str">
        <f t="shared" si="42"/>
        <v>Building Energy Efficiency Standards</v>
      </c>
      <c r="C148" s="71" t="str">
        <f t="shared" si="42"/>
        <v>Reduction in E Use Allowed by Component Eff Std</v>
      </c>
      <c r="D148" s="53" t="s">
        <v>121</v>
      </c>
      <c r="E148" s="53" t="s">
        <v>300</v>
      </c>
      <c r="F148" s="53" t="s">
        <v>302</v>
      </c>
      <c r="G148" s="53" t="s">
        <v>127</v>
      </c>
      <c r="H148" s="54">
        <v>151</v>
      </c>
      <c r="I148" s="53" t="s">
        <v>45</v>
      </c>
      <c r="J148" s="71" t="str">
        <f t="shared" si="43"/>
        <v>Building Energy Efficiency Standards</v>
      </c>
      <c r="K148" s="61" t="str">
        <f t="shared" si="44"/>
        <v>bldgs efficiency standards</v>
      </c>
      <c r="L148" s="61">
        <f t="shared" si="44"/>
        <v>0</v>
      </c>
      <c r="M148" s="61">
        <f t="shared" ref="M148:M158" si="47">M142</f>
        <v>0.38</v>
      </c>
      <c r="N148" s="61">
        <f t="shared" si="44"/>
        <v>0.01</v>
      </c>
      <c r="O148" s="55" t="str">
        <f t="shared" si="44"/>
        <v>% reduction in energy use</v>
      </c>
      <c r="P148" s="223" t="str">
        <f>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55" t="str">
        <f t="shared" si="44"/>
        <v>buildings-sector-main.html#eff-stds</v>
      </c>
      <c r="R148" s="55" t="str">
        <f t="shared" si="44"/>
        <v>building-energy-efficiency-standards.html</v>
      </c>
      <c r="S148" s="3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5" t="str">
        <f t="shared" si="45"/>
        <v>https://www.energy.gov/sites/prod/files/2015/10/f27/Ch5-SI-building-technologies-potential-savings-analysis-10-6-15.pdf</v>
      </c>
    </row>
    <row r="149" spans="1:20" s="5" customFormat="1" ht="73.75" x14ac:dyDescent="0.75">
      <c r="A149" s="71" t="str">
        <f t="shared" si="46"/>
        <v>Buildings and Appliances</v>
      </c>
      <c r="B149" s="71" t="str">
        <f t="shared" si="42"/>
        <v>Building Energy Efficiency Standards</v>
      </c>
      <c r="C149" s="71" t="str">
        <f t="shared" si="42"/>
        <v>Reduction in E Use Allowed by Component Eff Std</v>
      </c>
      <c r="D149" s="53" t="s">
        <v>122</v>
      </c>
      <c r="E149" s="53" t="s">
        <v>300</v>
      </c>
      <c r="F149" s="53" t="s">
        <v>302</v>
      </c>
      <c r="G149" s="53" t="s">
        <v>128</v>
      </c>
      <c r="H149" s="54">
        <v>152</v>
      </c>
      <c r="I149" s="53" t="s">
        <v>45</v>
      </c>
      <c r="J149" s="71" t="str">
        <f t="shared" si="43"/>
        <v>Building Energy Efficiency Standards</v>
      </c>
      <c r="K149" s="61" t="str">
        <f t="shared" si="44"/>
        <v>bldgs efficiency standards</v>
      </c>
      <c r="L149" s="61">
        <f t="shared" si="44"/>
        <v>0</v>
      </c>
      <c r="M149" s="61">
        <f t="shared" si="47"/>
        <v>0.75</v>
      </c>
      <c r="N149" s="61">
        <f t="shared" si="44"/>
        <v>0.01</v>
      </c>
      <c r="O149" s="55" t="str">
        <f t="shared" si="44"/>
        <v>% reduction in energy use</v>
      </c>
      <c r="P149" s="223" t="str">
        <f>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55" t="str">
        <f t="shared" si="44"/>
        <v>buildings-sector-main.html#eff-stds</v>
      </c>
      <c r="R149" s="55" t="str">
        <f t="shared" si="44"/>
        <v>building-energy-efficiency-standards.html</v>
      </c>
      <c r="S149" s="303" t="s">
        <v>3294</v>
      </c>
      <c r="T149" s="55" t="s">
        <v>3294</v>
      </c>
    </row>
    <row r="150" spans="1:20" s="5" customFormat="1" ht="103.25" x14ac:dyDescent="0.75">
      <c r="A150" s="71" t="str">
        <f t="shared" si="46"/>
        <v>Buildings and Appliances</v>
      </c>
      <c r="B150" s="71" t="str">
        <f t="shared" si="42"/>
        <v>Building Energy Efficiency Standards</v>
      </c>
      <c r="C150" s="71" t="str">
        <f t="shared" si="42"/>
        <v>Reduction in E Use Allowed by Component Eff Std</v>
      </c>
      <c r="D150" s="53" t="s">
        <v>123</v>
      </c>
      <c r="E150" s="53" t="s">
        <v>300</v>
      </c>
      <c r="F150" s="53" t="s">
        <v>302</v>
      </c>
      <c r="G150" s="53" t="s">
        <v>129</v>
      </c>
      <c r="H150" s="54">
        <v>153</v>
      </c>
      <c r="I150" s="53" t="s">
        <v>45</v>
      </c>
      <c r="J150" s="71" t="str">
        <f t="shared" si="43"/>
        <v>Building Energy Efficiency Standards</v>
      </c>
      <c r="K150" s="61" t="str">
        <f t="shared" si="44"/>
        <v>bldgs efficiency standards</v>
      </c>
      <c r="L150" s="61">
        <f t="shared" si="44"/>
        <v>0</v>
      </c>
      <c r="M150" s="61">
        <f t="shared" si="47"/>
        <v>0.4</v>
      </c>
      <c r="N150" s="61">
        <f t="shared" si="44"/>
        <v>0.01</v>
      </c>
      <c r="O150" s="55" t="str">
        <f t="shared" si="44"/>
        <v>% reduction in energy use</v>
      </c>
      <c r="P150" s="223" t="str">
        <f>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55" t="str">
        <f t="shared" si="44"/>
        <v>buildings-sector-main.html#eff-stds</v>
      </c>
      <c r="R150" s="55" t="str">
        <f t="shared" si="44"/>
        <v>building-energy-efficiency-standards.html</v>
      </c>
      <c r="S150" s="3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5" t="str">
        <f t="shared" si="45"/>
        <v>https://www.energy.gov/sites/prod/files/2015/10/f27/Ch5-SI-building-technologies-potential-savings-analysis-10-6-15.pdf</v>
      </c>
    </row>
    <row r="151" spans="1:20" s="5" customFormat="1" ht="103.25" x14ac:dyDescent="0.75">
      <c r="A151" s="71" t="str">
        <f t="shared" si="46"/>
        <v>Buildings and Appliances</v>
      </c>
      <c r="B151" s="71" t="str">
        <f t="shared" si="42"/>
        <v>Building Energy Efficiency Standards</v>
      </c>
      <c r="C151" s="71" t="str">
        <f t="shared" si="42"/>
        <v>Reduction in E Use Allowed by Component Eff Std</v>
      </c>
      <c r="D151" s="53" t="s">
        <v>124</v>
      </c>
      <c r="E151" s="53" t="s">
        <v>300</v>
      </c>
      <c r="F151" s="53" t="s">
        <v>302</v>
      </c>
      <c r="G151" s="53" t="s">
        <v>130</v>
      </c>
      <c r="H151" s="54">
        <v>154</v>
      </c>
      <c r="I151" s="53" t="s">
        <v>45</v>
      </c>
      <c r="J151" s="71" t="str">
        <f t="shared" si="43"/>
        <v>Building Energy Efficiency Standards</v>
      </c>
      <c r="K151" s="61" t="str">
        <f t="shared" si="44"/>
        <v>bldgs efficiency standards</v>
      </c>
      <c r="L151" s="61">
        <f t="shared" si="44"/>
        <v>0</v>
      </c>
      <c r="M151" s="61">
        <f t="shared" si="47"/>
        <v>0.38</v>
      </c>
      <c r="N151" s="61">
        <f t="shared" si="44"/>
        <v>0.01</v>
      </c>
      <c r="O151" s="55" t="str">
        <f t="shared" si="44"/>
        <v>% reduction in energy use</v>
      </c>
      <c r="P151" s="223" t="str">
        <f>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55" t="str">
        <f t="shared" si="44"/>
        <v>buildings-sector-main.html#eff-stds</v>
      </c>
      <c r="R151" s="55" t="str">
        <f t="shared" si="44"/>
        <v>building-energy-efficiency-standards.html</v>
      </c>
      <c r="S151" s="3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5" t="str">
        <f t="shared" si="45"/>
        <v>https://www.energy.gov/sites/prod/files/2015/10/f27/Ch5-SI-building-technologies-potential-savings-analysis-10-6-15.pdf</v>
      </c>
    </row>
    <row r="152" spans="1:20" s="5" customFormat="1" ht="103.25" x14ac:dyDescent="0.75">
      <c r="A152" s="71" t="str">
        <f t="shared" si="46"/>
        <v>Buildings and Appliances</v>
      </c>
      <c r="B152" s="71" t="str">
        <f t="shared" si="42"/>
        <v>Building Energy Efficiency Standards</v>
      </c>
      <c r="C152" s="71" t="str">
        <f t="shared" si="42"/>
        <v>Reduction in E Use Allowed by Component Eff Std</v>
      </c>
      <c r="D152" s="53" t="s">
        <v>125</v>
      </c>
      <c r="E152" s="53" t="s">
        <v>300</v>
      </c>
      <c r="F152" s="53" t="s">
        <v>302</v>
      </c>
      <c r="G152" s="53" t="s">
        <v>131</v>
      </c>
      <c r="H152" s="54">
        <v>155</v>
      </c>
      <c r="I152" s="53" t="s">
        <v>45</v>
      </c>
      <c r="J152" s="71" t="str">
        <f t="shared" si="43"/>
        <v>Building Energy Efficiency Standards</v>
      </c>
      <c r="K152" s="61" t="str">
        <f t="shared" si="44"/>
        <v>bldgs efficiency standards</v>
      </c>
      <c r="L152" s="61">
        <f t="shared" si="44"/>
        <v>0</v>
      </c>
      <c r="M152" s="61">
        <f t="shared" si="47"/>
        <v>0.11</v>
      </c>
      <c r="N152" s="61">
        <f t="shared" si="44"/>
        <v>0.01</v>
      </c>
      <c r="O152" s="55" t="str">
        <f t="shared" si="44"/>
        <v>% reduction in energy use</v>
      </c>
      <c r="P152" s="223" t="str">
        <f>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55" t="str">
        <f t="shared" si="44"/>
        <v>buildings-sector-main.html#eff-stds</v>
      </c>
      <c r="R152" s="55" t="str">
        <f t="shared" si="44"/>
        <v>building-energy-efficiency-standards.html</v>
      </c>
      <c r="S152" s="3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5" t="str">
        <f t="shared" si="45"/>
        <v>https://www.energy.gov/sites/prod/files/2015/10/f27/Ch5-SI-building-technologies-potential-savings-analysis-10-6-15.pdf</v>
      </c>
    </row>
    <row r="153" spans="1:20" s="5" customFormat="1" ht="103.25" x14ac:dyDescent="0.75">
      <c r="A153" s="71" t="str">
        <f t="shared" si="46"/>
        <v>Buildings and Appliances</v>
      </c>
      <c r="B153" s="71" t="str">
        <f t="shared" si="42"/>
        <v>Building Energy Efficiency Standards</v>
      </c>
      <c r="C153" s="71" t="str">
        <f t="shared" si="42"/>
        <v>Reduction in E Use Allowed by Component Eff Std</v>
      </c>
      <c r="D153" s="53" t="s">
        <v>120</v>
      </c>
      <c r="E153" s="53" t="s">
        <v>301</v>
      </c>
      <c r="F153" s="53" t="s">
        <v>176</v>
      </c>
      <c r="G153" s="53" t="s">
        <v>126</v>
      </c>
      <c r="H153" s="54">
        <v>156</v>
      </c>
      <c r="I153" s="53" t="s">
        <v>45</v>
      </c>
      <c r="J153" s="71" t="str">
        <f t="shared" si="43"/>
        <v>Building Energy Efficiency Standards</v>
      </c>
      <c r="K153" s="61" t="str">
        <f t="shared" si="44"/>
        <v>bldgs efficiency standards</v>
      </c>
      <c r="L153" s="61">
        <f t="shared" si="44"/>
        <v>0</v>
      </c>
      <c r="M153" s="61">
        <f>M147</f>
        <v>0.22</v>
      </c>
      <c r="N153" s="61">
        <f t="shared" si="44"/>
        <v>0.01</v>
      </c>
      <c r="O153" s="55" t="str">
        <f t="shared" si="44"/>
        <v>% reduction in energy use</v>
      </c>
      <c r="P153" s="223" t="str">
        <f>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55" t="str">
        <f t="shared" si="44"/>
        <v>buildings-sector-main.html#eff-stds</v>
      </c>
      <c r="R153" s="55" t="str">
        <f t="shared" si="44"/>
        <v>building-energy-efficiency-standards.html</v>
      </c>
      <c r="S153" s="3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5" t="str">
        <f t="shared" si="45"/>
        <v>https://www.energy.gov/sites/prod/files/2015/10/f27/Ch5-SI-building-technologies-potential-savings-analysis-10-6-15.pdf</v>
      </c>
    </row>
    <row r="154" spans="1:20" s="5" customFormat="1" ht="103.25" x14ac:dyDescent="0.75">
      <c r="A154" s="71" t="str">
        <f t="shared" si="46"/>
        <v>Buildings and Appliances</v>
      </c>
      <c r="B154" s="71" t="str">
        <f t="shared" si="42"/>
        <v>Building Energy Efficiency Standards</v>
      </c>
      <c r="C154" s="71" t="str">
        <f t="shared" si="42"/>
        <v>Reduction in E Use Allowed by Component Eff Std</v>
      </c>
      <c r="D154" s="53" t="s">
        <v>121</v>
      </c>
      <c r="E154" s="53" t="s">
        <v>301</v>
      </c>
      <c r="F154" s="53" t="s">
        <v>176</v>
      </c>
      <c r="G154" s="53" t="s">
        <v>127</v>
      </c>
      <c r="H154" s="54">
        <v>157</v>
      </c>
      <c r="I154" s="53" t="s">
        <v>45</v>
      </c>
      <c r="J154" s="71" t="str">
        <f t="shared" si="43"/>
        <v>Building Energy Efficiency Standards</v>
      </c>
      <c r="K154" s="61" t="str">
        <f t="shared" si="44"/>
        <v>bldgs efficiency standards</v>
      </c>
      <c r="L154" s="61">
        <f t="shared" si="44"/>
        <v>0</v>
      </c>
      <c r="M154" s="61">
        <f t="shared" si="47"/>
        <v>0.38</v>
      </c>
      <c r="N154" s="61">
        <f t="shared" si="44"/>
        <v>0.01</v>
      </c>
      <c r="O154" s="55" t="str">
        <f t="shared" si="44"/>
        <v>% reduction in energy use</v>
      </c>
      <c r="P154" s="223" t="str">
        <f>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55" t="str">
        <f t="shared" si="44"/>
        <v>buildings-sector-main.html#eff-stds</v>
      </c>
      <c r="R154" s="55" t="str">
        <f t="shared" si="44"/>
        <v>building-energy-efficiency-standards.html</v>
      </c>
      <c r="S154" s="3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5" t="str">
        <f t="shared" si="45"/>
        <v>https://www.energy.gov/sites/prod/files/2015/10/f27/Ch5-SI-building-technologies-potential-savings-analysis-10-6-15.pdf</v>
      </c>
    </row>
    <row r="155" spans="1:20" s="5" customFormat="1" ht="73.75" x14ac:dyDescent="0.75">
      <c r="A155" s="71" t="str">
        <f t="shared" si="46"/>
        <v>Buildings and Appliances</v>
      </c>
      <c r="B155" s="71" t="str">
        <f t="shared" si="42"/>
        <v>Building Energy Efficiency Standards</v>
      </c>
      <c r="C155" s="71" t="str">
        <f t="shared" si="42"/>
        <v>Reduction in E Use Allowed by Component Eff Std</v>
      </c>
      <c r="D155" s="53" t="s">
        <v>122</v>
      </c>
      <c r="E155" s="53" t="s">
        <v>301</v>
      </c>
      <c r="F155" s="53" t="s">
        <v>176</v>
      </c>
      <c r="G155" s="53" t="s">
        <v>128</v>
      </c>
      <c r="H155" s="54">
        <v>158</v>
      </c>
      <c r="I155" s="53" t="s">
        <v>45</v>
      </c>
      <c r="J155" s="71" t="str">
        <f t="shared" si="43"/>
        <v>Building Energy Efficiency Standards</v>
      </c>
      <c r="K155" s="61" t="str">
        <f t="shared" si="44"/>
        <v>bldgs efficiency standards</v>
      </c>
      <c r="L155" s="61">
        <f t="shared" si="44"/>
        <v>0</v>
      </c>
      <c r="M155" s="61">
        <f t="shared" si="47"/>
        <v>0.75</v>
      </c>
      <c r="N155" s="61">
        <f t="shared" si="44"/>
        <v>0.01</v>
      </c>
      <c r="O155" s="55" t="str">
        <f t="shared" si="44"/>
        <v>% reduction in energy use</v>
      </c>
      <c r="P155" s="223" t="str">
        <f>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55" t="str">
        <f t="shared" si="44"/>
        <v>buildings-sector-main.html#eff-stds</v>
      </c>
      <c r="R155" s="55" t="str">
        <f t="shared" si="44"/>
        <v>building-energy-efficiency-standards.html</v>
      </c>
      <c r="S155" s="303" t="s">
        <v>3294</v>
      </c>
      <c r="T155" s="55" t="s">
        <v>3294</v>
      </c>
    </row>
    <row r="156" spans="1:20" s="5" customFormat="1" ht="103.25" x14ac:dyDescent="0.75">
      <c r="A156" s="71" t="str">
        <f t="shared" si="46"/>
        <v>Buildings and Appliances</v>
      </c>
      <c r="B156" s="71" t="str">
        <f t="shared" si="42"/>
        <v>Building Energy Efficiency Standards</v>
      </c>
      <c r="C156" s="71" t="str">
        <f t="shared" si="42"/>
        <v>Reduction in E Use Allowed by Component Eff Std</v>
      </c>
      <c r="D156" s="53" t="s">
        <v>123</v>
      </c>
      <c r="E156" s="53" t="s">
        <v>301</v>
      </c>
      <c r="F156" s="53" t="s">
        <v>176</v>
      </c>
      <c r="G156" s="53" t="s">
        <v>129</v>
      </c>
      <c r="H156" s="54">
        <v>159</v>
      </c>
      <c r="I156" s="53" t="s">
        <v>45</v>
      </c>
      <c r="J156" s="71" t="str">
        <f t="shared" si="43"/>
        <v>Building Energy Efficiency Standards</v>
      </c>
      <c r="K156" s="61" t="str">
        <f t="shared" si="44"/>
        <v>bldgs efficiency standards</v>
      </c>
      <c r="L156" s="61">
        <f t="shared" si="44"/>
        <v>0</v>
      </c>
      <c r="M156" s="61">
        <f t="shared" si="47"/>
        <v>0.4</v>
      </c>
      <c r="N156" s="61">
        <f t="shared" si="44"/>
        <v>0.01</v>
      </c>
      <c r="O156" s="55" t="str">
        <f t="shared" si="44"/>
        <v>% reduction in energy use</v>
      </c>
      <c r="P156" s="223" t="str">
        <f>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55" t="str">
        <f t="shared" si="44"/>
        <v>buildings-sector-main.html#eff-stds</v>
      </c>
      <c r="R156" s="55" t="str">
        <f t="shared" si="44"/>
        <v>building-energy-efficiency-standards.html</v>
      </c>
      <c r="S156" s="3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5" t="str">
        <f t="shared" si="45"/>
        <v>https://www.energy.gov/sites/prod/files/2015/10/f27/Ch5-SI-building-technologies-potential-savings-analysis-10-6-15.pdf</v>
      </c>
    </row>
    <row r="157" spans="1:20" s="5" customFormat="1" ht="103.25" x14ac:dyDescent="0.75">
      <c r="A157" s="71" t="str">
        <f t="shared" si="46"/>
        <v>Buildings and Appliances</v>
      </c>
      <c r="B157" s="71" t="str">
        <f t="shared" si="42"/>
        <v>Building Energy Efficiency Standards</v>
      </c>
      <c r="C157" s="71" t="str">
        <f t="shared" si="42"/>
        <v>Reduction in E Use Allowed by Component Eff Std</v>
      </c>
      <c r="D157" s="53" t="s">
        <v>124</v>
      </c>
      <c r="E157" s="53" t="s">
        <v>301</v>
      </c>
      <c r="F157" s="53" t="s">
        <v>176</v>
      </c>
      <c r="G157" s="53" t="s">
        <v>130</v>
      </c>
      <c r="H157" s="54">
        <v>160</v>
      </c>
      <c r="I157" s="53" t="s">
        <v>45</v>
      </c>
      <c r="J157" s="71" t="str">
        <f t="shared" si="43"/>
        <v>Building Energy Efficiency Standards</v>
      </c>
      <c r="K157" s="61" t="str">
        <f t="shared" si="44"/>
        <v>bldgs efficiency standards</v>
      </c>
      <c r="L157" s="61">
        <f t="shared" si="44"/>
        <v>0</v>
      </c>
      <c r="M157" s="61">
        <f t="shared" si="47"/>
        <v>0.38</v>
      </c>
      <c r="N157" s="61">
        <f t="shared" si="44"/>
        <v>0.01</v>
      </c>
      <c r="O157" s="55" t="str">
        <f t="shared" si="44"/>
        <v>% reduction in energy use</v>
      </c>
      <c r="P157" s="223" t="str">
        <f>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55" t="str">
        <f t="shared" si="44"/>
        <v>buildings-sector-main.html#eff-stds</v>
      </c>
      <c r="R157" s="55" t="str">
        <f t="shared" si="44"/>
        <v>building-energy-efficiency-standards.html</v>
      </c>
      <c r="S157" s="3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5" t="str">
        <f t="shared" si="45"/>
        <v>https://www.energy.gov/sites/prod/files/2015/10/f27/Ch5-SI-building-technologies-potential-savings-analysis-10-6-15.pdf</v>
      </c>
    </row>
    <row r="158" spans="1:20" s="5" customFormat="1" ht="103.25" x14ac:dyDescent="0.75">
      <c r="A158" s="71" t="str">
        <f t="shared" si="46"/>
        <v>Buildings and Appliances</v>
      </c>
      <c r="B158" s="71" t="str">
        <f t="shared" si="46"/>
        <v>Building Energy Efficiency Standards</v>
      </c>
      <c r="C158" s="71" t="str">
        <f t="shared" si="46"/>
        <v>Reduction in E Use Allowed by Component Eff Std</v>
      </c>
      <c r="D158" s="53" t="s">
        <v>125</v>
      </c>
      <c r="E158" s="53" t="s">
        <v>301</v>
      </c>
      <c r="F158" s="53" t="s">
        <v>176</v>
      </c>
      <c r="G158" s="53" t="s">
        <v>131</v>
      </c>
      <c r="H158" s="54">
        <v>161</v>
      </c>
      <c r="I158" s="53" t="s">
        <v>45</v>
      </c>
      <c r="J158" s="71" t="str">
        <f t="shared" si="43"/>
        <v>Building Energy Efficiency Standards</v>
      </c>
      <c r="K158" s="61" t="str">
        <f t="shared" ref="K158" si="48">K$141</f>
        <v>bldgs efficiency standards</v>
      </c>
      <c r="L158" s="61">
        <f t="shared" ref="L158:O158" si="49">L$141</f>
        <v>0</v>
      </c>
      <c r="M158" s="61">
        <f t="shared" si="47"/>
        <v>0.11</v>
      </c>
      <c r="N158" s="61">
        <f t="shared" si="49"/>
        <v>0.01</v>
      </c>
      <c r="O158" s="55" t="str">
        <f t="shared" si="49"/>
        <v>% reduction in energy use</v>
      </c>
      <c r="P158" s="223" t="str">
        <f>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55" t="str">
        <f t="shared" ref="Q158:S158" si="50">Q$141</f>
        <v>buildings-sector-main.html#eff-stds</v>
      </c>
      <c r="R158" s="55" t="str">
        <f t="shared" si="50"/>
        <v>building-energy-efficiency-standards.html</v>
      </c>
      <c r="S158" s="303"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5" t="str">
        <f t="shared" si="45"/>
        <v>https://www.energy.gov/sites/prod/files/2015/10/f27/Ch5-SI-building-technologies-potential-savings-analysis-10-6-15.pdf</v>
      </c>
    </row>
    <row r="159" spans="1:20" s="5" customFormat="1" ht="59" x14ac:dyDescent="0.75">
      <c r="A159" s="217" t="s">
        <v>73</v>
      </c>
      <c r="B159" s="217" t="s">
        <v>14</v>
      </c>
      <c r="C159" s="217" t="s">
        <v>7</v>
      </c>
      <c r="D159" s="53"/>
      <c r="E159" s="53"/>
      <c r="F159" s="53"/>
      <c r="G159" s="53"/>
      <c r="H159" s="54">
        <v>19</v>
      </c>
      <c r="I159" s="53" t="s">
        <v>45</v>
      </c>
      <c r="J159" s="217" t="s">
        <v>14</v>
      </c>
      <c r="K159" s="217" t="s">
        <v>2392</v>
      </c>
      <c r="L159" s="65">
        <v>0</v>
      </c>
      <c r="M159" s="65">
        <v>1</v>
      </c>
      <c r="N159" s="65">
        <v>1</v>
      </c>
      <c r="O159" s="53" t="s">
        <v>31</v>
      </c>
      <c r="P159" s="223" t="str">
        <f>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53" t="s">
        <v>214</v>
      </c>
      <c r="R159" s="9" t="s">
        <v>215</v>
      </c>
      <c r="S159" s="301" t="s">
        <v>76</v>
      </c>
      <c r="T159" s="55"/>
    </row>
    <row r="160" spans="1:20" s="5" customFormat="1" ht="103.25" x14ac:dyDescent="0.75">
      <c r="A160" s="217" t="s">
        <v>73</v>
      </c>
      <c r="B160" s="217" t="s">
        <v>281</v>
      </c>
      <c r="C160" s="217" t="s">
        <v>325</v>
      </c>
      <c r="D160" s="53"/>
      <c r="E160" s="53"/>
      <c r="F160" s="53"/>
      <c r="G160" s="53"/>
      <c r="H160" s="54">
        <v>146</v>
      </c>
      <c r="I160" s="53" t="s">
        <v>45</v>
      </c>
      <c r="J160" s="54" t="s">
        <v>378</v>
      </c>
      <c r="K160" s="217" t="s">
        <v>2391</v>
      </c>
      <c r="L160" s="65">
        <v>0</v>
      </c>
      <c r="M160" s="60">
        <f>ROUND(MaxBoundCalculations!B172,2)</f>
        <v>0.24</v>
      </c>
      <c r="N160" s="475">
        <v>5.0000000000000001E-3</v>
      </c>
      <c r="O160" s="53" t="s">
        <v>282</v>
      </c>
      <c r="P160" s="223" t="str">
        <f>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The U.S. state of Colorado has established a 3% carve-out for 2020 (though it includes non-solar on-site sources).</v>
      </c>
      <c r="Q160" s="53" t="s">
        <v>283</v>
      </c>
      <c r="R160" s="9" t="s">
        <v>284</v>
      </c>
      <c r="S160" s="301" t="s">
        <v>330</v>
      </c>
      <c r="T160" s="9" t="s">
        <v>430</v>
      </c>
    </row>
    <row r="161" spans="1:20" s="5" customFormat="1" ht="44.25" x14ac:dyDescent="0.75">
      <c r="A161" s="217" t="s">
        <v>73</v>
      </c>
      <c r="B161" s="217" t="s">
        <v>285</v>
      </c>
      <c r="C161" s="217" t="s">
        <v>288</v>
      </c>
      <c r="D161" s="53"/>
      <c r="E161" s="53"/>
      <c r="F161" s="53"/>
      <c r="G161" s="53"/>
      <c r="H161" s="54">
        <v>147</v>
      </c>
      <c r="I161" s="53" t="s">
        <v>45</v>
      </c>
      <c r="J161" s="54" t="s">
        <v>378</v>
      </c>
      <c r="K161" s="217" t="s">
        <v>2390</v>
      </c>
      <c r="L161" s="65">
        <v>0</v>
      </c>
      <c r="M161" s="59">
        <v>0.5</v>
      </c>
      <c r="N161" s="60">
        <v>0.01</v>
      </c>
      <c r="O161" s="53" t="s">
        <v>289</v>
      </c>
      <c r="P161" s="223" t="str">
        <f>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53" t="s">
        <v>286</v>
      </c>
      <c r="R161" s="9" t="s">
        <v>287</v>
      </c>
      <c r="S161" s="301" t="s">
        <v>331</v>
      </c>
      <c r="T161" s="55"/>
    </row>
    <row r="162" spans="1:20" s="5" customFormat="1" ht="44.25" x14ac:dyDescent="0.75">
      <c r="A162" s="217" t="s">
        <v>73</v>
      </c>
      <c r="B162" s="217" t="s">
        <v>13</v>
      </c>
      <c r="C162" s="217" t="s">
        <v>132</v>
      </c>
      <c r="D162" s="53"/>
      <c r="E162" s="53"/>
      <c r="F162" s="53"/>
      <c r="G162" s="53"/>
      <c r="H162" s="54">
        <v>20</v>
      </c>
      <c r="I162" s="53" t="s">
        <v>45</v>
      </c>
      <c r="J162" s="217" t="s">
        <v>13</v>
      </c>
      <c r="K162" s="217" t="s">
        <v>2389</v>
      </c>
      <c r="L162" s="65">
        <v>0</v>
      </c>
      <c r="M162" s="65">
        <v>1</v>
      </c>
      <c r="N162" s="65">
        <v>1</v>
      </c>
      <c r="O162" s="53" t="s">
        <v>31</v>
      </c>
      <c r="P162" s="223" t="str">
        <f>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buiding components of these types by 10%.</v>
      </c>
      <c r="Q162" s="53" t="s">
        <v>216</v>
      </c>
      <c r="R162" s="9" t="s">
        <v>217</v>
      </c>
      <c r="S162" s="301" t="s">
        <v>76</v>
      </c>
      <c r="T162" s="55"/>
    </row>
    <row r="163" spans="1:20" s="5" customFormat="1" ht="59" x14ac:dyDescent="0.75">
      <c r="A163" s="217" t="s">
        <v>73</v>
      </c>
      <c r="B163" s="217" t="s">
        <v>2603</v>
      </c>
      <c r="C163" s="217" t="s">
        <v>2602</v>
      </c>
      <c r="D163" s="53" t="s">
        <v>299</v>
      </c>
      <c r="E163" s="53"/>
      <c r="F163" s="53" t="s">
        <v>303</v>
      </c>
      <c r="G163" s="53"/>
      <c r="H163" s="54">
        <v>378</v>
      </c>
      <c r="I163" s="53" t="s">
        <v>45</v>
      </c>
      <c r="J163" s="217" t="s">
        <v>16</v>
      </c>
      <c r="K163" s="217" t="s">
        <v>2388</v>
      </c>
      <c r="L163" s="59">
        <v>0</v>
      </c>
      <c r="M163" s="59">
        <v>0.5</v>
      </c>
      <c r="N163" s="59">
        <v>0.01</v>
      </c>
      <c r="O163" s="53" t="s">
        <v>2604</v>
      </c>
      <c r="P163" s="223" t="str">
        <f>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53" t="s">
        <v>218</v>
      </c>
      <c r="R163" s="9" t="s">
        <v>219</v>
      </c>
      <c r="S163" s="296" t="s">
        <v>163</v>
      </c>
      <c r="T163" s="9"/>
    </row>
    <row r="164" spans="1:20" s="5" customFormat="1" ht="59" x14ac:dyDescent="0.75">
      <c r="A164" s="71" t="str">
        <f>A$163</f>
        <v>Buildings and Appliances</v>
      </c>
      <c r="B164" s="71" t="str">
        <f t="shared" ref="B164:C165" si="51">B$163</f>
        <v>Retrofit Existing Buildings</v>
      </c>
      <c r="C164" s="71" t="str">
        <f t="shared" si="51"/>
        <v>Share of Preexisting Buildings Subject to Retrofitting</v>
      </c>
      <c r="D164" s="53" t="s">
        <v>300</v>
      </c>
      <c r="E164" s="53"/>
      <c r="F164" s="53" t="s">
        <v>302</v>
      </c>
      <c r="G164" s="53"/>
      <c r="H164" s="54">
        <v>379</v>
      </c>
      <c r="I164" s="53" t="s">
        <v>45</v>
      </c>
      <c r="J164" s="71" t="str">
        <f t="shared" ref="J164:J165" si="52">J$163</f>
        <v>Increased Retrofitting</v>
      </c>
      <c r="K164" s="64" t="str">
        <f t="shared" ref="K164:O165" si="53">K$163</f>
        <v>bldgs retrofitting</v>
      </c>
      <c r="L164" s="64">
        <f t="shared" si="53"/>
        <v>0</v>
      </c>
      <c r="M164" s="61">
        <f t="shared" si="53"/>
        <v>0.5</v>
      </c>
      <c r="N164" s="61">
        <f t="shared" si="53"/>
        <v>0.01</v>
      </c>
      <c r="O164" s="55" t="str">
        <f t="shared" si="53"/>
        <v>% of existing buildings</v>
      </c>
      <c r="P164" s="223" t="str">
        <f>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53" t="s">
        <v>218</v>
      </c>
      <c r="R164" s="9" t="s">
        <v>219</v>
      </c>
      <c r="S164" s="303" t="str">
        <f>S163</f>
        <v>Calculated from model data; see the relevant variable(s) in the InputData folder for source information.</v>
      </c>
      <c r="T164" s="55"/>
    </row>
    <row r="165" spans="1:20" s="5" customFormat="1" ht="59" x14ac:dyDescent="0.75">
      <c r="A165" s="71" t="str">
        <f>A$163</f>
        <v>Buildings and Appliances</v>
      </c>
      <c r="B165" s="71" t="str">
        <f t="shared" si="51"/>
        <v>Retrofit Existing Buildings</v>
      </c>
      <c r="C165" s="71" t="str">
        <f t="shared" si="51"/>
        <v>Share of Preexisting Buildings Subject to Retrofitting</v>
      </c>
      <c r="D165" s="53" t="s">
        <v>301</v>
      </c>
      <c r="E165" s="53"/>
      <c r="F165" s="53" t="s">
        <v>176</v>
      </c>
      <c r="G165" s="53"/>
      <c r="H165" s="54">
        <v>380</v>
      </c>
      <c r="I165" s="53" t="s">
        <v>45</v>
      </c>
      <c r="J165" s="71" t="str">
        <f t="shared" si="52"/>
        <v>Increased Retrofitting</v>
      </c>
      <c r="K165" s="64" t="str">
        <f t="shared" si="53"/>
        <v>bldgs retrofitting</v>
      </c>
      <c r="L165" s="64">
        <f t="shared" si="53"/>
        <v>0</v>
      </c>
      <c r="M165" s="61">
        <f t="shared" si="53"/>
        <v>0.5</v>
      </c>
      <c r="N165" s="61">
        <f t="shared" si="53"/>
        <v>0.01</v>
      </c>
      <c r="O165" s="55" t="str">
        <f t="shared" si="53"/>
        <v>% of existing buildings</v>
      </c>
      <c r="P165" s="223" t="str">
        <f>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53" t="s">
        <v>218</v>
      </c>
      <c r="R165" s="9" t="s">
        <v>219</v>
      </c>
      <c r="S165" s="303" t="str">
        <f>S164</f>
        <v>Calculated from model data; see the relevant variable(s) in the InputData folder for source information.</v>
      </c>
      <c r="T165" s="55"/>
    </row>
    <row r="166" spans="1:20" s="5" customFormat="1" ht="44.25" x14ac:dyDescent="0.75">
      <c r="A166" s="217" t="s">
        <v>73</v>
      </c>
      <c r="B166" s="217" t="s">
        <v>12</v>
      </c>
      <c r="C166" s="217" t="s">
        <v>6</v>
      </c>
      <c r="D166" s="53" t="s">
        <v>120</v>
      </c>
      <c r="E166" s="53"/>
      <c r="F166" s="53" t="s">
        <v>126</v>
      </c>
      <c r="G166" s="53"/>
      <c r="H166" s="54">
        <v>27</v>
      </c>
      <c r="I166" s="53" t="s">
        <v>45</v>
      </c>
      <c r="J166" s="217" t="s">
        <v>12</v>
      </c>
      <c r="K166" s="217" t="s">
        <v>2387</v>
      </c>
      <c r="L166" s="65">
        <v>0</v>
      </c>
      <c r="M166" s="65">
        <v>1</v>
      </c>
      <c r="N166" s="65">
        <v>1</v>
      </c>
      <c r="O166" s="53" t="s">
        <v>31</v>
      </c>
      <c r="P166" s="223" t="str">
        <f>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53" t="s">
        <v>220</v>
      </c>
      <c r="R166" s="9" t="s">
        <v>221</v>
      </c>
      <c r="S166" s="301" t="s">
        <v>76</v>
      </c>
      <c r="T166" s="55"/>
    </row>
    <row r="167" spans="1:20" s="5" customFormat="1" ht="44.25" x14ac:dyDescent="0.75">
      <c r="A167" s="71" t="str">
        <f>A$166</f>
        <v>Buildings and Appliances</v>
      </c>
      <c r="B167" s="71" t="str">
        <f t="shared" ref="B167:C171" si="54">B$166</f>
        <v>Rebate for Efficient Products</v>
      </c>
      <c r="C167" s="71" t="str">
        <f t="shared" si="54"/>
        <v>Boolean Rebate Program for Efficient Components</v>
      </c>
      <c r="D167" s="53" t="s">
        <v>121</v>
      </c>
      <c r="E167" s="53"/>
      <c r="F167" s="53" t="s">
        <v>127</v>
      </c>
      <c r="G167" s="53"/>
      <c r="H167" s="54">
        <v>28</v>
      </c>
      <c r="I167" s="53" t="s">
        <v>45</v>
      </c>
      <c r="J167" s="71" t="str">
        <f t="shared" ref="J167:K171" si="55">J$166</f>
        <v>Rebate for Efficient Products</v>
      </c>
      <c r="K167" s="66" t="str">
        <f>K$166</f>
        <v>bldgs rebate</v>
      </c>
      <c r="L167" s="66">
        <f>L$166</f>
        <v>0</v>
      </c>
      <c r="M167" s="66">
        <f>M$166</f>
        <v>1</v>
      </c>
      <c r="N167" s="66">
        <f>N$166</f>
        <v>1</v>
      </c>
      <c r="O167" s="55" t="str">
        <f>O$166</f>
        <v>on/off</v>
      </c>
      <c r="P167" s="223" t="str">
        <f>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53" t="s">
        <v>220</v>
      </c>
      <c r="R167" s="9" t="s">
        <v>221</v>
      </c>
      <c r="S167" s="301" t="s">
        <v>76</v>
      </c>
      <c r="T167" s="55"/>
    </row>
    <row r="168" spans="1:20" s="5" customFormat="1" ht="44.25" x14ac:dyDescent="0.75">
      <c r="A168" s="71" t="str">
        <f>A$166</f>
        <v>Buildings and Appliances</v>
      </c>
      <c r="B168" s="71" t="str">
        <f t="shared" si="54"/>
        <v>Rebate for Efficient Products</v>
      </c>
      <c r="C168" s="71" t="str">
        <f t="shared" si="54"/>
        <v>Boolean Rebate Program for Efficient Components</v>
      </c>
      <c r="D168" s="53" t="s">
        <v>122</v>
      </c>
      <c r="E168" s="53"/>
      <c r="F168" s="53" t="s">
        <v>128</v>
      </c>
      <c r="G168" s="53"/>
      <c r="H168" s="54">
        <v>605</v>
      </c>
      <c r="I168" s="53" t="s">
        <v>46</v>
      </c>
      <c r="J168" s="71" t="str">
        <f t="shared" si="55"/>
        <v>Rebate for Efficient Products</v>
      </c>
      <c r="K168" s="66" t="str">
        <f t="shared" si="55"/>
        <v>bldgs rebate</v>
      </c>
      <c r="L168" s="65"/>
      <c r="M168" s="65"/>
      <c r="N168" s="65"/>
      <c r="O168" s="53"/>
      <c r="P168" s="223" t="str">
        <f>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55"/>
      <c r="R168" s="9"/>
      <c r="S168" s="303"/>
      <c r="T168" s="55"/>
    </row>
    <row r="169" spans="1:20" s="5" customFormat="1" ht="44.25" x14ac:dyDescent="0.75">
      <c r="A169" s="71" t="str">
        <f>A$166</f>
        <v>Buildings and Appliances</v>
      </c>
      <c r="B169" s="71" t="str">
        <f t="shared" si="54"/>
        <v>Rebate for Efficient Products</v>
      </c>
      <c r="C169" s="71" t="str">
        <f t="shared" si="54"/>
        <v>Boolean Rebate Program for Efficient Components</v>
      </c>
      <c r="D169" s="53" t="s">
        <v>123</v>
      </c>
      <c r="E169" s="53"/>
      <c r="F169" s="53" t="s">
        <v>129</v>
      </c>
      <c r="G169" s="53"/>
      <c r="H169" s="54">
        <v>606</v>
      </c>
      <c r="I169" s="53" t="s">
        <v>46</v>
      </c>
      <c r="J169" s="71" t="str">
        <f t="shared" si="55"/>
        <v>Rebate for Efficient Products</v>
      </c>
      <c r="K169" s="66" t="str">
        <f t="shared" si="55"/>
        <v>bldgs rebate</v>
      </c>
      <c r="L169" s="65"/>
      <c r="M169" s="65"/>
      <c r="N169" s="65"/>
      <c r="O169" s="53"/>
      <c r="P169" s="223" t="str">
        <f>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55"/>
      <c r="R169" s="9"/>
      <c r="S169" s="303"/>
      <c r="T169" s="55"/>
    </row>
    <row r="170" spans="1:20" s="5" customFormat="1" ht="44.25" x14ac:dyDescent="0.75">
      <c r="A170" s="71" t="str">
        <f>A$166</f>
        <v>Buildings and Appliances</v>
      </c>
      <c r="B170" s="71" t="str">
        <f t="shared" si="54"/>
        <v>Rebate for Efficient Products</v>
      </c>
      <c r="C170" s="71" t="str">
        <f t="shared" si="54"/>
        <v>Boolean Rebate Program for Efficient Components</v>
      </c>
      <c r="D170" s="53" t="s">
        <v>124</v>
      </c>
      <c r="E170" s="53"/>
      <c r="F170" s="53" t="s">
        <v>130</v>
      </c>
      <c r="G170" s="53"/>
      <c r="H170" s="54">
        <v>29</v>
      </c>
      <c r="I170" s="53" t="s">
        <v>45</v>
      </c>
      <c r="J170" s="71" t="str">
        <f t="shared" si="55"/>
        <v>Rebate for Efficient Products</v>
      </c>
      <c r="K170" s="66" t="str">
        <f t="shared" si="55"/>
        <v>bldgs rebate</v>
      </c>
      <c r="L170" s="66">
        <f>L$166</f>
        <v>0</v>
      </c>
      <c r="M170" s="66">
        <f>M$166</f>
        <v>1</v>
      </c>
      <c r="N170" s="66">
        <f>N$166</f>
        <v>1</v>
      </c>
      <c r="O170" s="55" t="str">
        <f>O$166</f>
        <v>on/off</v>
      </c>
      <c r="P170" s="223" t="str">
        <f>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53" t="s">
        <v>220</v>
      </c>
      <c r="R170" s="9" t="s">
        <v>221</v>
      </c>
      <c r="S170" s="301" t="s">
        <v>76</v>
      </c>
      <c r="T170" s="55"/>
    </row>
    <row r="171" spans="1:20" s="5" customFormat="1" ht="44.25" x14ac:dyDescent="0.75">
      <c r="A171" s="71" t="str">
        <f>A$166</f>
        <v>Buildings and Appliances</v>
      </c>
      <c r="B171" s="71" t="str">
        <f t="shared" si="54"/>
        <v>Rebate for Efficient Products</v>
      </c>
      <c r="C171" s="71" t="str">
        <f t="shared" si="54"/>
        <v>Boolean Rebate Program for Efficient Components</v>
      </c>
      <c r="D171" s="53" t="s">
        <v>125</v>
      </c>
      <c r="E171" s="53"/>
      <c r="F171" s="53" t="s">
        <v>131</v>
      </c>
      <c r="G171" s="53"/>
      <c r="H171" s="54">
        <v>607</v>
      </c>
      <c r="I171" s="53" t="s">
        <v>46</v>
      </c>
      <c r="J171" s="71" t="str">
        <f t="shared" si="55"/>
        <v>Rebate for Efficient Products</v>
      </c>
      <c r="K171" s="66" t="str">
        <f t="shared" si="55"/>
        <v>bldgs rebate</v>
      </c>
      <c r="L171" s="65"/>
      <c r="M171" s="65"/>
      <c r="N171" s="65"/>
      <c r="O171" s="53"/>
      <c r="P171" s="223" t="str">
        <f>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55"/>
      <c r="R171" s="9"/>
      <c r="S171" s="303"/>
      <c r="T171" s="55"/>
    </row>
    <row r="172" spans="1:20" s="2" customFormat="1" ht="29.5" x14ac:dyDescent="0.75">
      <c r="A172" s="218" t="s">
        <v>8</v>
      </c>
      <c r="B172" s="218" t="s">
        <v>361</v>
      </c>
      <c r="C172" s="218" t="s">
        <v>362</v>
      </c>
      <c r="D172" s="53" t="s">
        <v>486</v>
      </c>
      <c r="E172" s="53"/>
      <c r="F172" s="53" t="s">
        <v>485</v>
      </c>
      <c r="G172" s="9"/>
      <c r="H172" s="56">
        <v>167</v>
      </c>
      <c r="I172" s="9" t="s">
        <v>45</v>
      </c>
      <c r="J172" s="218" t="s">
        <v>361</v>
      </c>
      <c r="K172" s="217" t="s">
        <v>2386</v>
      </c>
      <c r="L172" s="67">
        <v>0</v>
      </c>
      <c r="M172" s="67">
        <v>1</v>
      </c>
      <c r="N172" s="67">
        <v>1</v>
      </c>
      <c r="O172" s="9" t="s">
        <v>31</v>
      </c>
      <c r="P172" s="223" t="str">
        <f>INDEX('Policy Characteristics'!J:J,MATCH($C172,'Policy Characteristics'!$C:$C,0))</f>
        <v>**Description:** This policy prevents new capacity of the selected type(s) from being built or deployed.</v>
      </c>
      <c r="Q172" s="53" t="s">
        <v>363</v>
      </c>
      <c r="R172" s="9" t="s">
        <v>364</v>
      </c>
      <c r="S172" s="301"/>
      <c r="T172" s="9"/>
    </row>
    <row r="173" spans="1:20" s="5" customFormat="1" ht="29.5" x14ac:dyDescent="0.75">
      <c r="A173" s="71" t="str">
        <f>A$172</f>
        <v>Electricity Supply</v>
      </c>
      <c r="B173" s="71" t="str">
        <f t="shared" ref="B173:C183" si="56">B$172</f>
        <v>Ban New Power Plants</v>
      </c>
      <c r="C173" s="71" t="str">
        <f t="shared" si="56"/>
        <v>Boolean Ban New Power Plants</v>
      </c>
      <c r="D173" s="9" t="s">
        <v>334</v>
      </c>
      <c r="E173" s="53"/>
      <c r="F173" s="9" t="s">
        <v>335</v>
      </c>
      <c r="G173" s="53"/>
      <c r="H173" s="54">
        <v>168</v>
      </c>
      <c r="I173" s="53" t="s">
        <v>45</v>
      </c>
      <c r="J173" s="71" t="str">
        <f t="shared" ref="J173:K187" si="57">J$172</f>
        <v>Ban New Power Plants</v>
      </c>
      <c r="K173" s="66" t="str">
        <f t="shared" ref="K173:R184" si="58">K$172</f>
        <v>elec ban new power plants</v>
      </c>
      <c r="L173" s="66">
        <f t="shared" si="58"/>
        <v>0</v>
      </c>
      <c r="M173" s="66">
        <f t="shared" si="58"/>
        <v>1</v>
      </c>
      <c r="N173" s="66">
        <f t="shared" si="58"/>
        <v>1</v>
      </c>
      <c r="O173" s="55" t="str">
        <f t="shared" si="58"/>
        <v>on/off</v>
      </c>
      <c r="P173" s="223" t="str">
        <f>INDEX('Policy Characteristics'!J:J,MATCH($C173,'Policy Characteristics'!$C:$C,0))</f>
        <v>**Description:** This policy prevents new capacity of the selected type(s) from being built or deployed.</v>
      </c>
      <c r="Q173" s="55" t="str">
        <f t="shared" si="58"/>
        <v>electricity-sector-main.html#ban</v>
      </c>
      <c r="R173" s="55" t="str">
        <f t="shared" si="58"/>
        <v>ban-new-capacity.html</v>
      </c>
      <c r="S173" s="303"/>
      <c r="T173" s="55"/>
    </row>
    <row r="174" spans="1:20" s="5" customFormat="1" ht="29.5" x14ac:dyDescent="0.75">
      <c r="A174" s="71" t="str">
        <f t="shared" ref="A174:C187" si="59">A$172</f>
        <v>Electricity Supply</v>
      </c>
      <c r="B174" s="71" t="str">
        <f t="shared" si="56"/>
        <v>Ban New Power Plants</v>
      </c>
      <c r="C174" s="71" t="str">
        <f t="shared" si="56"/>
        <v>Boolean Ban New Power Plants</v>
      </c>
      <c r="D174" s="9" t="s">
        <v>79</v>
      </c>
      <c r="E174" s="53"/>
      <c r="F174" s="9" t="s">
        <v>93</v>
      </c>
      <c r="G174" s="53"/>
      <c r="H174" s="56">
        <v>169</v>
      </c>
      <c r="I174" s="53" t="s">
        <v>45</v>
      </c>
      <c r="J174" s="71" t="str">
        <f t="shared" si="57"/>
        <v>Ban New Power Plants</v>
      </c>
      <c r="K174" s="66" t="str">
        <f t="shared" si="58"/>
        <v>elec ban new power plants</v>
      </c>
      <c r="L174" s="66">
        <f t="shared" si="58"/>
        <v>0</v>
      </c>
      <c r="M174" s="66">
        <f t="shared" si="58"/>
        <v>1</v>
      </c>
      <c r="N174" s="66">
        <f t="shared" si="58"/>
        <v>1</v>
      </c>
      <c r="O174" s="55" t="str">
        <f t="shared" si="58"/>
        <v>on/off</v>
      </c>
      <c r="P174" s="223" t="str">
        <f>INDEX('Policy Characteristics'!J:J,MATCH($C174,'Policy Characteristics'!$C:$C,0))</f>
        <v>**Description:** This policy prevents new capacity of the selected type(s) from being built or deployed.</v>
      </c>
      <c r="Q174" s="55" t="str">
        <f t="shared" si="58"/>
        <v>electricity-sector-main.html#ban</v>
      </c>
      <c r="R174" s="55" t="str">
        <f t="shared" si="58"/>
        <v>ban-new-capacity.html</v>
      </c>
      <c r="S174" s="303"/>
      <c r="T174" s="55"/>
    </row>
    <row r="175" spans="1:20" s="5" customFormat="1" ht="29.5" x14ac:dyDescent="0.75">
      <c r="A175" s="71" t="str">
        <f t="shared" si="59"/>
        <v>Electricity Supply</v>
      </c>
      <c r="B175" s="71" t="str">
        <f t="shared" si="56"/>
        <v>Ban New Power Plants</v>
      </c>
      <c r="C175" s="71" t="str">
        <f t="shared" si="56"/>
        <v>Boolean Ban New Power Plants</v>
      </c>
      <c r="D175" s="9" t="s">
        <v>80</v>
      </c>
      <c r="E175" s="53"/>
      <c r="F175" s="9" t="s">
        <v>94</v>
      </c>
      <c r="G175" s="53"/>
      <c r="H175" s="54">
        <v>170</v>
      </c>
      <c r="I175" s="53" t="s">
        <v>45</v>
      </c>
      <c r="J175" s="71" t="str">
        <f t="shared" si="57"/>
        <v>Ban New Power Plants</v>
      </c>
      <c r="K175" s="66" t="str">
        <f t="shared" si="58"/>
        <v>elec ban new power plants</v>
      </c>
      <c r="L175" s="66">
        <f t="shared" si="58"/>
        <v>0</v>
      </c>
      <c r="M175" s="66">
        <f t="shared" si="58"/>
        <v>1</v>
      </c>
      <c r="N175" s="66">
        <f t="shared" si="58"/>
        <v>1</v>
      </c>
      <c r="O175" s="55" t="str">
        <f t="shared" si="58"/>
        <v>on/off</v>
      </c>
      <c r="P175" s="223" t="str">
        <f>INDEX('Policy Characteristics'!J:J,MATCH($C175,'Policy Characteristics'!$C:$C,0))</f>
        <v>**Description:** This policy prevents new capacity of the selected type(s) from being built or deployed.</v>
      </c>
      <c r="Q175" s="55" t="str">
        <f t="shared" si="58"/>
        <v>electricity-sector-main.html#ban</v>
      </c>
      <c r="R175" s="55" t="str">
        <f t="shared" si="58"/>
        <v>ban-new-capacity.html</v>
      </c>
      <c r="S175" s="303"/>
      <c r="T175" s="55"/>
    </row>
    <row r="176" spans="1:20" s="5" customFormat="1" ht="29.5" x14ac:dyDescent="0.75">
      <c r="A176" s="71" t="str">
        <f t="shared" si="59"/>
        <v>Electricity Supply</v>
      </c>
      <c r="B176" s="71" t="str">
        <f t="shared" si="56"/>
        <v>Ban New Power Plants</v>
      </c>
      <c r="C176" s="71" t="str">
        <f t="shared" si="56"/>
        <v>Boolean Ban New Power Plants</v>
      </c>
      <c r="D176" s="9" t="s">
        <v>487</v>
      </c>
      <c r="E176" s="53"/>
      <c r="F176" s="9" t="s">
        <v>490</v>
      </c>
      <c r="G176" s="53"/>
      <c r="H176" s="54">
        <v>608</v>
      </c>
      <c r="I176" s="53" t="s">
        <v>46</v>
      </c>
      <c r="J176" s="71" t="str">
        <f t="shared" si="57"/>
        <v>Ban New Power Plants</v>
      </c>
      <c r="K176" s="66" t="str">
        <f t="shared" si="58"/>
        <v>elec ban new power plants</v>
      </c>
      <c r="L176" s="65"/>
      <c r="M176" s="65"/>
      <c r="N176" s="65"/>
      <c r="O176" s="53"/>
      <c r="P176" s="223" t="str">
        <f>INDEX('Policy Characteristics'!J:J,MATCH($C176,'Policy Characteristics'!$C:$C,0))</f>
        <v>**Description:** This policy prevents new capacity of the selected type(s) from being built or deployed.</v>
      </c>
      <c r="Q176" s="55"/>
      <c r="R176" s="9"/>
      <c r="S176" s="303"/>
      <c r="T176" s="55"/>
    </row>
    <row r="177" spans="1:20" s="5" customFormat="1" ht="29.5" x14ac:dyDescent="0.75">
      <c r="A177" s="71" t="str">
        <f t="shared" si="59"/>
        <v>Electricity Supply</v>
      </c>
      <c r="B177" s="71" t="str">
        <f t="shared" si="56"/>
        <v>Ban New Power Plants</v>
      </c>
      <c r="C177" s="71" t="str">
        <f t="shared" si="56"/>
        <v>Boolean Ban New Power Plants</v>
      </c>
      <c r="D177" s="9" t="s">
        <v>81</v>
      </c>
      <c r="E177" s="53"/>
      <c r="F177" s="9" t="s">
        <v>95</v>
      </c>
      <c r="G177" s="53"/>
      <c r="H177" s="54">
        <v>609</v>
      </c>
      <c r="I177" s="53" t="s">
        <v>46</v>
      </c>
      <c r="J177" s="71" t="str">
        <f t="shared" si="57"/>
        <v>Ban New Power Plants</v>
      </c>
      <c r="K177" s="66" t="str">
        <f t="shared" si="58"/>
        <v>elec ban new power plants</v>
      </c>
      <c r="L177" s="65"/>
      <c r="M177" s="65"/>
      <c r="N177" s="65"/>
      <c r="O177" s="53"/>
      <c r="P177" s="223" t="str">
        <f>INDEX('Policy Characteristics'!J:J,MATCH($C177,'Policy Characteristics'!$C:$C,0))</f>
        <v>**Description:** This policy prevents new capacity of the selected type(s) from being built or deployed.</v>
      </c>
      <c r="Q177" s="55"/>
      <c r="R177" s="9"/>
      <c r="S177" s="303"/>
      <c r="T177" s="55"/>
    </row>
    <row r="178" spans="1:20" s="5" customFormat="1" ht="29.5" x14ac:dyDescent="0.75">
      <c r="A178" s="71" t="str">
        <f t="shared" si="59"/>
        <v>Electricity Supply</v>
      </c>
      <c r="B178" s="71" t="str">
        <f t="shared" si="56"/>
        <v>Ban New Power Plants</v>
      </c>
      <c r="C178" s="71" t="str">
        <f t="shared" si="56"/>
        <v>Boolean Ban New Power Plants</v>
      </c>
      <c r="D178" s="9" t="s">
        <v>82</v>
      </c>
      <c r="E178" s="53"/>
      <c r="F178" s="9" t="s">
        <v>96</v>
      </c>
      <c r="G178" s="53"/>
      <c r="H178" s="54">
        <v>610</v>
      </c>
      <c r="I178" s="53" t="s">
        <v>46</v>
      </c>
      <c r="J178" s="71" t="str">
        <f t="shared" si="57"/>
        <v>Ban New Power Plants</v>
      </c>
      <c r="K178" s="66" t="str">
        <f t="shared" si="58"/>
        <v>elec ban new power plants</v>
      </c>
      <c r="L178" s="65"/>
      <c r="M178" s="65"/>
      <c r="N178" s="65"/>
      <c r="O178" s="53"/>
      <c r="P178" s="223" t="str">
        <f>INDEX('Policy Characteristics'!J:J,MATCH($C178,'Policy Characteristics'!$C:$C,0))</f>
        <v>**Description:** This policy prevents new capacity of the selected type(s) from being built or deployed.</v>
      </c>
      <c r="Q178" s="55"/>
      <c r="R178" s="9"/>
      <c r="S178" s="303"/>
      <c r="T178" s="55"/>
    </row>
    <row r="179" spans="1:20" s="5" customFormat="1" ht="29.5" x14ac:dyDescent="0.75">
      <c r="A179" s="71" t="str">
        <f t="shared" si="59"/>
        <v>Electricity Supply</v>
      </c>
      <c r="B179" s="71" t="str">
        <f t="shared" si="56"/>
        <v>Ban New Power Plants</v>
      </c>
      <c r="C179" s="71" t="str">
        <f t="shared" si="56"/>
        <v>Boolean Ban New Power Plants</v>
      </c>
      <c r="D179" s="9" t="s">
        <v>83</v>
      </c>
      <c r="E179" s="53"/>
      <c r="F179" s="9" t="s">
        <v>97</v>
      </c>
      <c r="G179" s="53"/>
      <c r="H179" s="54">
        <v>611</v>
      </c>
      <c r="I179" s="53" t="s">
        <v>46</v>
      </c>
      <c r="J179" s="71" t="str">
        <f t="shared" si="57"/>
        <v>Ban New Power Plants</v>
      </c>
      <c r="K179" s="66" t="str">
        <f t="shared" si="58"/>
        <v>elec ban new power plants</v>
      </c>
      <c r="L179" s="65"/>
      <c r="M179" s="65"/>
      <c r="N179" s="65"/>
      <c r="O179" s="53"/>
      <c r="P179" s="223" t="str">
        <f>INDEX('Policy Characteristics'!J:J,MATCH($C179,'Policy Characteristics'!$C:$C,0))</f>
        <v>**Description:** This policy prevents new capacity of the selected type(s) from being built or deployed.</v>
      </c>
      <c r="Q179" s="55"/>
      <c r="R179" s="9"/>
      <c r="S179" s="303"/>
      <c r="T179" s="55"/>
    </row>
    <row r="180" spans="1:20" s="5" customFormat="1" ht="29.5" x14ac:dyDescent="0.75">
      <c r="A180" s="71" t="str">
        <f t="shared" si="59"/>
        <v>Electricity Supply</v>
      </c>
      <c r="B180" s="71" t="str">
        <f t="shared" si="59"/>
        <v>Ban New Power Plants</v>
      </c>
      <c r="C180" s="71" t="str">
        <f t="shared" si="59"/>
        <v>Boolean Ban New Power Plants</v>
      </c>
      <c r="D180" s="9" t="s">
        <v>2554</v>
      </c>
      <c r="E180" s="53"/>
      <c r="F180" s="9" t="s">
        <v>474</v>
      </c>
      <c r="G180" s="53"/>
      <c r="H180" s="54">
        <v>612</v>
      </c>
      <c r="I180" s="53" t="s">
        <v>46</v>
      </c>
      <c r="J180" s="71" t="str">
        <f t="shared" si="57"/>
        <v>Ban New Power Plants</v>
      </c>
      <c r="K180" s="71" t="str">
        <f t="shared" si="57"/>
        <v>elec ban new power plants</v>
      </c>
      <c r="L180" s="65"/>
      <c r="M180" s="65"/>
      <c r="N180" s="65"/>
      <c r="O180" s="53"/>
      <c r="P180" s="223" t="str">
        <f>INDEX('Policy Characteristics'!J:J,MATCH($C180,'Policy Characteristics'!$C:$C,0))</f>
        <v>**Description:** This policy prevents new capacity of the selected type(s) from being built or deployed.</v>
      </c>
      <c r="Q180" s="55"/>
      <c r="R180" s="9"/>
      <c r="S180" s="303"/>
      <c r="T180" s="55"/>
    </row>
    <row r="181" spans="1:20" s="5" customFormat="1" ht="29.5" x14ac:dyDescent="0.75">
      <c r="A181" s="71" t="str">
        <f t="shared" si="59"/>
        <v>Electricity Supply</v>
      </c>
      <c r="B181" s="71" t="str">
        <f t="shared" si="56"/>
        <v>Ban New Power Plants</v>
      </c>
      <c r="C181" s="71" t="str">
        <f t="shared" si="56"/>
        <v>Boolean Ban New Power Plants</v>
      </c>
      <c r="D181" s="9" t="s">
        <v>336</v>
      </c>
      <c r="E181" s="53"/>
      <c r="F181" s="9" t="s">
        <v>338</v>
      </c>
      <c r="G181" s="53"/>
      <c r="H181" s="54">
        <v>613</v>
      </c>
      <c r="I181" s="53" t="s">
        <v>46</v>
      </c>
      <c r="J181" s="71" t="str">
        <f t="shared" si="57"/>
        <v>Ban New Power Plants</v>
      </c>
      <c r="K181" s="66" t="str">
        <f t="shared" si="58"/>
        <v>elec ban new power plants</v>
      </c>
      <c r="L181" s="65"/>
      <c r="M181" s="65"/>
      <c r="N181" s="65"/>
      <c r="O181" s="53"/>
      <c r="P181" s="223" t="str">
        <f>INDEX('Policy Characteristics'!J:J,MATCH($C181,'Policy Characteristics'!$C:$C,0))</f>
        <v>**Description:** This policy prevents new capacity of the selected type(s) from being built or deployed.</v>
      </c>
      <c r="Q181" s="55"/>
      <c r="R181" s="9"/>
      <c r="S181" s="303"/>
      <c r="T181" s="55"/>
    </row>
    <row r="182" spans="1:20" s="5" customFormat="1" ht="29.5" x14ac:dyDescent="0.75">
      <c r="A182" s="71" t="str">
        <f t="shared" si="59"/>
        <v>Electricity Supply</v>
      </c>
      <c r="B182" s="71" t="str">
        <f t="shared" si="56"/>
        <v>Ban New Power Plants</v>
      </c>
      <c r="C182" s="71" t="str">
        <f t="shared" si="56"/>
        <v>Boolean Ban New Power Plants</v>
      </c>
      <c r="D182" s="9" t="s">
        <v>337</v>
      </c>
      <c r="E182" s="53"/>
      <c r="F182" s="9" t="s">
        <v>339</v>
      </c>
      <c r="G182" s="53"/>
      <c r="H182" s="54">
        <v>614</v>
      </c>
      <c r="I182" s="53" t="s">
        <v>46</v>
      </c>
      <c r="J182" s="71" t="str">
        <f t="shared" si="57"/>
        <v>Ban New Power Plants</v>
      </c>
      <c r="K182" s="66" t="str">
        <f t="shared" si="58"/>
        <v>elec ban new power plants</v>
      </c>
      <c r="L182" s="65"/>
      <c r="M182" s="65"/>
      <c r="N182" s="65"/>
      <c r="O182" s="53"/>
      <c r="P182" s="223" t="str">
        <f>INDEX('Policy Characteristics'!J:J,MATCH($C182,'Policy Characteristics'!$C:$C,0))</f>
        <v>**Description:** This policy prevents new capacity of the selected type(s) from being built or deployed.</v>
      </c>
      <c r="Q182" s="55"/>
      <c r="R182" s="9"/>
      <c r="S182" s="303"/>
      <c r="T182" s="55"/>
    </row>
    <row r="183" spans="1:20" s="5" customFormat="1" ht="29.5" x14ac:dyDescent="0.75">
      <c r="A183" s="71" t="str">
        <f t="shared" si="59"/>
        <v>Electricity Supply</v>
      </c>
      <c r="B183" s="71" t="str">
        <f t="shared" si="56"/>
        <v>Ban New Power Plants</v>
      </c>
      <c r="C183" s="71" t="str">
        <f t="shared" si="56"/>
        <v>Boolean Ban New Power Plants</v>
      </c>
      <c r="D183" s="9" t="s">
        <v>483</v>
      </c>
      <c r="E183" s="53"/>
      <c r="F183" s="9" t="s">
        <v>482</v>
      </c>
      <c r="G183" s="53"/>
      <c r="H183" s="54">
        <v>116</v>
      </c>
      <c r="I183" s="53" t="s">
        <v>45</v>
      </c>
      <c r="J183" s="71" t="str">
        <f t="shared" si="57"/>
        <v>Ban New Power Plants</v>
      </c>
      <c r="K183" s="66" t="str">
        <f t="shared" si="58"/>
        <v>elec ban new power plants</v>
      </c>
      <c r="L183" s="66">
        <f t="shared" ref="L183:O183" si="60">L$172</f>
        <v>0</v>
      </c>
      <c r="M183" s="66">
        <f t="shared" si="60"/>
        <v>1</v>
      </c>
      <c r="N183" s="66">
        <f t="shared" si="60"/>
        <v>1</v>
      </c>
      <c r="O183" s="55" t="str">
        <f t="shared" si="60"/>
        <v>on/off</v>
      </c>
      <c r="P183" s="223" t="str">
        <f>INDEX('Policy Characteristics'!J:J,MATCH($C183,'Policy Characteristics'!$C:$C,0))</f>
        <v>**Description:** This policy prevents new capacity of the selected type(s) from being built or deployed.</v>
      </c>
      <c r="Q183" s="55" t="str">
        <f t="shared" ref="Q183:R183" si="61">Q$172</f>
        <v>electricity-sector-main.html#ban</v>
      </c>
      <c r="R183" s="55" t="str">
        <f t="shared" si="61"/>
        <v>ban-new-capacity.html</v>
      </c>
      <c r="S183" s="303"/>
      <c r="T183" s="55"/>
    </row>
    <row r="184" spans="1:20" s="5" customFormat="1" ht="29.5" x14ac:dyDescent="0.75">
      <c r="A184" s="71" t="str">
        <f t="shared" si="59"/>
        <v>Electricity Supply</v>
      </c>
      <c r="B184" s="71" t="str">
        <f t="shared" si="59"/>
        <v>Ban New Power Plants</v>
      </c>
      <c r="C184" s="71" t="str">
        <f t="shared" si="59"/>
        <v>Boolean Ban New Power Plants</v>
      </c>
      <c r="D184" s="9" t="s">
        <v>492</v>
      </c>
      <c r="E184" s="53"/>
      <c r="F184" s="9" t="s">
        <v>493</v>
      </c>
      <c r="G184" s="53"/>
      <c r="H184" s="54">
        <v>615</v>
      </c>
      <c r="I184" s="53" t="s">
        <v>46</v>
      </c>
      <c r="J184" s="71" t="str">
        <f t="shared" si="57"/>
        <v>Ban New Power Plants</v>
      </c>
      <c r="K184" s="66" t="str">
        <f t="shared" si="58"/>
        <v>elec ban new power plants</v>
      </c>
      <c r="L184" s="64"/>
      <c r="M184" s="64"/>
      <c r="N184" s="64"/>
      <c r="O184" s="55"/>
      <c r="P184" s="223" t="str">
        <f>INDEX('Policy Characteristics'!J:J,MATCH($C184,'Policy Characteristics'!$C:$C,0))</f>
        <v>**Description:** This policy prevents new capacity of the selected type(s) from being built or deployed.</v>
      </c>
      <c r="Q184" s="55"/>
      <c r="R184" s="9"/>
      <c r="S184" s="303"/>
      <c r="T184" s="55"/>
    </row>
    <row r="185" spans="1:20" s="5" customFormat="1" ht="29.5" x14ac:dyDescent="0.75">
      <c r="A185" s="71" t="str">
        <f t="shared" si="59"/>
        <v>Electricity Supply</v>
      </c>
      <c r="B185" s="71" t="str">
        <f t="shared" si="59"/>
        <v>Ban New Power Plants</v>
      </c>
      <c r="C185" s="71" t="str">
        <f t="shared" si="59"/>
        <v>Boolean Ban New Power Plants</v>
      </c>
      <c r="D185" s="9" t="s">
        <v>2938</v>
      </c>
      <c r="E185" s="53"/>
      <c r="F185" s="9" t="s">
        <v>2611</v>
      </c>
      <c r="G185" s="53"/>
      <c r="H185" s="54">
        <v>616</v>
      </c>
      <c r="I185" s="53" t="s">
        <v>46</v>
      </c>
      <c r="J185" s="71" t="str">
        <f t="shared" si="57"/>
        <v>Ban New Power Plants</v>
      </c>
      <c r="K185" s="71" t="str">
        <f t="shared" si="57"/>
        <v>elec ban new power plants</v>
      </c>
      <c r="L185" s="64"/>
      <c r="M185" s="64"/>
      <c r="N185" s="64"/>
      <c r="O185" s="55"/>
      <c r="P185" s="223" t="str">
        <f>INDEX('Policy Characteristics'!J:J,MATCH($C185,'Policy Characteristics'!$C:$C,0))</f>
        <v>**Description:** This policy prevents new capacity of the selected type(s) from being built or deployed.</v>
      </c>
      <c r="Q185" s="55"/>
      <c r="R185" s="9"/>
      <c r="S185" s="303"/>
      <c r="T185" s="55"/>
    </row>
    <row r="186" spans="1:20" s="5" customFormat="1" ht="29.5" x14ac:dyDescent="0.75">
      <c r="A186" s="71" t="str">
        <f t="shared" si="59"/>
        <v>Electricity Supply</v>
      </c>
      <c r="B186" s="71" t="str">
        <f t="shared" si="59"/>
        <v>Ban New Power Plants</v>
      </c>
      <c r="C186" s="71" t="str">
        <f t="shared" si="59"/>
        <v>Boolean Ban New Power Plants</v>
      </c>
      <c r="D186" s="9" t="s">
        <v>2939</v>
      </c>
      <c r="E186" s="53"/>
      <c r="F186" s="9" t="s">
        <v>2760</v>
      </c>
      <c r="G186" s="53"/>
      <c r="H186" s="54">
        <v>617</v>
      </c>
      <c r="I186" s="53" t="s">
        <v>46</v>
      </c>
      <c r="J186" s="71" t="str">
        <f t="shared" si="57"/>
        <v>Ban New Power Plants</v>
      </c>
      <c r="K186" s="71" t="str">
        <f t="shared" si="57"/>
        <v>elec ban new power plants</v>
      </c>
      <c r="L186" s="64"/>
      <c r="M186" s="64"/>
      <c r="N186" s="64"/>
      <c r="O186" s="55"/>
      <c r="P186" s="223" t="str">
        <f>INDEX('Policy Characteristics'!J:J,MATCH($C186,'Policy Characteristics'!$C:$C,0))</f>
        <v>**Description:** This policy prevents new capacity of the selected type(s) from being built or deployed.</v>
      </c>
      <c r="Q186" s="55"/>
      <c r="R186" s="9"/>
      <c r="S186" s="303"/>
      <c r="T186" s="55"/>
    </row>
    <row r="187" spans="1:20" s="5" customFormat="1" ht="29.5" x14ac:dyDescent="0.75">
      <c r="A187" s="71" t="str">
        <f t="shared" si="59"/>
        <v>Electricity Supply</v>
      </c>
      <c r="B187" s="71" t="str">
        <f t="shared" si="59"/>
        <v>Ban New Power Plants</v>
      </c>
      <c r="C187" s="71" t="str">
        <f t="shared" si="59"/>
        <v>Boolean Ban New Power Plants</v>
      </c>
      <c r="D187" s="9" t="s">
        <v>2940</v>
      </c>
      <c r="E187" s="53"/>
      <c r="F187" s="9" t="s">
        <v>2613</v>
      </c>
      <c r="G187" s="53"/>
      <c r="H187" s="54">
        <v>618</v>
      </c>
      <c r="I187" s="53" t="s">
        <v>46</v>
      </c>
      <c r="J187" s="71" t="str">
        <f t="shared" si="57"/>
        <v>Ban New Power Plants</v>
      </c>
      <c r="K187" s="71" t="str">
        <f t="shared" si="57"/>
        <v>elec ban new power plants</v>
      </c>
      <c r="L187" s="64"/>
      <c r="M187" s="64"/>
      <c r="N187" s="64"/>
      <c r="O187" s="55"/>
      <c r="P187" s="223" t="str">
        <f>INDEX('Policy Characteristics'!J:J,MATCH($C187,'Policy Characteristics'!$C:$C,0))</f>
        <v>**Description:** This policy prevents new capacity of the selected type(s) from being built or deployed.</v>
      </c>
      <c r="Q187" s="55"/>
      <c r="R187" s="9"/>
      <c r="S187" s="303"/>
      <c r="T187" s="55"/>
    </row>
    <row r="188" spans="1:20" s="2" customFormat="1" ht="93.5" customHeight="1" x14ac:dyDescent="0.75">
      <c r="A188" s="218" t="s">
        <v>8</v>
      </c>
      <c r="B188" s="218" t="s">
        <v>28</v>
      </c>
      <c r="C188" s="218" t="s">
        <v>3280</v>
      </c>
      <c r="D188" s="53" t="s">
        <v>486</v>
      </c>
      <c r="E188" s="53"/>
      <c r="F188" s="53" t="s">
        <v>485</v>
      </c>
      <c r="G188" s="9"/>
      <c r="H188" s="56">
        <v>876</v>
      </c>
      <c r="I188" s="9" t="s">
        <v>45</v>
      </c>
      <c r="J188" s="53" t="s">
        <v>3408</v>
      </c>
      <c r="K188" s="218" t="s">
        <v>3281</v>
      </c>
      <c r="L188" s="62">
        <v>0</v>
      </c>
      <c r="M188" s="62">
        <v>1</v>
      </c>
      <c r="N188" s="62">
        <v>0.01</v>
      </c>
      <c r="O188" s="9" t="s">
        <v>3019</v>
      </c>
      <c r="P188" s="223" t="str">
        <f>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53" t="s">
        <v>258</v>
      </c>
      <c r="R188" s="9" t="s">
        <v>259</v>
      </c>
      <c r="S188" s="301"/>
      <c r="T188" s="9"/>
    </row>
    <row r="189" spans="1:20" s="5" customFormat="1" ht="59" x14ac:dyDescent="0.75">
      <c r="A189" s="71" t="str">
        <f>A$188</f>
        <v>Electricity Supply</v>
      </c>
      <c r="B189" s="71" t="str">
        <f t="shared" ref="B189:C203" si="62">B$188</f>
        <v>Carbon Capture and Sequestration</v>
      </c>
      <c r="C189" s="71" t="str">
        <f t="shared" si="62"/>
        <v>Electricity Sector Fraction of Potential Additional CCS Achieved</v>
      </c>
      <c r="D189" s="9" t="s">
        <v>334</v>
      </c>
      <c r="E189" s="53"/>
      <c r="F189" s="9" t="s">
        <v>335</v>
      </c>
      <c r="G189" s="53"/>
      <c r="H189" s="56">
        <v>877</v>
      </c>
      <c r="I189" s="9" t="s">
        <v>45</v>
      </c>
      <c r="J189" s="71" t="str">
        <f t="shared" ref="J189:R203" si="63">J$188</f>
        <v>Electricity Sector CCS</v>
      </c>
      <c r="K189" s="71" t="str">
        <f t="shared" si="63"/>
        <v>elec CCS</v>
      </c>
      <c r="L189" s="64">
        <f>L$188</f>
        <v>0</v>
      </c>
      <c r="M189" s="64">
        <f t="shared" ref="M189:R189" si="64">M$188</f>
        <v>1</v>
      </c>
      <c r="N189" s="64">
        <f t="shared" si="64"/>
        <v>0.01</v>
      </c>
      <c r="O189" s="64" t="str">
        <f t="shared" si="64"/>
        <v>% of CO2 captured</v>
      </c>
      <c r="P189" s="223" t="str">
        <f>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64" t="str">
        <f t="shared" si="64"/>
        <v>ccs.html#ccs</v>
      </c>
      <c r="R189" s="64" t="str">
        <f t="shared" si="64"/>
        <v>carbon-capture-and-sequestration.html</v>
      </c>
      <c r="S189" s="303"/>
      <c r="T189" s="55"/>
    </row>
    <row r="190" spans="1:20" s="5" customFormat="1" ht="59" x14ac:dyDescent="0.75">
      <c r="A190" s="71" t="str">
        <f t="shared" ref="A190:A203" si="65">A$188</f>
        <v>Electricity Supply</v>
      </c>
      <c r="B190" s="71" t="str">
        <f t="shared" si="62"/>
        <v>Carbon Capture and Sequestration</v>
      </c>
      <c r="C190" s="71" t="str">
        <f t="shared" si="62"/>
        <v>Electricity Sector Fraction of Potential Additional CCS Achieved</v>
      </c>
      <c r="D190" s="9" t="s">
        <v>79</v>
      </c>
      <c r="E190" s="53"/>
      <c r="F190" s="9" t="s">
        <v>93</v>
      </c>
      <c r="G190" s="53"/>
      <c r="H190" s="56">
        <v>878</v>
      </c>
      <c r="I190" s="53" t="s">
        <v>46</v>
      </c>
      <c r="J190" s="71" t="str">
        <f t="shared" si="63"/>
        <v>Electricity Sector CCS</v>
      </c>
      <c r="K190" s="71" t="str">
        <f t="shared" si="63"/>
        <v>elec CCS</v>
      </c>
      <c r="L190" s="64"/>
      <c r="M190" s="64"/>
      <c r="N190" s="64"/>
      <c r="O190" s="55"/>
      <c r="P190" s="223" t="str">
        <f>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55"/>
      <c r="R190" s="9"/>
      <c r="S190" s="303"/>
      <c r="T190" s="55"/>
    </row>
    <row r="191" spans="1:20" s="5" customFormat="1" ht="59" x14ac:dyDescent="0.75">
      <c r="A191" s="71" t="str">
        <f t="shared" si="65"/>
        <v>Electricity Supply</v>
      </c>
      <c r="B191" s="71" t="str">
        <f t="shared" si="62"/>
        <v>Carbon Capture and Sequestration</v>
      </c>
      <c r="C191" s="71" t="str">
        <f t="shared" si="62"/>
        <v>Electricity Sector Fraction of Potential Additional CCS Achieved</v>
      </c>
      <c r="D191" s="9" t="s">
        <v>80</v>
      </c>
      <c r="E191" s="53"/>
      <c r="F191" s="9" t="s">
        <v>94</v>
      </c>
      <c r="G191" s="53"/>
      <c r="H191" s="56">
        <v>879</v>
      </c>
      <c r="I191" s="53" t="s">
        <v>46</v>
      </c>
      <c r="J191" s="71" t="str">
        <f t="shared" si="63"/>
        <v>Electricity Sector CCS</v>
      </c>
      <c r="K191" s="71" t="str">
        <f t="shared" si="63"/>
        <v>elec CCS</v>
      </c>
      <c r="L191" s="64"/>
      <c r="M191" s="64"/>
      <c r="N191" s="64"/>
      <c r="O191" s="55"/>
      <c r="P191" s="223" t="str">
        <f>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55"/>
      <c r="R191" s="9"/>
      <c r="S191" s="303"/>
      <c r="T191" s="55"/>
    </row>
    <row r="192" spans="1:20" s="5" customFormat="1" ht="59" x14ac:dyDescent="0.75">
      <c r="A192" s="71" t="str">
        <f t="shared" si="65"/>
        <v>Electricity Supply</v>
      </c>
      <c r="B192" s="71" t="str">
        <f t="shared" si="62"/>
        <v>Carbon Capture and Sequestration</v>
      </c>
      <c r="C192" s="71" t="str">
        <f t="shared" si="62"/>
        <v>Electricity Sector Fraction of Potential Additional CCS Achieved</v>
      </c>
      <c r="D192" s="9" t="s">
        <v>487</v>
      </c>
      <c r="E192" s="53"/>
      <c r="F192" s="9" t="s">
        <v>490</v>
      </c>
      <c r="G192" s="53"/>
      <c r="H192" s="56">
        <v>880</v>
      </c>
      <c r="I192" s="53" t="s">
        <v>46</v>
      </c>
      <c r="J192" s="71" t="str">
        <f t="shared" si="63"/>
        <v>Electricity Sector CCS</v>
      </c>
      <c r="K192" s="71" t="str">
        <f t="shared" si="63"/>
        <v>elec CCS</v>
      </c>
      <c r="L192" s="64"/>
      <c r="M192" s="64"/>
      <c r="N192" s="64"/>
      <c r="O192" s="55"/>
      <c r="P192" s="223" t="str">
        <f>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55"/>
      <c r="R192" s="9"/>
      <c r="S192" s="303"/>
      <c r="T192" s="55"/>
    </row>
    <row r="193" spans="1:20" s="5" customFormat="1" ht="59" x14ac:dyDescent="0.75">
      <c r="A193" s="71" t="str">
        <f t="shared" si="65"/>
        <v>Electricity Supply</v>
      </c>
      <c r="B193" s="71" t="str">
        <f t="shared" si="62"/>
        <v>Carbon Capture and Sequestration</v>
      </c>
      <c r="C193" s="71" t="str">
        <f t="shared" si="62"/>
        <v>Electricity Sector Fraction of Potential Additional CCS Achieved</v>
      </c>
      <c r="D193" s="9" t="s">
        <v>81</v>
      </c>
      <c r="E193" s="53"/>
      <c r="F193" s="9" t="s">
        <v>95</v>
      </c>
      <c r="G193" s="53"/>
      <c r="H193" s="56">
        <v>881</v>
      </c>
      <c r="I193" s="53" t="s">
        <v>46</v>
      </c>
      <c r="J193" s="71" t="str">
        <f t="shared" si="63"/>
        <v>Electricity Sector CCS</v>
      </c>
      <c r="K193" s="71" t="str">
        <f t="shared" si="63"/>
        <v>elec CCS</v>
      </c>
      <c r="L193" s="64"/>
      <c r="M193" s="64"/>
      <c r="N193" s="64"/>
      <c r="O193" s="55"/>
      <c r="P193" s="223" t="str">
        <f>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55"/>
      <c r="R193" s="9"/>
      <c r="S193" s="303"/>
      <c r="T193" s="55"/>
    </row>
    <row r="194" spans="1:20" s="5" customFormat="1" ht="59" x14ac:dyDescent="0.75">
      <c r="A194" s="71" t="str">
        <f t="shared" si="65"/>
        <v>Electricity Supply</v>
      </c>
      <c r="B194" s="71" t="str">
        <f t="shared" si="62"/>
        <v>Carbon Capture and Sequestration</v>
      </c>
      <c r="C194" s="71" t="str">
        <f t="shared" si="62"/>
        <v>Electricity Sector Fraction of Potential Additional CCS Achieved</v>
      </c>
      <c r="D194" s="9" t="s">
        <v>82</v>
      </c>
      <c r="E194" s="53"/>
      <c r="F194" s="9" t="s">
        <v>96</v>
      </c>
      <c r="G194" s="53"/>
      <c r="H194" s="56">
        <v>882</v>
      </c>
      <c r="I194" s="53" t="s">
        <v>46</v>
      </c>
      <c r="J194" s="71" t="str">
        <f t="shared" si="63"/>
        <v>Electricity Sector CCS</v>
      </c>
      <c r="K194" s="71" t="str">
        <f t="shared" si="63"/>
        <v>elec CCS</v>
      </c>
      <c r="L194" s="64"/>
      <c r="M194" s="64"/>
      <c r="N194" s="64"/>
      <c r="O194" s="55"/>
      <c r="P194" s="223" t="str">
        <f>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55"/>
      <c r="R194" s="9"/>
      <c r="S194" s="303"/>
      <c r="T194" s="55"/>
    </row>
    <row r="195" spans="1:20" s="5" customFormat="1" ht="59" x14ac:dyDescent="0.75">
      <c r="A195" s="71" t="str">
        <f t="shared" si="65"/>
        <v>Electricity Supply</v>
      </c>
      <c r="B195" s="71" t="str">
        <f t="shared" si="62"/>
        <v>Carbon Capture and Sequestration</v>
      </c>
      <c r="C195" s="71" t="str">
        <f t="shared" si="62"/>
        <v>Electricity Sector Fraction of Potential Additional CCS Achieved</v>
      </c>
      <c r="D195" s="9" t="s">
        <v>83</v>
      </c>
      <c r="E195" s="53"/>
      <c r="F195" s="9" t="s">
        <v>97</v>
      </c>
      <c r="G195" s="53"/>
      <c r="H195" s="56">
        <v>883</v>
      </c>
      <c r="I195" s="9" t="s">
        <v>45</v>
      </c>
      <c r="J195" s="71" t="str">
        <f t="shared" si="63"/>
        <v>Electricity Sector CCS</v>
      </c>
      <c r="K195" s="71" t="str">
        <f t="shared" si="63"/>
        <v>elec CCS</v>
      </c>
      <c r="L195" s="64">
        <f>L$188</f>
        <v>0</v>
      </c>
      <c r="M195" s="64">
        <f t="shared" ref="M195:R195" si="66">M$188</f>
        <v>1</v>
      </c>
      <c r="N195" s="64">
        <f t="shared" si="66"/>
        <v>0.01</v>
      </c>
      <c r="O195" s="64" t="str">
        <f t="shared" si="66"/>
        <v>% of CO2 captured</v>
      </c>
      <c r="P195" s="223" t="str">
        <f>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64" t="str">
        <f t="shared" si="66"/>
        <v>ccs.html#ccs</v>
      </c>
      <c r="R195" s="64" t="str">
        <f t="shared" si="66"/>
        <v>carbon-capture-and-sequestration.html</v>
      </c>
      <c r="S195" s="303"/>
      <c r="T195" s="55"/>
    </row>
    <row r="196" spans="1:20" s="5" customFormat="1" ht="59" x14ac:dyDescent="0.75">
      <c r="A196" s="71" t="str">
        <f t="shared" si="65"/>
        <v>Electricity Supply</v>
      </c>
      <c r="B196" s="71" t="str">
        <f t="shared" si="62"/>
        <v>Carbon Capture and Sequestration</v>
      </c>
      <c r="C196" s="71" t="str">
        <f t="shared" si="62"/>
        <v>Electricity Sector Fraction of Potential Additional CCS Achieved</v>
      </c>
      <c r="D196" s="9" t="s">
        <v>2554</v>
      </c>
      <c r="E196" s="53"/>
      <c r="F196" s="9" t="s">
        <v>474</v>
      </c>
      <c r="G196" s="53"/>
      <c r="H196" s="56">
        <v>884</v>
      </c>
      <c r="I196" s="53" t="s">
        <v>46</v>
      </c>
      <c r="J196" s="71" t="str">
        <f t="shared" si="63"/>
        <v>Electricity Sector CCS</v>
      </c>
      <c r="K196" s="71" t="str">
        <f t="shared" si="63"/>
        <v>elec CCS</v>
      </c>
      <c r="L196" s="64"/>
      <c r="M196" s="64"/>
      <c r="N196" s="64"/>
      <c r="O196" s="55"/>
      <c r="P196" s="223" t="str">
        <f>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55"/>
      <c r="R196" s="9"/>
      <c r="S196" s="303"/>
      <c r="T196" s="55"/>
    </row>
    <row r="197" spans="1:20" s="5" customFormat="1" ht="59" x14ac:dyDescent="0.75">
      <c r="A197" s="71" t="str">
        <f t="shared" si="65"/>
        <v>Electricity Supply</v>
      </c>
      <c r="B197" s="71" t="str">
        <f t="shared" si="62"/>
        <v>Carbon Capture and Sequestration</v>
      </c>
      <c r="C197" s="71" t="str">
        <f t="shared" si="62"/>
        <v>Electricity Sector Fraction of Potential Additional CCS Achieved</v>
      </c>
      <c r="D197" s="9" t="s">
        <v>336</v>
      </c>
      <c r="E197" s="53"/>
      <c r="F197" s="9" t="s">
        <v>338</v>
      </c>
      <c r="G197" s="53"/>
      <c r="H197" s="56">
        <v>885</v>
      </c>
      <c r="I197" s="9" t="s">
        <v>45</v>
      </c>
      <c r="J197" s="71" t="str">
        <f t="shared" si="63"/>
        <v>Electricity Sector CCS</v>
      </c>
      <c r="K197" s="71" t="str">
        <f t="shared" si="63"/>
        <v>elec CCS</v>
      </c>
      <c r="L197" s="64">
        <f t="shared" si="63"/>
        <v>0</v>
      </c>
      <c r="M197" s="64">
        <f t="shared" si="63"/>
        <v>1</v>
      </c>
      <c r="N197" s="64">
        <f t="shared" si="63"/>
        <v>0.01</v>
      </c>
      <c r="O197" s="64" t="str">
        <f t="shared" si="63"/>
        <v>% of CO2 captured</v>
      </c>
      <c r="P197" s="223" t="str">
        <f>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64" t="str">
        <f t="shared" si="63"/>
        <v>ccs.html#ccs</v>
      </c>
      <c r="R197" s="64" t="str">
        <f t="shared" si="63"/>
        <v>carbon-capture-and-sequestration.html</v>
      </c>
      <c r="S197" s="303"/>
      <c r="T197" s="55"/>
    </row>
    <row r="198" spans="1:20" s="5" customFormat="1" ht="59" x14ac:dyDescent="0.75">
      <c r="A198" s="71" t="str">
        <f t="shared" si="65"/>
        <v>Electricity Supply</v>
      </c>
      <c r="B198" s="71" t="str">
        <f t="shared" si="62"/>
        <v>Carbon Capture and Sequestration</v>
      </c>
      <c r="C198" s="71" t="str">
        <f t="shared" si="62"/>
        <v>Electricity Sector Fraction of Potential Additional CCS Achieved</v>
      </c>
      <c r="D198" s="9" t="s">
        <v>337</v>
      </c>
      <c r="E198" s="53"/>
      <c r="F198" s="9" t="s">
        <v>339</v>
      </c>
      <c r="G198" s="53"/>
      <c r="H198" s="56">
        <v>886</v>
      </c>
      <c r="I198" s="9" t="s">
        <v>45</v>
      </c>
      <c r="J198" s="71" t="str">
        <f t="shared" si="63"/>
        <v>Electricity Sector CCS</v>
      </c>
      <c r="K198" s="71" t="str">
        <f t="shared" si="63"/>
        <v>elec CCS</v>
      </c>
      <c r="L198" s="64">
        <f t="shared" si="63"/>
        <v>0</v>
      </c>
      <c r="M198" s="64">
        <f t="shared" si="63"/>
        <v>1</v>
      </c>
      <c r="N198" s="64">
        <f t="shared" si="63"/>
        <v>0.01</v>
      </c>
      <c r="O198" s="64" t="str">
        <f t="shared" si="63"/>
        <v>% of CO2 captured</v>
      </c>
      <c r="P198" s="223" t="str">
        <f>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64" t="str">
        <f t="shared" si="63"/>
        <v>ccs.html#ccs</v>
      </c>
      <c r="R198" s="64" t="str">
        <f t="shared" si="63"/>
        <v>carbon-capture-and-sequestration.html</v>
      </c>
      <c r="S198" s="303"/>
      <c r="T198" s="55"/>
    </row>
    <row r="199" spans="1:20" s="5" customFormat="1" ht="59" x14ac:dyDescent="0.75">
      <c r="A199" s="71" t="str">
        <f t="shared" si="65"/>
        <v>Electricity Supply</v>
      </c>
      <c r="B199" s="71" t="str">
        <f t="shared" si="62"/>
        <v>Carbon Capture and Sequestration</v>
      </c>
      <c r="C199" s="71" t="str">
        <f t="shared" si="62"/>
        <v>Electricity Sector Fraction of Potential Additional CCS Achieved</v>
      </c>
      <c r="D199" s="9" t="s">
        <v>483</v>
      </c>
      <c r="E199" s="53"/>
      <c r="F199" s="9" t="s">
        <v>482</v>
      </c>
      <c r="G199" s="53"/>
      <c r="H199" s="56">
        <v>887</v>
      </c>
      <c r="I199" s="9" t="s">
        <v>45</v>
      </c>
      <c r="J199" s="71" t="str">
        <f t="shared" si="63"/>
        <v>Electricity Sector CCS</v>
      </c>
      <c r="K199" s="71" t="str">
        <f t="shared" si="63"/>
        <v>elec CCS</v>
      </c>
      <c r="L199" s="64">
        <f t="shared" si="63"/>
        <v>0</v>
      </c>
      <c r="M199" s="64">
        <f t="shared" si="63"/>
        <v>1</v>
      </c>
      <c r="N199" s="64">
        <f t="shared" si="63"/>
        <v>0.01</v>
      </c>
      <c r="O199" s="64" t="str">
        <f t="shared" si="63"/>
        <v>% of CO2 captured</v>
      </c>
      <c r="P199" s="223" t="str">
        <f>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64" t="str">
        <f t="shared" si="63"/>
        <v>ccs.html#ccs</v>
      </c>
      <c r="R199" s="64" t="str">
        <f t="shared" si="63"/>
        <v>carbon-capture-and-sequestration.html</v>
      </c>
      <c r="S199" s="303"/>
      <c r="T199" s="55"/>
    </row>
    <row r="200" spans="1:20" s="5" customFormat="1" ht="59" x14ac:dyDescent="0.75">
      <c r="A200" s="71" t="str">
        <f t="shared" si="65"/>
        <v>Electricity Supply</v>
      </c>
      <c r="B200" s="71" t="str">
        <f t="shared" si="62"/>
        <v>Carbon Capture and Sequestration</v>
      </c>
      <c r="C200" s="71" t="str">
        <f t="shared" si="62"/>
        <v>Electricity Sector Fraction of Potential Additional CCS Achieved</v>
      </c>
      <c r="D200" s="9" t="s">
        <v>492</v>
      </c>
      <c r="E200" s="53"/>
      <c r="F200" s="9" t="s">
        <v>493</v>
      </c>
      <c r="G200" s="53"/>
      <c r="H200" s="56">
        <v>888</v>
      </c>
      <c r="I200" s="53" t="s">
        <v>46</v>
      </c>
      <c r="J200" s="71" t="str">
        <f t="shared" si="63"/>
        <v>Electricity Sector CCS</v>
      </c>
      <c r="K200" s="71" t="str">
        <f t="shared" si="63"/>
        <v>elec CCS</v>
      </c>
      <c r="L200" s="64"/>
      <c r="M200" s="64"/>
      <c r="N200" s="64"/>
      <c r="O200" s="55"/>
      <c r="P200" s="223" t="str">
        <f>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55"/>
      <c r="R200" s="9"/>
      <c r="S200" s="303"/>
      <c r="T200" s="55"/>
    </row>
    <row r="201" spans="1:20" s="5" customFormat="1" ht="59" x14ac:dyDescent="0.75">
      <c r="A201" s="71" t="str">
        <f t="shared" si="65"/>
        <v>Electricity Supply</v>
      </c>
      <c r="B201" s="71" t="str">
        <f t="shared" si="62"/>
        <v>Carbon Capture and Sequestration</v>
      </c>
      <c r="C201" s="71" t="str">
        <f t="shared" si="62"/>
        <v>Electricity Sector Fraction of Potential Additional CCS Achieved</v>
      </c>
      <c r="D201" s="9" t="s">
        <v>2938</v>
      </c>
      <c r="E201" s="53"/>
      <c r="F201" s="9" t="s">
        <v>2611</v>
      </c>
      <c r="G201" s="53"/>
      <c r="H201" s="56">
        <v>889</v>
      </c>
      <c r="I201" s="53" t="s">
        <v>46</v>
      </c>
      <c r="J201" s="71" t="str">
        <f t="shared" si="63"/>
        <v>Electricity Sector CCS</v>
      </c>
      <c r="K201" s="71" t="str">
        <f t="shared" si="63"/>
        <v>elec CCS</v>
      </c>
      <c r="L201" s="64"/>
      <c r="M201" s="64"/>
      <c r="N201" s="64"/>
      <c r="O201" s="55"/>
      <c r="P201" s="223" t="str">
        <f>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55"/>
      <c r="R201" s="9"/>
      <c r="S201" s="303"/>
      <c r="T201" s="55"/>
    </row>
    <row r="202" spans="1:20" s="5" customFormat="1" ht="59" x14ac:dyDescent="0.75">
      <c r="A202" s="71" t="str">
        <f t="shared" si="65"/>
        <v>Electricity Supply</v>
      </c>
      <c r="B202" s="71" t="str">
        <f t="shared" si="62"/>
        <v>Carbon Capture and Sequestration</v>
      </c>
      <c r="C202" s="71" t="str">
        <f t="shared" si="62"/>
        <v>Electricity Sector Fraction of Potential Additional CCS Achieved</v>
      </c>
      <c r="D202" s="9" t="s">
        <v>2939</v>
      </c>
      <c r="E202" s="53"/>
      <c r="F202" s="9" t="s">
        <v>2760</v>
      </c>
      <c r="G202" s="53"/>
      <c r="H202" s="56">
        <v>890</v>
      </c>
      <c r="I202" s="53" t="s">
        <v>46</v>
      </c>
      <c r="J202" s="71" t="str">
        <f t="shared" si="63"/>
        <v>Electricity Sector CCS</v>
      </c>
      <c r="K202" s="71" t="str">
        <f t="shared" si="63"/>
        <v>elec CCS</v>
      </c>
      <c r="L202" s="64"/>
      <c r="M202" s="64"/>
      <c r="N202" s="64"/>
      <c r="O202" s="55"/>
      <c r="P202" s="223" t="str">
        <f>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55"/>
      <c r="R202" s="9"/>
      <c r="S202" s="303"/>
      <c r="T202" s="55"/>
    </row>
    <row r="203" spans="1:20" s="5" customFormat="1" ht="59" x14ac:dyDescent="0.75">
      <c r="A203" s="71" t="str">
        <f t="shared" si="65"/>
        <v>Electricity Supply</v>
      </c>
      <c r="B203" s="71" t="str">
        <f t="shared" si="62"/>
        <v>Carbon Capture and Sequestration</v>
      </c>
      <c r="C203" s="71" t="str">
        <f t="shared" si="62"/>
        <v>Electricity Sector Fraction of Potential Additional CCS Achieved</v>
      </c>
      <c r="D203" s="9" t="s">
        <v>2940</v>
      </c>
      <c r="E203" s="53"/>
      <c r="F203" s="9" t="s">
        <v>2613</v>
      </c>
      <c r="G203" s="53"/>
      <c r="H203" s="56">
        <v>891</v>
      </c>
      <c r="I203" s="9" t="s">
        <v>45</v>
      </c>
      <c r="J203" s="71" t="str">
        <f t="shared" si="63"/>
        <v>Electricity Sector CCS</v>
      </c>
      <c r="K203" s="71" t="str">
        <f t="shared" si="63"/>
        <v>elec CCS</v>
      </c>
      <c r="L203" s="64">
        <f>L$188</f>
        <v>0</v>
      </c>
      <c r="M203" s="64">
        <f t="shared" ref="M203:R203" si="67">M$188</f>
        <v>1</v>
      </c>
      <c r="N203" s="64">
        <f t="shared" si="67"/>
        <v>0.01</v>
      </c>
      <c r="O203" s="64" t="str">
        <f t="shared" si="67"/>
        <v>% of CO2 captured</v>
      </c>
      <c r="P203" s="223" t="str">
        <f>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64" t="str">
        <f t="shared" si="67"/>
        <v>ccs.html#ccs</v>
      </c>
      <c r="R203" s="64" t="str">
        <f t="shared" si="67"/>
        <v>carbon-capture-and-sequestration.html</v>
      </c>
      <c r="S203" s="303"/>
      <c r="T203" s="55"/>
    </row>
    <row r="204" spans="1:20" s="5" customFormat="1" ht="214.5" customHeight="1" x14ac:dyDescent="0.75">
      <c r="A204" s="217" t="s">
        <v>8</v>
      </c>
      <c r="B204" s="53" t="s">
        <v>3409</v>
      </c>
      <c r="C204" s="217" t="s">
        <v>2928</v>
      </c>
      <c r="D204" s="53"/>
      <c r="E204" s="53"/>
      <c r="F204" s="53"/>
      <c r="G204" s="53"/>
      <c r="H204" s="54">
        <v>508</v>
      </c>
      <c r="I204" s="53" t="s">
        <v>45</v>
      </c>
      <c r="J204" s="53" t="s">
        <v>3409</v>
      </c>
      <c r="K204" s="217" t="s">
        <v>2375</v>
      </c>
      <c r="L204" s="59">
        <v>0</v>
      </c>
      <c r="M204" s="60">
        <v>1</v>
      </c>
      <c r="N204" s="60">
        <v>0.01</v>
      </c>
      <c r="O204" s="53" t="s">
        <v>36</v>
      </c>
      <c r="P204" s="223" t="str">
        <f>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53" t="s">
        <v>2583</v>
      </c>
      <c r="R204" s="9" t="s">
        <v>2584</v>
      </c>
      <c r="S204" s="301" t="s">
        <v>161</v>
      </c>
      <c r="T204" s="53"/>
    </row>
    <row r="205" spans="1:20" s="2" customFormat="1" ht="44.25" x14ac:dyDescent="0.75">
      <c r="A205" s="218" t="s">
        <v>8</v>
      </c>
      <c r="B205" s="218" t="s">
        <v>290</v>
      </c>
      <c r="C205" s="218" t="s">
        <v>293</v>
      </c>
      <c r="D205" s="9"/>
      <c r="E205" s="9"/>
      <c r="F205" s="9"/>
      <c r="G205" s="9"/>
      <c r="H205" s="56">
        <v>148</v>
      </c>
      <c r="I205" s="53" t="s">
        <v>45</v>
      </c>
      <c r="J205" s="218" t="s">
        <v>379</v>
      </c>
      <c r="K205" s="217" t="s">
        <v>2385</v>
      </c>
      <c r="L205" s="63">
        <v>-0.5</v>
      </c>
      <c r="M205" s="63">
        <v>1</v>
      </c>
      <c r="N205" s="63">
        <v>0.02</v>
      </c>
      <c r="O205" s="9" t="s">
        <v>294</v>
      </c>
      <c r="P205" s="223" t="str">
        <f>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05" s="53" t="s">
        <v>296</v>
      </c>
      <c r="R205" s="9" t="s">
        <v>298</v>
      </c>
      <c r="S205" s="301" t="s">
        <v>332</v>
      </c>
      <c r="T205" s="9"/>
    </row>
    <row r="206" spans="1:20" s="2" customFormat="1" ht="44.25" x14ac:dyDescent="0.75">
      <c r="A206" s="218" t="s">
        <v>8</v>
      </c>
      <c r="B206" s="218" t="s">
        <v>291</v>
      </c>
      <c r="C206" s="218" t="s">
        <v>292</v>
      </c>
      <c r="D206" s="53" t="s">
        <v>486</v>
      </c>
      <c r="E206" s="53"/>
      <c r="F206" s="53" t="s">
        <v>485</v>
      </c>
      <c r="G206" s="9"/>
      <c r="H206" s="56">
        <v>149</v>
      </c>
      <c r="I206" s="53" t="s">
        <v>45</v>
      </c>
      <c r="J206" s="218" t="s">
        <v>379</v>
      </c>
      <c r="K206" s="217" t="s">
        <v>2384</v>
      </c>
      <c r="L206" s="63">
        <v>-0.5</v>
      </c>
      <c r="M206" s="63">
        <v>1</v>
      </c>
      <c r="N206" s="63">
        <v>0.02</v>
      </c>
      <c r="O206" s="9" t="s">
        <v>295</v>
      </c>
      <c r="P206" s="223" t="str">
        <f>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53" t="s">
        <v>297</v>
      </c>
      <c r="R206" s="9" t="s">
        <v>298</v>
      </c>
      <c r="S206" s="301" t="s">
        <v>332</v>
      </c>
      <c r="T206" s="9"/>
    </row>
    <row r="207" spans="1:20" s="2" customFormat="1" ht="44.25" x14ac:dyDescent="0.75">
      <c r="A207" s="71" t="str">
        <f>A$206</f>
        <v>Electricity Supply</v>
      </c>
      <c r="B207" s="71" t="str">
        <f t="shared" ref="B207:C221" si="68">B$206</f>
        <v>Change Electricity Imports</v>
      </c>
      <c r="C207" s="71" t="str">
        <f t="shared" si="68"/>
        <v>Percent Change in Electricity Imports</v>
      </c>
      <c r="D207" s="9" t="s">
        <v>334</v>
      </c>
      <c r="E207" s="53"/>
      <c r="F207" s="9" t="s">
        <v>335</v>
      </c>
      <c r="G207" s="9"/>
      <c r="H207" s="56">
        <v>526</v>
      </c>
      <c r="I207" s="53" t="s">
        <v>45</v>
      </c>
      <c r="J207" s="71" t="str">
        <f t="shared" ref="J207:S221" si="69">J$206</f>
        <v>Electricity Imports and Exports</v>
      </c>
      <c r="K207" s="71" t="str">
        <f t="shared" si="69"/>
        <v>elec change imports</v>
      </c>
      <c r="L207" s="224">
        <f t="shared" si="69"/>
        <v>-0.5</v>
      </c>
      <c r="M207" s="224">
        <f t="shared" si="69"/>
        <v>1</v>
      </c>
      <c r="N207" s="224">
        <f t="shared" si="69"/>
        <v>0.02</v>
      </c>
      <c r="O207" s="71" t="str">
        <f t="shared" si="69"/>
        <v>% change in imports</v>
      </c>
      <c r="P207" s="223" t="str">
        <f>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71" t="str">
        <f t="shared" si="69"/>
        <v>electricity-sector-main.html#elec-imports</v>
      </c>
      <c r="R207" s="71" t="str">
        <f t="shared" si="69"/>
        <v>electricity-imports-exports.html</v>
      </c>
      <c r="S207" s="304" t="str">
        <f t="shared" si="69"/>
        <v>Energy Information Administation.  2016.  Electric Power Annual.  Table 2.13.</v>
      </c>
      <c r="T207" s="9"/>
    </row>
    <row r="208" spans="1:20" s="2" customFormat="1" ht="44.25" x14ac:dyDescent="0.75">
      <c r="A208" s="71" t="str">
        <f t="shared" ref="A208:A221" si="70">A$206</f>
        <v>Electricity Supply</v>
      </c>
      <c r="B208" s="71" t="str">
        <f t="shared" si="68"/>
        <v>Change Electricity Imports</v>
      </c>
      <c r="C208" s="71" t="str">
        <f t="shared" si="68"/>
        <v>Percent Change in Electricity Imports</v>
      </c>
      <c r="D208" s="9" t="s">
        <v>79</v>
      </c>
      <c r="E208" s="53"/>
      <c r="F208" s="9" t="s">
        <v>93</v>
      </c>
      <c r="G208" s="9"/>
      <c r="H208" s="56">
        <v>527</v>
      </c>
      <c r="I208" s="53" t="s">
        <v>45</v>
      </c>
      <c r="J208" s="71" t="str">
        <f t="shared" si="69"/>
        <v>Electricity Imports and Exports</v>
      </c>
      <c r="K208" s="71" t="str">
        <f t="shared" si="69"/>
        <v>elec change imports</v>
      </c>
      <c r="L208" s="224">
        <f t="shared" si="69"/>
        <v>-0.5</v>
      </c>
      <c r="M208" s="224">
        <f t="shared" si="69"/>
        <v>1</v>
      </c>
      <c r="N208" s="224">
        <f t="shared" si="69"/>
        <v>0.02</v>
      </c>
      <c r="O208" s="71" t="str">
        <f t="shared" si="69"/>
        <v>% change in imports</v>
      </c>
      <c r="P208" s="223" t="str">
        <f>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71" t="str">
        <f t="shared" si="69"/>
        <v>electricity-sector-main.html#elec-imports</v>
      </c>
      <c r="R208" s="71" t="str">
        <f t="shared" si="69"/>
        <v>electricity-imports-exports.html</v>
      </c>
      <c r="S208" s="304" t="str">
        <f t="shared" si="69"/>
        <v>Energy Information Administation.  2016.  Electric Power Annual.  Table 2.13.</v>
      </c>
      <c r="T208" s="9"/>
    </row>
    <row r="209" spans="1:20" s="2" customFormat="1" ht="44.25" x14ac:dyDescent="0.75">
      <c r="A209" s="71" t="str">
        <f t="shared" si="70"/>
        <v>Electricity Supply</v>
      </c>
      <c r="B209" s="71" t="str">
        <f t="shared" si="68"/>
        <v>Change Electricity Imports</v>
      </c>
      <c r="C209" s="71" t="str">
        <f t="shared" si="68"/>
        <v>Percent Change in Electricity Imports</v>
      </c>
      <c r="D209" s="9" t="s">
        <v>80</v>
      </c>
      <c r="E209" s="53"/>
      <c r="F209" s="9" t="s">
        <v>94</v>
      </c>
      <c r="G209" s="9"/>
      <c r="H209" s="56">
        <v>528</v>
      </c>
      <c r="I209" s="53" t="s">
        <v>45</v>
      </c>
      <c r="J209" s="71" t="str">
        <f t="shared" si="69"/>
        <v>Electricity Imports and Exports</v>
      </c>
      <c r="K209" s="71" t="str">
        <f t="shared" si="69"/>
        <v>elec change imports</v>
      </c>
      <c r="L209" s="224">
        <f t="shared" si="69"/>
        <v>-0.5</v>
      </c>
      <c r="M209" s="224">
        <f t="shared" si="69"/>
        <v>1</v>
      </c>
      <c r="N209" s="224">
        <f t="shared" si="69"/>
        <v>0.02</v>
      </c>
      <c r="O209" s="71" t="str">
        <f t="shared" si="69"/>
        <v>% change in imports</v>
      </c>
      <c r="P209" s="223" t="str">
        <f>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71" t="str">
        <f t="shared" si="69"/>
        <v>electricity-sector-main.html#elec-imports</v>
      </c>
      <c r="R209" s="71" t="str">
        <f t="shared" si="69"/>
        <v>electricity-imports-exports.html</v>
      </c>
      <c r="S209" s="304" t="str">
        <f t="shared" si="69"/>
        <v>Energy Information Administation.  2016.  Electric Power Annual.  Table 2.13.</v>
      </c>
      <c r="T209" s="9"/>
    </row>
    <row r="210" spans="1:20" s="2" customFormat="1" ht="44.25" x14ac:dyDescent="0.75">
      <c r="A210" s="71" t="str">
        <f t="shared" si="70"/>
        <v>Electricity Supply</v>
      </c>
      <c r="B210" s="71" t="str">
        <f t="shared" si="68"/>
        <v>Change Electricity Imports</v>
      </c>
      <c r="C210" s="71" t="str">
        <f t="shared" si="68"/>
        <v>Percent Change in Electricity Imports</v>
      </c>
      <c r="D210" s="9" t="s">
        <v>487</v>
      </c>
      <c r="E210" s="53"/>
      <c r="F210" s="9" t="s">
        <v>490</v>
      </c>
      <c r="G210" s="9"/>
      <c r="H210" s="56">
        <v>529</v>
      </c>
      <c r="I210" s="53" t="s">
        <v>45</v>
      </c>
      <c r="J210" s="71" t="str">
        <f t="shared" si="69"/>
        <v>Electricity Imports and Exports</v>
      </c>
      <c r="K210" s="71" t="str">
        <f t="shared" si="69"/>
        <v>elec change imports</v>
      </c>
      <c r="L210" s="224">
        <f t="shared" si="69"/>
        <v>-0.5</v>
      </c>
      <c r="M210" s="224">
        <f t="shared" si="69"/>
        <v>1</v>
      </c>
      <c r="N210" s="224">
        <f t="shared" si="69"/>
        <v>0.02</v>
      </c>
      <c r="O210" s="71" t="str">
        <f t="shared" si="69"/>
        <v>% change in imports</v>
      </c>
      <c r="P210" s="223" t="str">
        <f>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71" t="str">
        <f t="shared" si="69"/>
        <v>electricity-sector-main.html#elec-imports</v>
      </c>
      <c r="R210" s="71" t="str">
        <f t="shared" si="69"/>
        <v>electricity-imports-exports.html</v>
      </c>
      <c r="S210" s="304" t="str">
        <f t="shared" si="69"/>
        <v>Energy Information Administation.  2016.  Electric Power Annual.  Table 2.13.</v>
      </c>
      <c r="T210" s="9"/>
    </row>
    <row r="211" spans="1:20" s="2" customFormat="1" ht="44.25" x14ac:dyDescent="0.75">
      <c r="A211" s="71" t="str">
        <f t="shared" si="70"/>
        <v>Electricity Supply</v>
      </c>
      <c r="B211" s="71" t="str">
        <f t="shared" si="68"/>
        <v>Change Electricity Imports</v>
      </c>
      <c r="C211" s="71" t="str">
        <f t="shared" si="68"/>
        <v>Percent Change in Electricity Imports</v>
      </c>
      <c r="D211" s="9" t="s">
        <v>81</v>
      </c>
      <c r="E211" s="53"/>
      <c r="F211" s="9" t="s">
        <v>95</v>
      </c>
      <c r="G211" s="9"/>
      <c r="H211" s="56">
        <v>530</v>
      </c>
      <c r="I211" s="53" t="s">
        <v>45</v>
      </c>
      <c r="J211" s="71" t="str">
        <f t="shared" si="69"/>
        <v>Electricity Imports and Exports</v>
      </c>
      <c r="K211" s="71" t="str">
        <f t="shared" si="69"/>
        <v>elec change imports</v>
      </c>
      <c r="L211" s="224">
        <f t="shared" si="69"/>
        <v>-0.5</v>
      </c>
      <c r="M211" s="224">
        <f t="shared" si="69"/>
        <v>1</v>
      </c>
      <c r="N211" s="224">
        <f t="shared" si="69"/>
        <v>0.02</v>
      </c>
      <c r="O211" s="71" t="str">
        <f t="shared" si="69"/>
        <v>% change in imports</v>
      </c>
      <c r="P211" s="223" t="str">
        <f>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71" t="str">
        <f t="shared" si="69"/>
        <v>electricity-sector-main.html#elec-imports</v>
      </c>
      <c r="R211" s="71" t="str">
        <f t="shared" si="69"/>
        <v>electricity-imports-exports.html</v>
      </c>
      <c r="S211" s="304" t="str">
        <f t="shared" si="69"/>
        <v>Energy Information Administation.  2016.  Electric Power Annual.  Table 2.13.</v>
      </c>
      <c r="T211" s="9"/>
    </row>
    <row r="212" spans="1:20" s="2" customFormat="1" ht="44.25" x14ac:dyDescent="0.75">
      <c r="A212" s="71" t="str">
        <f t="shared" si="70"/>
        <v>Electricity Supply</v>
      </c>
      <c r="B212" s="71" t="str">
        <f t="shared" si="68"/>
        <v>Change Electricity Imports</v>
      </c>
      <c r="C212" s="71" t="str">
        <f t="shared" si="68"/>
        <v>Percent Change in Electricity Imports</v>
      </c>
      <c r="D212" s="9" t="s">
        <v>82</v>
      </c>
      <c r="E212" s="53"/>
      <c r="F212" s="9" t="s">
        <v>96</v>
      </c>
      <c r="G212" s="9"/>
      <c r="H212" s="56">
        <v>531</v>
      </c>
      <c r="I212" s="53" t="s">
        <v>46</v>
      </c>
      <c r="J212" s="71" t="str">
        <f t="shared" si="69"/>
        <v>Electricity Imports and Exports</v>
      </c>
      <c r="K212" s="71" t="str">
        <f t="shared" si="69"/>
        <v>elec change imports</v>
      </c>
      <c r="L212" s="224">
        <f t="shared" si="69"/>
        <v>-0.5</v>
      </c>
      <c r="M212" s="224">
        <f t="shared" si="69"/>
        <v>1</v>
      </c>
      <c r="N212" s="224">
        <f t="shared" si="69"/>
        <v>0.02</v>
      </c>
      <c r="O212" s="71" t="str">
        <f t="shared" si="69"/>
        <v>% change in imports</v>
      </c>
      <c r="P212" s="223" t="str">
        <f>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2" s="71" t="str">
        <f t="shared" si="69"/>
        <v>electricity-sector-main.html#elec-imports</v>
      </c>
      <c r="R212" s="71" t="str">
        <f t="shared" si="69"/>
        <v>electricity-imports-exports.html</v>
      </c>
      <c r="S212" s="304" t="str">
        <f t="shared" si="69"/>
        <v>Energy Information Administation.  2016.  Electric Power Annual.  Table 2.13.</v>
      </c>
      <c r="T212" s="9"/>
    </row>
    <row r="213" spans="1:20" s="2" customFormat="1" ht="44.25" x14ac:dyDescent="0.75">
      <c r="A213" s="71" t="str">
        <f t="shared" si="70"/>
        <v>Electricity Supply</v>
      </c>
      <c r="B213" s="71" t="str">
        <f t="shared" si="68"/>
        <v>Change Electricity Imports</v>
      </c>
      <c r="C213" s="71" t="str">
        <f t="shared" si="68"/>
        <v>Percent Change in Electricity Imports</v>
      </c>
      <c r="D213" s="9" t="s">
        <v>83</v>
      </c>
      <c r="E213" s="53"/>
      <c r="F213" s="9" t="s">
        <v>97</v>
      </c>
      <c r="G213" s="9"/>
      <c r="H213" s="56">
        <v>532</v>
      </c>
      <c r="I213" s="53" t="s">
        <v>45</v>
      </c>
      <c r="J213" s="71" t="str">
        <f t="shared" si="69"/>
        <v>Electricity Imports and Exports</v>
      </c>
      <c r="K213" s="71" t="str">
        <f t="shared" si="69"/>
        <v>elec change imports</v>
      </c>
      <c r="L213" s="224">
        <f t="shared" si="69"/>
        <v>-0.5</v>
      </c>
      <c r="M213" s="224">
        <f t="shared" si="69"/>
        <v>1</v>
      </c>
      <c r="N213" s="224">
        <f t="shared" si="69"/>
        <v>0.02</v>
      </c>
      <c r="O213" s="71" t="str">
        <f t="shared" si="69"/>
        <v>% change in imports</v>
      </c>
      <c r="P213" s="223" t="str">
        <f>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71" t="str">
        <f t="shared" si="69"/>
        <v>electricity-sector-main.html#elec-imports</v>
      </c>
      <c r="R213" s="71" t="str">
        <f t="shared" si="69"/>
        <v>electricity-imports-exports.html</v>
      </c>
      <c r="S213" s="304" t="str">
        <f t="shared" si="69"/>
        <v>Energy Information Administation.  2016.  Electric Power Annual.  Table 2.13.</v>
      </c>
      <c r="T213" s="9"/>
    </row>
    <row r="214" spans="1:20" s="2" customFormat="1" ht="44.25" x14ac:dyDescent="0.75">
      <c r="A214" s="71" t="str">
        <f t="shared" si="70"/>
        <v>Electricity Supply</v>
      </c>
      <c r="B214" s="71" t="str">
        <f t="shared" si="68"/>
        <v>Change Electricity Imports</v>
      </c>
      <c r="C214" s="71" t="str">
        <f t="shared" si="68"/>
        <v>Percent Change in Electricity Imports</v>
      </c>
      <c r="D214" s="9" t="s">
        <v>2554</v>
      </c>
      <c r="E214" s="53"/>
      <c r="F214" s="9" t="s">
        <v>474</v>
      </c>
      <c r="G214" s="9"/>
      <c r="H214" s="56">
        <v>533</v>
      </c>
      <c r="I214" s="53" t="s">
        <v>46</v>
      </c>
      <c r="J214" s="71" t="str">
        <f t="shared" si="69"/>
        <v>Electricity Imports and Exports</v>
      </c>
      <c r="K214" s="71" t="str">
        <f t="shared" si="69"/>
        <v>elec change imports</v>
      </c>
      <c r="L214" s="224">
        <f t="shared" si="69"/>
        <v>-0.5</v>
      </c>
      <c r="M214" s="224">
        <f t="shared" si="69"/>
        <v>1</v>
      </c>
      <c r="N214" s="224">
        <f t="shared" si="69"/>
        <v>0.02</v>
      </c>
      <c r="O214" s="71" t="str">
        <f t="shared" si="69"/>
        <v>% change in imports</v>
      </c>
      <c r="P214" s="223" t="str">
        <f>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4" s="71" t="str">
        <f t="shared" si="69"/>
        <v>electricity-sector-main.html#elec-imports</v>
      </c>
      <c r="R214" s="71" t="str">
        <f t="shared" si="69"/>
        <v>electricity-imports-exports.html</v>
      </c>
      <c r="S214" s="304" t="str">
        <f t="shared" si="69"/>
        <v>Energy Information Administation.  2016.  Electric Power Annual.  Table 2.13.</v>
      </c>
      <c r="T214" s="9"/>
    </row>
    <row r="215" spans="1:20" s="2" customFormat="1" ht="44.25" x14ac:dyDescent="0.75">
      <c r="A215" s="71" t="str">
        <f t="shared" si="70"/>
        <v>Electricity Supply</v>
      </c>
      <c r="B215" s="71" t="str">
        <f t="shared" si="68"/>
        <v>Change Electricity Imports</v>
      </c>
      <c r="C215" s="71" t="str">
        <f t="shared" si="68"/>
        <v>Percent Change in Electricity Imports</v>
      </c>
      <c r="D215" s="9" t="s">
        <v>336</v>
      </c>
      <c r="E215" s="53"/>
      <c r="F215" s="9" t="s">
        <v>338</v>
      </c>
      <c r="G215" s="9"/>
      <c r="H215" s="56">
        <v>534</v>
      </c>
      <c r="I215" s="53" t="s">
        <v>45</v>
      </c>
      <c r="J215" s="71" t="str">
        <f t="shared" si="69"/>
        <v>Electricity Imports and Exports</v>
      </c>
      <c r="K215" s="71" t="str">
        <f t="shared" si="69"/>
        <v>elec change imports</v>
      </c>
      <c r="L215" s="224">
        <f t="shared" si="69"/>
        <v>-0.5</v>
      </c>
      <c r="M215" s="224">
        <f t="shared" si="69"/>
        <v>1</v>
      </c>
      <c r="N215" s="224">
        <f t="shared" si="69"/>
        <v>0.02</v>
      </c>
      <c r="O215" s="71" t="str">
        <f t="shared" si="69"/>
        <v>% change in imports</v>
      </c>
      <c r="P215" s="223" t="str">
        <f>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71" t="str">
        <f t="shared" si="69"/>
        <v>electricity-sector-main.html#elec-imports</v>
      </c>
      <c r="R215" s="71" t="str">
        <f t="shared" si="69"/>
        <v>electricity-imports-exports.html</v>
      </c>
      <c r="S215" s="304" t="str">
        <f t="shared" si="69"/>
        <v>Energy Information Administation.  2016.  Electric Power Annual.  Table 2.13.</v>
      </c>
      <c r="T215" s="9"/>
    </row>
    <row r="216" spans="1:20" s="2" customFormat="1" ht="44.25" x14ac:dyDescent="0.75">
      <c r="A216" s="71" t="str">
        <f t="shared" si="70"/>
        <v>Electricity Supply</v>
      </c>
      <c r="B216" s="71" t="str">
        <f t="shared" si="68"/>
        <v>Change Electricity Imports</v>
      </c>
      <c r="C216" s="71" t="str">
        <f t="shared" si="68"/>
        <v>Percent Change in Electricity Imports</v>
      </c>
      <c r="D216" s="9" t="s">
        <v>337</v>
      </c>
      <c r="E216" s="53"/>
      <c r="F216" s="9" t="s">
        <v>339</v>
      </c>
      <c r="G216" s="9"/>
      <c r="H216" s="56">
        <v>535</v>
      </c>
      <c r="I216" s="53" t="s">
        <v>46</v>
      </c>
      <c r="J216" s="71" t="str">
        <f t="shared" si="69"/>
        <v>Electricity Imports and Exports</v>
      </c>
      <c r="K216" s="71" t="str">
        <f t="shared" si="69"/>
        <v>elec change imports</v>
      </c>
      <c r="L216" s="224">
        <f t="shared" si="69"/>
        <v>-0.5</v>
      </c>
      <c r="M216" s="224">
        <f t="shared" si="69"/>
        <v>1</v>
      </c>
      <c r="N216" s="224">
        <f t="shared" si="69"/>
        <v>0.02</v>
      </c>
      <c r="O216" s="71" t="str">
        <f t="shared" si="69"/>
        <v>% change in imports</v>
      </c>
      <c r="P216" s="223" t="str">
        <f>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6" s="71" t="str">
        <f t="shared" si="69"/>
        <v>electricity-sector-main.html#elec-imports</v>
      </c>
      <c r="R216" s="71" t="str">
        <f t="shared" si="69"/>
        <v>electricity-imports-exports.html</v>
      </c>
      <c r="S216" s="304" t="str">
        <f t="shared" si="69"/>
        <v>Energy Information Administation.  2016.  Electric Power Annual.  Table 2.13.</v>
      </c>
      <c r="T216" s="9"/>
    </row>
    <row r="217" spans="1:20" s="2" customFormat="1" ht="44.25" x14ac:dyDescent="0.75">
      <c r="A217" s="71" t="str">
        <f t="shared" si="70"/>
        <v>Electricity Supply</v>
      </c>
      <c r="B217" s="71" t="str">
        <f t="shared" si="68"/>
        <v>Change Electricity Imports</v>
      </c>
      <c r="C217" s="71" t="str">
        <f t="shared" si="68"/>
        <v>Percent Change in Electricity Imports</v>
      </c>
      <c r="D217" s="9" t="s">
        <v>483</v>
      </c>
      <c r="E217" s="53"/>
      <c r="F217" s="9" t="s">
        <v>482</v>
      </c>
      <c r="G217" s="9"/>
      <c r="H217" s="56">
        <v>536</v>
      </c>
      <c r="I217" s="53" t="s">
        <v>46</v>
      </c>
      <c r="J217" s="71" t="str">
        <f t="shared" si="69"/>
        <v>Electricity Imports and Exports</v>
      </c>
      <c r="K217" s="71" t="str">
        <f t="shared" si="69"/>
        <v>elec change imports</v>
      </c>
      <c r="L217" s="224">
        <f t="shared" si="69"/>
        <v>-0.5</v>
      </c>
      <c r="M217" s="224">
        <f t="shared" si="69"/>
        <v>1</v>
      </c>
      <c r="N217" s="224">
        <f t="shared" si="69"/>
        <v>0.02</v>
      </c>
      <c r="O217" s="71" t="str">
        <f t="shared" si="69"/>
        <v>% change in imports</v>
      </c>
      <c r="P217" s="223" t="str">
        <f>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7" s="71" t="str">
        <f t="shared" si="69"/>
        <v>electricity-sector-main.html#elec-imports</v>
      </c>
      <c r="R217" s="71" t="str">
        <f t="shared" si="69"/>
        <v>electricity-imports-exports.html</v>
      </c>
      <c r="S217" s="304" t="str">
        <f t="shared" si="69"/>
        <v>Energy Information Administation.  2016.  Electric Power Annual.  Table 2.13.</v>
      </c>
      <c r="T217" s="9"/>
    </row>
    <row r="218" spans="1:20" s="2" customFormat="1" ht="44.25" x14ac:dyDescent="0.75">
      <c r="A218" s="71" t="str">
        <f t="shared" si="70"/>
        <v>Electricity Supply</v>
      </c>
      <c r="B218" s="71" t="str">
        <f t="shared" si="68"/>
        <v>Change Electricity Imports</v>
      </c>
      <c r="C218" s="71" t="str">
        <f t="shared" si="68"/>
        <v>Percent Change in Electricity Imports</v>
      </c>
      <c r="D218" s="9" t="s">
        <v>492</v>
      </c>
      <c r="E218" s="53"/>
      <c r="F218" s="9" t="s">
        <v>493</v>
      </c>
      <c r="G218" s="9"/>
      <c r="H218" s="56">
        <v>537</v>
      </c>
      <c r="I218" s="53" t="s">
        <v>46</v>
      </c>
      <c r="J218" s="71" t="str">
        <f t="shared" si="69"/>
        <v>Electricity Imports and Exports</v>
      </c>
      <c r="K218" s="71" t="str">
        <f t="shared" si="69"/>
        <v>elec change imports</v>
      </c>
      <c r="L218" s="224">
        <f t="shared" si="69"/>
        <v>-0.5</v>
      </c>
      <c r="M218" s="224">
        <f t="shared" si="69"/>
        <v>1</v>
      </c>
      <c r="N218" s="224">
        <f t="shared" si="69"/>
        <v>0.02</v>
      </c>
      <c r="O218" s="71" t="str">
        <f t="shared" si="69"/>
        <v>% change in imports</v>
      </c>
      <c r="P218" s="223" t="str">
        <f>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8" s="71" t="str">
        <f t="shared" si="69"/>
        <v>electricity-sector-main.html#elec-imports</v>
      </c>
      <c r="R218" s="71" t="str">
        <f t="shared" si="69"/>
        <v>electricity-imports-exports.html</v>
      </c>
      <c r="S218" s="304" t="str">
        <f t="shared" si="69"/>
        <v>Energy Information Administation.  2016.  Electric Power Annual.  Table 2.13.</v>
      </c>
      <c r="T218" s="9"/>
    </row>
    <row r="219" spans="1:20" s="2" customFormat="1" ht="44.25" x14ac:dyDescent="0.75">
      <c r="A219" s="71" t="str">
        <f t="shared" si="70"/>
        <v>Electricity Supply</v>
      </c>
      <c r="B219" s="71" t="str">
        <f t="shared" si="68"/>
        <v>Change Electricity Imports</v>
      </c>
      <c r="C219" s="71" t="str">
        <f t="shared" si="68"/>
        <v>Percent Change in Electricity Imports</v>
      </c>
      <c r="D219" s="9" t="s">
        <v>2938</v>
      </c>
      <c r="E219" s="53"/>
      <c r="F219" s="9" t="s">
        <v>2611</v>
      </c>
      <c r="G219" s="9"/>
      <c r="H219" s="56">
        <v>538</v>
      </c>
      <c r="I219" s="53" t="s">
        <v>46</v>
      </c>
      <c r="J219" s="71" t="str">
        <f t="shared" si="69"/>
        <v>Electricity Imports and Exports</v>
      </c>
      <c r="K219" s="71" t="str">
        <f t="shared" si="69"/>
        <v>elec change imports</v>
      </c>
      <c r="L219" s="224">
        <f t="shared" si="69"/>
        <v>-0.5</v>
      </c>
      <c r="M219" s="224">
        <f t="shared" si="69"/>
        <v>1</v>
      </c>
      <c r="N219" s="224">
        <f t="shared" si="69"/>
        <v>0.02</v>
      </c>
      <c r="O219" s="71" t="str">
        <f t="shared" si="69"/>
        <v>% change in imports</v>
      </c>
      <c r="P219" s="223" t="str">
        <f>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9" s="71" t="str">
        <f t="shared" si="69"/>
        <v>electricity-sector-main.html#elec-imports</v>
      </c>
      <c r="R219" s="71" t="str">
        <f t="shared" si="69"/>
        <v>electricity-imports-exports.html</v>
      </c>
      <c r="S219" s="304" t="str">
        <f t="shared" si="69"/>
        <v>Energy Information Administation.  2016.  Electric Power Annual.  Table 2.13.</v>
      </c>
      <c r="T219" s="9"/>
    </row>
    <row r="220" spans="1:20" s="2" customFormat="1" ht="44.25" x14ac:dyDescent="0.75">
      <c r="A220" s="71" t="str">
        <f t="shared" si="70"/>
        <v>Electricity Supply</v>
      </c>
      <c r="B220" s="71" t="str">
        <f t="shared" si="68"/>
        <v>Change Electricity Imports</v>
      </c>
      <c r="C220" s="71" t="str">
        <f t="shared" si="68"/>
        <v>Percent Change in Electricity Imports</v>
      </c>
      <c r="D220" s="9" t="s">
        <v>2939</v>
      </c>
      <c r="E220" s="53"/>
      <c r="F220" s="9" t="s">
        <v>2760</v>
      </c>
      <c r="G220" s="9"/>
      <c r="H220" s="56">
        <v>539</v>
      </c>
      <c r="I220" s="53" t="s">
        <v>46</v>
      </c>
      <c r="J220" s="71" t="str">
        <f t="shared" si="69"/>
        <v>Electricity Imports and Exports</v>
      </c>
      <c r="K220" s="71" t="str">
        <f t="shared" si="69"/>
        <v>elec change imports</v>
      </c>
      <c r="L220" s="224">
        <f t="shared" si="69"/>
        <v>-0.5</v>
      </c>
      <c r="M220" s="224">
        <f t="shared" si="69"/>
        <v>1</v>
      </c>
      <c r="N220" s="224">
        <f t="shared" si="69"/>
        <v>0.02</v>
      </c>
      <c r="O220" s="71" t="str">
        <f t="shared" si="69"/>
        <v>% change in imports</v>
      </c>
      <c r="P220" s="223" t="str">
        <f>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0" s="71" t="str">
        <f t="shared" si="69"/>
        <v>electricity-sector-main.html#elec-imports</v>
      </c>
      <c r="R220" s="71" t="str">
        <f t="shared" si="69"/>
        <v>electricity-imports-exports.html</v>
      </c>
      <c r="S220" s="304" t="str">
        <f t="shared" si="69"/>
        <v>Energy Information Administation.  2016.  Electric Power Annual.  Table 2.13.</v>
      </c>
      <c r="T220" s="9"/>
    </row>
    <row r="221" spans="1:20" s="2" customFormat="1" ht="44.25" x14ac:dyDescent="0.75">
      <c r="A221" s="71" t="str">
        <f t="shared" si="70"/>
        <v>Electricity Supply</v>
      </c>
      <c r="B221" s="71" t="str">
        <f t="shared" si="68"/>
        <v>Change Electricity Imports</v>
      </c>
      <c r="C221" s="71" t="str">
        <f t="shared" si="68"/>
        <v>Percent Change in Electricity Imports</v>
      </c>
      <c r="D221" s="9" t="s">
        <v>2940</v>
      </c>
      <c r="E221" s="53"/>
      <c r="F221" s="9" t="s">
        <v>2613</v>
      </c>
      <c r="G221" s="9"/>
      <c r="H221" s="56">
        <v>540</v>
      </c>
      <c r="I221" s="53" t="s">
        <v>46</v>
      </c>
      <c r="J221" s="71" t="str">
        <f t="shared" si="69"/>
        <v>Electricity Imports and Exports</v>
      </c>
      <c r="K221" s="71" t="str">
        <f t="shared" si="69"/>
        <v>elec change imports</v>
      </c>
      <c r="L221" s="224">
        <f t="shared" si="69"/>
        <v>-0.5</v>
      </c>
      <c r="M221" s="224">
        <f t="shared" si="69"/>
        <v>1</v>
      </c>
      <c r="N221" s="224">
        <f t="shared" si="69"/>
        <v>0.02</v>
      </c>
      <c r="O221" s="71" t="str">
        <f t="shared" si="69"/>
        <v>% change in imports</v>
      </c>
      <c r="P221" s="223" t="str">
        <f>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1" s="71" t="str">
        <f t="shared" si="69"/>
        <v>electricity-sector-main.html#elec-imports</v>
      </c>
      <c r="R221" s="71" t="str">
        <f t="shared" si="69"/>
        <v>electricity-imports-exports.html</v>
      </c>
      <c r="S221" s="304" t="str">
        <f t="shared" si="69"/>
        <v>Energy Information Administation.  2016.  Electric Power Annual.  Table 2.13.</v>
      </c>
      <c r="T221" s="9"/>
    </row>
    <row r="222" spans="1:20" ht="44.25" x14ac:dyDescent="0.75">
      <c r="A222" s="217" t="s">
        <v>8</v>
      </c>
      <c r="B222" s="217" t="s">
        <v>327</v>
      </c>
      <c r="C222" s="217" t="s">
        <v>326</v>
      </c>
      <c r="D222" s="53"/>
      <c r="E222" s="53"/>
      <c r="F222" s="53"/>
      <c r="G222" s="53"/>
      <c r="H222" s="54">
        <v>619</v>
      </c>
      <c r="I222" s="53" t="s">
        <v>46</v>
      </c>
      <c r="J222" s="217" t="s">
        <v>327</v>
      </c>
      <c r="K222" s="217" t="s">
        <v>2383</v>
      </c>
      <c r="L222" s="65"/>
      <c r="M222" s="65"/>
      <c r="N222" s="65"/>
      <c r="O222" s="53"/>
      <c r="P222" s="223">
        <f>INDEX('Policy Characteristics'!J:J,MATCH($C222,'Policy Characteristics'!$C:$C,0))</f>
        <v>0</v>
      </c>
      <c r="Q222" s="53"/>
      <c r="R222" s="9"/>
      <c r="S222" s="296"/>
      <c r="T222" s="53"/>
    </row>
    <row r="223" spans="1:20" ht="59" x14ac:dyDescent="0.75">
      <c r="A223" s="217" t="s">
        <v>8</v>
      </c>
      <c r="B223" s="217" t="s">
        <v>17</v>
      </c>
      <c r="C223" s="217" t="s">
        <v>29</v>
      </c>
      <c r="D223" s="53"/>
      <c r="E223" s="53"/>
      <c r="F223" s="53"/>
      <c r="G223" s="53"/>
      <c r="H223" s="54">
        <v>30</v>
      </c>
      <c r="I223" s="53" t="s">
        <v>45</v>
      </c>
      <c r="J223" s="217" t="s">
        <v>17</v>
      </c>
      <c r="K223" s="217" t="s">
        <v>2382</v>
      </c>
      <c r="L223" s="59">
        <v>0</v>
      </c>
      <c r="M223" s="60">
        <v>1</v>
      </c>
      <c r="N223" s="60">
        <v>0.01</v>
      </c>
      <c r="O223" s="53" t="s">
        <v>35</v>
      </c>
      <c r="P223" s="223" t="str">
        <f>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53" t="s">
        <v>222</v>
      </c>
      <c r="R223" s="9" t="s">
        <v>223</v>
      </c>
      <c r="S223" s="296" t="s">
        <v>163</v>
      </c>
      <c r="T223" s="53"/>
    </row>
    <row r="224" spans="1:20" ht="132.75" x14ac:dyDescent="0.75">
      <c r="A224" s="217" t="s">
        <v>8</v>
      </c>
      <c r="B224" s="217" t="s">
        <v>134</v>
      </c>
      <c r="C224" s="217" t="s">
        <v>133</v>
      </c>
      <c r="D224" s="53" t="s">
        <v>486</v>
      </c>
      <c r="E224" s="53"/>
      <c r="F224" s="53" t="s">
        <v>485</v>
      </c>
      <c r="G224" s="53"/>
      <c r="H224" s="54">
        <v>31</v>
      </c>
      <c r="I224" s="53" t="s">
        <v>45</v>
      </c>
      <c r="J224" s="217" t="s">
        <v>134</v>
      </c>
      <c r="K224" s="217" t="s">
        <v>2381</v>
      </c>
      <c r="L224" s="476">
        <v>0</v>
      </c>
      <c r="M224" s="476">
        <v>25000</v>
      </c>
      <c r="N224" s="476">
        <v>500</v>
      </c>
      <c r="O224" s="53" t="s">
        <v>200</v>
      </c>
      <c r="P224" s="223" t="str">
        <f>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53" t="s">
        <v>224</v>
      </c>
      <c r="R224" s="9" t="s">
        <v>225</v>
      </c>
      <c r="S224" s="296" t="s">
        <v>157</v>
      </c>
      <c r="T224" s="53" t="s">
        <v>201</v>
      </c>
    </row>
    <row r="225" spans="1:20" ht="118" x14ac:dyDescent="0.75">
      <c r="A225" s="71" t="str">
        <f t="shared" ref="A225:C239" si="71">A$224</f>
        <v>Electricity Supply</v>
      </c>
      <c r="B225" s="71" t="str">
        <f t="shared" si="71"/>
        <v>Early Retirement of Power Plants</v>
      </c>
      <c r="C225" s="71" t="str">
        <f t="shared" si="71"/>
        <v>Annual Additional Capacity Retired due to Early Retirement Policy</v>
      </c>
      <c r="D225" s="9" t="s">
        <v>334</v>
      </c>
      <c r="E225" s="53"/>
      <c r="F225" s="9" t="s">
        <v>335</v>
      </c>
      <c r="G225" s="53"/>
      <c r="H225" s="54">
        <v>620</v>
      </c>
      <c r="I225" s="53" t="s">
        <v>45</v>
      </c>
      <c r="J225" s="71" t="str">
        <f t="shared" ref="J225:K239" si="72">J$224</f>
        <v>Early Retirement of Power Plants</v>
      </c>
      <c r="K225" s="66" t="str">
        <f>K$224</f>
        <v>elec early retirement</v>
      </c>
      <c r="L225" s="477">
        <f>L224</f>
        <v>0</v>
      </c>
      <c r="M225" s="477">
        <f t="shared" ref="M225:O225" si="73">M224</f>
        <v>25000</v>
      </c>
      <c r="N225" s="477">
        <f t="shared" si="73"/>
        <v>500</v>
      </c>
      <c r="O225" s="477" t="str">
        <f t="shared" si="73"/>
        <v>MW/year</v>
      </c>
      <c r="P225" s="223" t="str">
        <f>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53"/>
      <c r="R225" s="9"/>
      <c r="S225" s="296"/>
      <c r="T225" s="53"/>
    </row>
    <row r="226" spans="1:20" ht="118" x14ac:dyDescent="0.75">
      <c r="A226" s="71" t="str">
        <f t="shared" si="71"/>
        <v>Electricity Supply</v>
      </c>
      <c r="B226" s="71" t="str">
        <f t="shared" si="71"/>
        <v>Early Retirement of Power Plants</v>
      </c>
      <c r="C226" s="71" t="str">
        <f t="shared" si="71"/>
        <v>Annual Additional Capacity Retired due to Early Retirement Policy</v>
      </c>
      <c r="D226" s="9" t="s">
        <v>79</v>
      </c>
      <c r="E226" s="53"/>
      <c r="F226" s="9" t="s">
        <v>93</v>
      </c>
      <c r="G226" s="53"/>
      <c r="H226" s="54">
        <v>32</v>
      </c>
      <c r="I226" s="53" t="s">
        <v>45</v>
      </c>
      <c r="J226" s="71" t="str">
        <f t="shared" si="72"/>
        <v>Early Retirement of Power Plants</v>
      </c>
      <c r="K226" s="66" t="str">
        <f>K$224</f>
        <v>elec early retirement</v>
      </c>
      <c r="L226" s="66">
        <f>L$224</f>
        <v>0</v>
      </c>
      <c r="M226" s="66">
        <f>M$224</f>
        <v>25000</v>
      </c>
      <c r="N226" s="66">
        <f>N$224</f>
        <v>500</v>
      </c>
      <c r="O226" s="55" t="str">
        <f>O$224</f>
        <v>MW/year</v>
      </c>
      <c r="P226" s="223" t="str">
        <f>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55" t="str">
        <f t="shared" ref="Q226:R226" si="74">Q$224</f>
        <v>electricity-sector-main.html#early-ret</v>
      </c>
      <c r="R226" s="55" t="str">
        <f t="shared" si="74"/>
        <v>early-retirement-of-power-plants.html</v>
      </c>
      <c r="S226" s="296" t="s">
        <v>163</v>
      </c>
      <c r="T226" s="53"/>
    </row>
    <row r="227" spans="1:20" ht="118" x14ac:dyDescent="0.75">
      <c r="A227" s="71" t="str">
        <f t="shared" si="71"/>
        <v>Electricity Supply</v>
      </c>
      <c r="B227" s="71" t="str">
        <f t="shared" si="71"/>
        <v>Early Retirement of Power Plants</v>
      </c>
      <c r="C227" s="71" t="str">
        <f t="shared" si="71"/>
        <v>Annual Additional Capacity Retired due to Early Retirement Policy</v>
      </c>
      <c r="D227" s="9" t="s">
        <v>80</v>
      </c>
      <c r="E227" s="53"/>
      <c r="F227" s="9" t="s">
        <v>94</v>
      </c>
      <c r="G227" s="53"/>
      <c r="H227" s="54">
        <v>621</v>
      </c>
      <c r="I227" s="53" t="s">
        <v>46</v>
      </c>
      <c r="J227" s="71" t="str">
        <f t="shared" si="72"/>
        <v>Early Retirement of Power Plants</v>
      </c>
      <c r="K227" s="66" t="str">
        <f t="shared" si="72"/>
        <v>elec early retirement</v>
      </c>
      <c r="L227" s="476"/>
      <c r="M227" s="476"/>
      <c r="N227" s="476"/>
      <c r="O227" s="53"/>
      <c r="P227" s="223" t="str">
        <f>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53"/>
      <c r="R227" s="9"/>
      <c r="S227" s="296"/>
      <c r="T227" s="53"/>
    </row>
    <row r="228" spans="1:20" ht="118" x14ac:dyDescent="0.75">
      <c r="A228" s="71" t="str">
        <f t="shared" si="71"/>
        <v>Electricity Supply</v>
      </c>
      <c r="B228" s="71" t="str">
        <f t="shared" si="71"/>
        <v>Early Retirement of Power Plants</v>
      </c>
      <c r="C228" s="71" t="str">
        <f t="shared" si="71"/>
        <v>Annual Additional Capacity Retired due to Early Retirement Policy</v>
      </c>
      <c r="D228" s="9" t="s">
        <v>487</v>
      </c>
      <c r="E228" s="53"/>
      <c r="F228" s="9" t="s">
        <v>490</v>
      </c>
      <c r="G228" s="53"/>
      <c r="H228" s="54">
        <v>622</v>
      </c>
      <c r="I228" s="53" t="s">
        <v>46</v>
      </c>
      <c r="J228" s="71" t="str">
        <f t="shared" si="72"/>
        <v>Early Retirement of Power Plants</v>
      </c>
      <c r="K228" s="66" t="str">
        <f t="shared" si="72"/>
        <v>elec early retirement</v>
      </c>
      <c r="L228" s="476"/>
      <c r="M228" s="476"/>
      <c r="N228" s="476"/>
      <c r="O228" s="53"/>
      <c r="P228" s="223" t="str">
        <f>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53"/>
      <c r="R228" s="9"/>
      <c r="S228" s="296"/>
      <c r="T228" s="53"/>
    </row>
    <row r="229" spans="1:20" ht="118" x14ac:dyDescent="0.75">
      <c r="A229" s="71" t="str">
        <f t="shared" si="71"/>
        <v>Electricity Supply</v>
      </c>
      <c r="B229" s="71" t="str">
        <f t="shared" si="71"/>
        <v>Early Retirement of Power Plants</v>
      </c>
      <c r="C229" s="71" t="str">
        <f t="shared" si="71"/>
        <v>Annual Additional Capacity Retired due to Early Retirement Policy</v>
      </c>
      <c r="D229" s="9" t="s">
        <v>81</v>
      </c>
      <c r="E229" s="53"/>
      <c r="F229" s="9" t="s">
        <v>95</v>
      </c>
      <c r="G229" s="53"/>
      <c r="H229" s="54">
        <v>623</v>
      </c>
      <c r="I229" s="53" t="s">
        <v>46</v>
      </c>
      <c r="J229" s="71" t="str">
        <f t="shared" si="72"/>
        <v>Early Retirement of Power Plants</v>
      </c>
      <c r="K229" s="66" t="str">
        <f t="shared" si="72"/>
        <v>elec early retirement</v>
      </c>
      <c r="L229" s="476"/>
      <c r="M229" s="476"/>
      <c r="N229" s="476"/>
      <c r="O229" s="53"/>
      <c r="P229" s="223" t="str">
        <f>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53"/>
      <c r="R229" s="9"/>
      <c r="S229" s="296"/>
      <c r="T229" s="53"/>
    </row>
    <row r="230" spans="1:20" ht="118" x14ac:dyDescent="0.75">
      <c r="A230" s="71" t="str">
        <f t="shared" si="71"/>
        <v>Electricity Supply</v>
      </c>
      <c r="B230" s="71" t="str">
        <f t="shared" si="71"/>
        <v>Early Retirement of Power Plants</v>
      </c>
      <c r="C230" s="71" t="str">
        <f t="shared" si="71"/>
        <v>Annual Additional Capacity Retired due to Early Retirement Policy</v>
      </c>
      <c r="D230" s="9" t="s">
        <v>82</v>
      </c>
      <c r="E230" s="53"/>
      <c r="F230" s="9" t="s">
        <v>96</v>
      </c>
      <c r="G230" s="53"/>
      <c r="H230" s="54">
        <v>624</v>
      </c>
      <c r="I230" s="53" t="s">
        <v>46</v>
      </c>
      <c r="J230" s="71" t="str">
        <f t="shared" si="72"/>
        <v>Early Retirement of Power Plants</v>
      </c>
      <c r="K230" s="66" t="str">
        <f t="shared" si="72"/>
        <v>elec early retirement</v>
      </c>
      <c r="L230" s="476"/>
      <c r="M230" s="476"/>
      <c r="N230" s="476"/>
      <c r="O230" s="53"/>
      <c r="P230" s="223" t="str">
        <f>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53"/>
      <c r="R230" s="9"/>
      <c r="S230" s="296"/>
      <c r="T230" s="53"/>
    </row>
    <row r="231" spans="1:20" ht="118" x14ac:dyDescent="0.75">
      <c r="A231" s="71" t="str">
        <f t="shared" si="71"/>
        <v>Electricity Supply</v>
      </c>
      <c r="B231" s="71" t="str">
        <f t="shared" si="71"/>
        <v>Early Retirement of Power Plants</v>
      </c>
      <c r="C231" s="71" t="str">
        <f t="shared" si="71"/>
        <v>Annual Additional Capacity Retired due to Early Retirement Policy</v>
      </c>
      <c r="D231" s="9" t="s">
        <v>83</v>
      </c>
      <c r="E231" s="53"/>
      <c r="F231" s="9" t="s">
        <v>97</v>
      </c>
      <c r="G231" s="53"/>
      <c r="H231" s="54">
        <v>625</v>
      </c>
      <c r="I231" s="53" t="s">
        <v>46</v>
      </c>
      <c r="J231" s="71" t="str">
        <f t="shared" si="72"/>
        <v>Early Retirement of Power Plants</v>
      </c>
      <c r="K231" s="66" t="str">
        <f t="shared" si="72"/>
        <v>elec early retirement</v>
      </c>
      <c r="L231" s="476"/>
      <c r="M231" s="476"/>
      <c r="N231" s="476"/>
      <c r="O231" s="53"/>
      <c r="P231" s="223" t="str">
        <f>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53"/>
      <c r="R231" s="9"/>
      <c r="S231" s="296"/>
      <c r="T231" s="53"/>
    </row>
    <row r="232" spans="1:20" ht="118" x14ac:dyDescent="0.75">
      <c r="A232" s="71" t="str">
        <f t="shared" si="71"/>
        <v>Electricity Supply</v>
      </c>
      <c r="B232" s="71" t="str">
        <f t="shared" si="71"/>
        <v>Early Retirement of Power Plants</v>
      </c>
      <c r="C232" s="71" t="str">
        <f t="shared" si="71"/>
        <v>Annual Additional Capacity Retired due to Early Retirement Policy</v>
      </c>
      <c r="D232" s="9" t="s">
        <v>2554</v>
      </c>
      <c r="E232" s="53"/>
      <c r="F232" s="9" t="s">
        <v>474</v>
      </c>
      <c r="G232" s="53"/>
      <c r="H232" s="54">
        <v>626</v>
      </c>
      <c r="I232" s="53" t="s">
        <v>46</v>
      </c>
      <c r="J232" s="71" t="str">
        <f t="shared" si="72"/>
        <v>Early Retirement of Power Plants</v>
      </c>
      <c r="K232" s="66" t="str">
        <f t="shared" si="72"/>
        <v>elec early retirement</v>
      </c>
      <c r="L232" s="476"/>
      <c r="M232" s="476"/>
      <c r="N232" s="476"/>
      <c r="O232" s="53"/>
      <c r="P232" s="223" t="str">
        <f>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53"/>
      <c r="R232" s="9"/>
      <c r="S232" s="296"/>
      <c r="T232" s="53"/>
    </row>
    <row r="233" spans="1:20" ht="118" x14ac:dyDescent="0.75">
      <c r="A233" s="71" t="str">
        <f t="shared" si="71"/>
        <v>Electricity Supply</v>
      </c>
      <c r="B233" s="71" t="str">
        <f t="shared" si="71"/>
        <v>Early Retirement of Power Plants</v>
      </c>
      <c r="C233" s="71" t="str">
        <f t="shared" si="71"/>
        <v>Annual Additional Capacity Retired due to Early Retirement Policy</v>
      </c>
      <c r="D233" s="9" t="s">
        <v>336</v>
      </c>
      <c r="E233" s="53"/>
      <c r="F233" s="9" t="s">
        <v>338</v>
      </c>
      <c r="G233" s="53"/>
      <c r="H233" s="54">
        <v>627</v>
      </c>
      <c r="I233" s="53" t="s">
        <v>46</v>
      </c>
      <c r="J233" s="71" t="str">
        <f t="shared" si="72"/>
        <v>Early Retirement of Power Plants</v>
      </c>
      <c r="K233" s="66" t="str">
        <f t="shared" si="72"/>
        <v>elec early retirement</v>
      </c>
      <c r="L233" s="476"/>
      <c r="M233" s="476"/>
      <c r="N233" s="476"/>
      <c r="O233" s="53"/>
      <c r="P233" s="223" t="str">
        <f>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53"/>
      <c r="R233" s="9"/>
      <c r="S233" s="296"/>
      <c r="T233" s="53"/>
    </row>
    <row r="234" spans="1:20" ht="118" x14ac:dyDescent="0.75">
      <c r="A234" s="71" t="str">
        <f t="shared" si="71"/>
        <v>Electricity Supply</v>
      </c>
      <c r="B234" s="71" t="str">
        <f t="shared" si="71"/>
        <v>Early Retirement of Power Plants</v>
      </c>
      <c r="C234" s="71" t="str">
        <f t="shared" si="71"/>
        <v>Annual Additional Capacity Retired due to Early Retirement Policy</v>
      </c>
      <c r="D234" s="9" t="s">
        <v>337</v>
      </c>
      <c r="E234" s="53"/>
      <c r="F234" s="9" t="s">
        <v>339</v>
      </c>
      <c r="G234" s="53"/>
      <c r="H234" s="54">
        <v>628</v>
      </c>
      <c r="I234" s="53" t="s">
        <v>45</v>
      </c>
      <c r="J234" s="71" t="str">
        <f t="shared" si="72"/>
        <v>Early Retirement of Power Plants</v>
      </c>
      <c r="K234" s="66" t="str">
        <f t="shared" si="72"/>
        <v>elec early retirement</v>
      </c>
      <c r="L234" s="477">
        <f>L224</f>
        <v>0</v>
      </c>
      <c r="M234" s="477">
        <f t="shared" ref="M234:O234" si="75">M224</f>
        <v>25000</v>
      </c>
      <c r="N234" s="477">
        <f t="shared" si="75"/>
        <v>500</v>
      </c>
      <c r="O234" s="477" t="str">
        <f t="shared" si="75"/>
        <v>MW/year</v>
      </c>
      <c r="P234" s="223" t="str">
        <f>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53"/>
      <c r="R234" s="9"/>
      <c r="S234" s="296"/>
      <c r="T234" s="53"/>
    </row>
    <row r="235" spans="1:20" ht="118" x14ac:dyDescent="0.75">
      <c r="A235" s="71" t="str">
        <f t="shared" si="71"/>
        <v>Electricity Supply</v>
      </c>
      <c r="B235" s="71" t="str">
        <f t="shared" si="71"/>
        <v>Early Retirement of Power Plants</v>
      </c>
      <c r="C235" s="71" t="str">
        <f t="shared" si="71"/>
        <v>Annual Additional Capacity Retired due to Early Retirement Policy</v>
      </c>
      <c r="D235" s="9" t="s">
        <v>483</v>
      </c>
      <c r="E235" s="53"/>
      <c r="F235" s="9" t="s">
        <v>482</v>
      </c>
      <c r="G235" s="53"/>
      <c r="H235" s="54">
        <v>590</v>
      </c>
      <c r="I235" s="53" t="s">
        <v>45</v>
      </c>
      <c r="J235" s="71" t="str">
        <f t="shared" si="72"/>
        <v>Early Retirement of Power Plants</v>
      </c>
      <c r="K235" s="66" t="str">
        <f t="shared" si="72"/>
        <v>elec early retirement</v>
      </c>
      <c r="L235" s="67">
        <v>0</v>
      </c>
      <c r="M235" s="67">
        <v>1000</v>
      </c>
      <c r="N235" s="67">
        <v>25</v>
      </c>
      <c r="O235" s="55" t="str">
        <f>O$224</f>
        <v>MW/year</v>
      </c>
      <c r="P235" s="223" t="str">
        <f>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55" t="str">
        <f>Q$224</f>
        <v>electricity-sector-main.html#early-ret</v>
      </c>
      <c r="R235" s="55" t="str">
        <f>R$224</f>
        <v>early-retirement-of-power-plants.html</v>
      </c>
      <c r="S235" s="296" t="s">
        <v>163</v>
      </c>
      <c r="T235" s="53"/>
    </row>
    <row r="236" spans="1:20" ht="118" x14ac:dyDescent="0.75">
      <c r="A236" s="71" t="str">
        <f t="shared" si="71"/>
        <v>Electricity Supply</v>
      </c>
      <c r="B236" s="71" t="str">
        <f t="shared" si="71"/>
        <v>Early Retirement of Power Plants</v>
      </c>
      <c r="C236" s="71" t="str">
        <f t="shared" si="71"/>
        <v>Annual Additional Capacity Retired due to Early Retirement Policy</v>
      </c>
      <c r="D236" s="9" t="s">
        <v>492</v>
      </c>
      <c r="E236" s="53"/>
      <c r="F236" s="9" t="s">
        <v>493</v>
      </c>
      <c r="G236" s="53"/>
      <c r="H236" s="54">
        <v>629</v>
      </c>
      <c r="I236" s="53" t="s">
        <v>46</v>
      </c>
      <c r="J236" s="71" t="str">
        <f t="shared" si="72"/>
        <v>Early Retirement of Power Plants</v>
      </c>
      <c r="K236" s="66" t="str">
        <f t="shared" si="72"/>
        <v>elec early retirement</v>
      </c>
      <c r="L236" s="64"/>
      <c r="M236" s="64"/>
      <c r="N236" s="64"/>
      <c r="O236" s="55"/>
      <c r="P236" s="223" t="str">
        <f>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53"/>
      <c r="R236" s="9"/>
      <c r="S236" s="296"/>
      <c r="T236" s="53"/>
    </row>
    <row r="237" spans="1:20" ht="118" x14ac:dyDescent="0.75">
      <c r="A237" s="71" t="str">
        <f t="shared" si="71"/>
        <v>Electricity Supply</v>
      </c>
      <c r="B237" s="71" t="str">
        <f t="shared" si="71"/>
        <v>Early Retirement of Power Plants</v>
      </c>
      <c r="C237" s="71" t="str">
        <f t="shared" si="71"/>
        <v>Annual Additional Capacity Retired due to Early Retirement Policy</v>
      </c>
      <c r="D237" s="9" t="s">
        <v>2938</v>
      </c>
      <c r="E237" s="53"/>
      <c r="F237" s="9" t="s">
        <v>2611</v>
      </c>
      <c r="G237" s="53"/>
      <c r="H237" s="54">
        <v>630</v>
      </c>
      <c r="I237" s="53" t="s">
        <v>46</v>
      </c>
      <c r="J237" s="71" t="str">
        <f t="shared" si="72"/>
        <v>Early Retirement of Power Plants</v>
      </c>
      <c r="K237" s="71" t="str">
        <f t="shared" si="72"/>
        <v>elec early retirement</v>
      </c>
      <c r="L237" s="64"/>
      <c r="M237" s="64"/>
      <c r="N237" s="64"/>
      <c r="O237" s="55"/>
      <c r="P237" s="223" t="str">
        <f>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53"/>
      <c r="R237" s="9"/>
      <c r="S237" s="296"/>
      <c r="T237" s="53"/>
    </row>
    <row r="238" spans="1:20" ht="118" x14ac:dyDescent="0.75">
      <c r="A238" s="71" t="str">
        <f t="shared" si="71"/>
        <v>Electricity Supply</v>
      </c>
      <c r="B238" s="71" t="str">
        <f t="shared" si="71"/>
        <v>Early Retirement of Power Plants</v>
      </c>
      <c r="C238" s="71" t="str">
        <f t="shared" si="71"/>
        <v>Annual Additional Capacity Retired due to Early Retirement Policy</v>
      </c>
      <c r="D238" s="9" t="s">
        <v>2939</v>
      </c>
      <c r="E238" s="53"/>
      <c r="F238" s="9" t="s">
        <v>2760</v>
      </c>
      <c r="G238" s="53"/>
      <c r="H238" s="54">
        <v>631</v>
      </c>
      <c r="I238" s="53" t="s">
        <v>46</v>
      </c>
      <c r="J238" s="71" t="str">
        <f t="shared" si="72"/>
        <v>Early Retirement of Power Plants</v>
      </c>
      <c r="K238" s="71" t="str">
        <f t="shared" si="72"/>
        <v>elec early retirement</v>
      </c>
      <c r="L238" s="64"/>
      <c r="M238" s="64"/>
      <c r="N238" s="64"/>
      <c r="O238" s="55"/>
      <c r="P238" s="223" t="str">
        <f>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53"/>
      <c r="R238" s="9"/>
      <c r="S238" s="296"/>
      <c r="T238" s="53"/>
    </row>
    <row r="239" spans="1:20" ht="118" x14ac:dyDescent="0.75">
      <c r="A239" s="71" t="str">
        <f t="shared" si="71"/>
        <v>Electricity Supply</v>
      </c>
      <c r="B239" s="71" t="str">
        <f t="shared" si="71"/>
        <v>Early Retirement of Power Plants</v>
      </c>
      <c r="C239" s="71" t="str">
        <f t="shared" si="71"/>
        <v>Annual Additional Capacity Retired due to Early Retirement Policy</v>
      </c>
      <c r="D239" s="9" t="s">
        <v>2940</v>
      </c>
      <c r="E239" s="53"/>
      <c r="F239" s="9" t="s">
        <v>2613</v>
      </c>
      <c r="G239" s="53"/>
      <c r="H239" s="54">
        <v>632</v>
      </c>
      <c r="I239" s="53" t="s">
        <v>46</v>
      </c>
      <c r="J239" s="71" t="str">
        <f t="shared" si="72"/>
        <v>Early Retirement of Power Plants</v>
      </c>
      <c r="K239" s="71" t="str">
        <f t="shared" si="72"/>
        <v>elec early retirement</v>
      </c>
      <c r="L239" s="64"/>
      <c r="M239" s="64"/>
      <c r="N239" s="64"/>
      <c r="O239" s="55"/>
      <c r="P239" s="223" t="str">
        <f>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53"/>
      <c r="R239" s="9"/>
      <c r="S239" s="296"/>
      <c r="T239" s="53"/>
    </row>
    <row r="240" spans="1:20" ht="73.75" x14ac:dyDescent="0.75">
      <c r="A240" s="217" t="s">
        <v>8</v>
      </c>
      <c r="B240" s="217" t="s">
        <v>19</v>
      </c>
      <c r="C240" s="217" t="s">
        <v>3220</v>
      </c>
      <c r="D240" s="53"/>
      <c r="E240" s="53"/>
      <c r="F240" s="53"/>
      <c r="G240" s="53"/>
      <c r="H240" s="54">
        <v>33</v>
      </c>
      <c r="I240" s="53" t="s">
        <v>45</v>
      </c>
      <c r="J240" s="217" t="s">
        <v>19</v>
      </c>
      <c r="K240" s="217" t="s">
        <v>2380</v>
      </c>
      <c r="L240" s="59">
        <v>0</v>
      </c>
      <c r="M240" s="59">
        <v>1</v>
      </c>
      <c r="N240" s="447">
        <v>0.01</v>
      </c>
      <c r="O240" s="53" t="s">
        <v>35</v>
      </c>
      <c r="P240" s="223" t="str">
        <f>INDEX('Policy Characteristics'!J:J,MATCH($C240,'Policy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40" s="53" t="s">
        <v>226</v>
      </c>
      <c r="R240" s="9" t="s">
        <v>227</v>
      </c>
      <c r="S240" s="296" t="s">
        <v>158</v>
      </c>
      <c r="T240" s="53"/>
    </row>
    <row r="241" spans="1:20" ht="73.75" x14ac:dyDescent="0.75">
      <c r="A241" s="217" t="s">
        <v>8</v>
      </c>
      <c r="B241" s="217" t="s">
        <v>138</v>
      </c>
      <c r="C241" s="217" t="s">
        <v>304</v>
      </c>
      <c r="D241" s="53"/>
      <c r="E241" s="53"/>
      <c r="F241" s="53"/>
      <c r="G241" s="53"/>
      <c r="H241" s="54">
        <v>34</v>
      </c>
      <c r="I241" s="53" t="s">
        <v>45</v>
      </c>
      <c r="J241" s="217" t="s">
        <v>138</v>
      </c>
      <c r="K241" s="217" t="s">
        <v>2379</v>
      </c>
      <c r="L241" s="59">
        <v>0</v>
      </c>
      <c r="M241" s="59">
        <f>ROUND(MaxBoundCalculations!B181,2)</f>
        <v>1.1299999999999999</v>
      </c>
      <c r="N241" s="59">
        <v>0.01</v>
      </c>
      <c r="O241" s="53" t="s">
        <v>139</v>
      </c>
      <c r="P241" s="223" t="str">
        <f>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53" t="s">
        <v>228</v>
      </c>
      <c r="R241" s="9" t="s">
        <v>229</v>
      </c>
      <c r="S241" s="296" t="s">
        <v>159</v>
      </c>
      <c r="T241" s="53" t="s">
        <v>435</v>
      </c>
    </row>
    <row r="242" spans="1:20" ht="59" x14ac:dyDescent="0.75">
      <c r="A242" s="217" t="s">
        <v>8</v>
      </c>
      <c r="B242" s="217" t="s">
        <v>3278</v>
      </c>
      <c r="C242" s="217" t="s">
        <v>3279</v>
      </c>
      <c r="D242" s="53" t="s">
        <v>486</v>
      </c>
      <c r="E242" s="53"/>
      <c r="F242" s="53" t="s">
        <v>485</v>
      </c>
      <c r="G242" s="53"/>
      <c r="H242" s="54">
        <v>860</v>
      </c>
      <c r="I242" s="53" t="s">
        <v>46</v>
      </c>
      <c r="J242" s="217" t="s">
        <v>3278</v>
      </c>
      <c r="K242" s="217"/>
      <c r="L242" s="59"/>
      <c r="M242" s="59"/>
      <c r="N242" s="59"/>
      <c r="O242" s="53"/>
      <c r="P242" s="223" t="str">
        <f>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53"/>
      <c r="R242" s="9"/>
      <c r="S242" s="296"/>
      <c r="T242" s="53"/>
    </row>
    <row r="243" spans="1:20" ht="59" x14ac:dyDescent="0.75">
      <c r="A243" s="71" t="str">
        <f>A$242</f>
        <v>Electricity Supply</v>
      </c>
      <c r="B243" s="71" t="str">
        <f t="shared" ref="B243:C257" si="76">B$242</f>
        <v>Non BAU Capacity Retirement Schedule</v>
      </c>
      <c r="C243" s="71" t="str">
        <f t="shared" si="76"/>
        <v>Boolean Use Non BAU Capacity Retirement Schedule</v>
      </c>
      <c r="D243" s="9" t="s">
        <v>334</v>
      </c>
      <c r="E243" s="53"/>
      <c r="F243" s="9" t="s">
        <v>335</v>
      </c>
      <c r="G243" s="53"/>
      <c r="H243" s="54">
        <v>861</v>
      </c>
      <c r="I243" s="53" t="s">
        <v>46</v>
      </c>
      <c r="J243" s="71" t="str">
        <f t="shared" ref="J243:J257" si="77">J$242</f>
        <v>Non BAU Capacity Retirement Schedule</v>
      </c>
      <c r="K243" s="217"/>
      <c r="L243" s="59"/>
      <c r="M243" s="59"/>
      <c r="N243" s="59"/>
      <c r="O243" s="53"/>
      <c r="P243" s="223" t="str">
        <f>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53"/>
      <c r="R243" s="9"/>
      <c r="S243" s="296"/>
      <c r="T243" s="53"/>
    </row>
    <row r="244" spans="1:20" ht="59" x14ac:dyDescent="0.75">
      <c r="A244" s="71" t="str">
        <f t="shared" ref="A244:A257" si="78">A$242</f>
        <v>Electricity Supply</v>
      </c>
      <c r="B244" s="71" t="str">
        <f t="shared" si="76"/>
        <v>Non BAU Capacity Retirement Schedule</v>
      </c>
      <c r="C244" s="71" t="str">
        <f t="shared" si="76"/>
        <v>Boolean Use Non BAU Capacity Retirement Schedule</v>
      </c>
      <c r="D244" s="9" t="s">
        <v>79</v>
      </c>
      <c r="E244" s="53"/>
      <c r="F244" s="9" t="s">
        <v>93</v>
      </c>
      <c r="G244" s="53"/>
      <c r="H244" s="54">
        <v>862</v>
      </c>
      <c r="I244" s="53" t="s">
        <v>45</v>
      </c>
      <c r="J244" s="71" t="str">
        <f t="shared" si="77"/>
        <v>Non BAU Capacity Retirement Schedule</v>
      </c>
      <c r="K244" s="217"/>
      <c r="L244" s="478">
        <v>0</v>
      </c>
      <c r="M244" s="478">
        <v>1</v>
      </c>
      <c r="N244" s="478">
        <v>1</v>
      </c>
      <c r="O244" s="55" t="str">
        <f t="shared" ref="O244" si="79">O$172</f>
        <v>on/off</v>
      </c>
      <c r="P244" s="223" t="str">
        <f>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53"/>
      <c r="R244" s="9"/>
      <c r="S244" s="296"/>
      <c r="T244" s="53"/>
    </row>
    <row r="245" spans="1:20" ht="59" x14ac:dyDescent="0.75">
      <c r="A245" s="71" t="str">
        <f t="shared" si="78"/>
        <v>Electricity Supply</v>
      </c>
      <c r="B245" s="71" t="str">
        <f t="shared" si="76"/>
        <v>Non BAU Capacity Retirement Schedule</v>
      </c>
      <c r="C245" s="71" t="str">
        <f t="shared" si="76"/>
        <v>Boolean Use Non BAU Capacity Retirement Schedule</v>
      </c>
      <c r="D245" s="9" t="s">
        <v>80</v>
      </c>
      <c r="E245" s="53"/>
      <c r="F245" s="9" t="s">
        <v>94</v>
      </c>
      <c r="G245" s="53"/>
      <c r="H245" s="54">
        <v>863</v>
      </c>
      <c r="I245" s="53" t="s">
        <v>46</v>
      </c>
      <c r="J245" s="71" t="str">
        <f t="shared" si="77"/>
        <v>Non BAU Capacity Retirement Schedule</v>
      </c>
      <c r="K245" s="217"/>
      <c r="L245" s="59"/>
      <c r="M245" s="59"/>
      <c r="N245" s="59"/>
      <c r="O245" s="53"/>
      <c r="P245" s="223" t="str">
        <f>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53"/>
      <c r="R245" s="9"/>
      <c r="S245" s="296"/>
      <c r="T245" s="53"/>
    </row>
    <row r="246" spans="1:20" ht="59" x14ac:dyDescent="0.75">
      <c r="A246" s="71" t="str">
        <f t="shared" si="78"/>
        <v>Electricity Supply</v>
      </c>
      <c r="B246" s="71" t="str">
        <f t="shared" si="76"/>
        <v>Non BAU Capacity Retirement Schedule</v>
      </c>
      <c r="C246" s="71" t="str">
        <f t="shared" si="76"/>
        <v>Boolean Use Non BAU Capacity Retirement Schedule</v>
      </c>
      <c r="D246" s="9" t="s">
        <v>487</v>
      </c>
      <c r="E246" s="53"/>
      <c r="F246" s="9" t="s">
        <v>490</v>
      </c>
      <c r="G246" s="53"/>
      <c r="H246" s="54">
        <v>864</v>
      </c>
      <c r="I246" s="53" t="s">
        <v>46</v>
      </c>
      <c r="J246" s="71" t="str">
        <f t="shared" si="77"/>
        <v>Non BAU Capacity Retirement Schedule</v>
      </c>
      <c r="K246" s="217"/>
      <c r="L246" s="59"/>
      <c r="M246" s="59"/>
      <c r="N246" s="59"/>
      <c r="O246" s="53"/>
      <c r="P246" s="223" t="str">
        <f>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53"/>
      <c r="R246" s="9"/>
      <c r="S246" s="296"/>
      <c r="T246" s="53"/>
    </row>
    <row r="247" spans="1:20" ht="59" x14ac:dyDescent="0.75">
      <c r="A247" s="71" t="str">
        <f t="shared" si="78"/>
        <v>Electricity Supply</v>
      </c>
      <c r="B247" s="71" t="str">
        <f t="shared" si="76"/>
        <v>Non BAU Capacity Retirement Schedule</v>
      </c>
      <c r="C247" s="71" t="str">
        <f t="shared" si="76"/>
        <v>Boolean Use Non BAU Capacity Retirement Schedule</v>
      </c>
      <c r="D247" s="9" t="s">
        <v>81</v>
      </c>
      <c r="E247" s="53"/>
      <c r="F247" s="9" t="s">
        <v>95</v>
      </c>
      <c r="G247" s="53"/>
      <c r="H247" s="54">
        <v>865</v>
      </c>
      <c r="I247" s="53" t="s">
        <v>46</v>
      </c>
      <c r="J247" s="71" t="str">
        <f t="shared" si="77"/>
        <v>Non BAU Capacity Retirement Schedule</v>
      </c>
      <c r="K247" s="217"/>
      <c r="L247" s="59"/>
      <c r="M247" s="59"/>
      <c r="N247" s="59"/>
      <c r="O247" s="53"/>
      <c r="P247" s="223" t="str">
        <f>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53"/>
      <c r="R247" s="9"/>
      <c r="S247" s="296"/>
      <c r="T247" s="53"/>
    </row>
    <row r="248" spans="1:20" ht="59" x14ac:dyDescent="0.75">
      <c r="A248" s="71" t="str">
        <f t="shared" si="78"/>
        <v>Electricity Supply</v>
      </c>
      <c r="B248" s="71" t="str">
        <f t="shared" si="76"/>
        <v>Non BAU Capacity Retirement Schedule</v>
      </c>
      <c r="C248" s="71" t="str">
        <f t="shared" si="76"/>
        <v>Boolean Use Non BAU Capacity Retirement Schedule</v>
      </c>
      <c r="D248" s="9" t="s">
        <v>82</v>
      </c>
      <c r="E248" s="53"/>
      <c r="F248" s="9" t="s">
        <v>96</v>
      </c>
      <c r="G248" s="53"/>
      <c r="H248" s="54">
        <v>866</v>
      </c>
      <c r="I248" s="53" t="s">
        <v>46</v>
      </c>
      <c r="J248" s="71" t="str">
        <f t="shared" si="77"/>
        <v>Non BAU Capacity Retirement Schedule</v>
      </c>
      <c r="K248" s="217"/>
      <c r="L248" s="59"/>
      <c r="M248" s="59"/>
      <c r="N248" s="59"/>
      <c r="O248" s="53"/>
      <c r="P248" s="223" t="str">
        <f>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53"/>
      <c r="R248" s="9"/>
      <c r="S248" s="296"/>
      <c r="T248" s="53"/>
    </row>
    <row r="249" spans="1:20" ht="59" x14ac:dyDescent="0.75">
      <c r="A249" s="71" t="str">
        <f t="shared" si="78"/>
        <v>Electricity Supply</v>
      </c>
      <c r="B249" s="71" t="str">
        <f t="shared" si="76"/>
        <v>Non BAU Capacity Retirement Schedule</v>
      </c>
      <c r="C249" s="71" t="str">
        <f t="shared" si="76"/>
        <v>Boolean Use Non BAU Capacity Retirement Schedule</v>
      </c>
      <c r="D249" s="9" t="s">
        <v>83</v>
      </c>
      <c r="E249" s="53"/>
      <c r="F249" s="9" t="s">
        <v>97</v>
      </c>
      <c r="G249" s="53"/>
      <c r="H249" s="54">
        <v>867</v>
      </c>
      <c r="I249" s="53" t="s">
        <v>46</v>
      </c>
      <c r="J249" s="71" t="str">
        <f t="shared" si="77"/>
        <v>Non BAU Capacity Retirement Schedule</v>
      </c>
      <c r="K249" s="217"/>
      <c r="L249" s="59"/>
      <c r="M249" s="59"/>
      <c r="N249" s="59"/>
      <c r="O249" s="53"/>
      <c r="P249" s="223" t="str">
        <f>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53"/>
      <c r="R249" s="9"/>
      <c r="S249" s="296"/>
      <c r="T249" s="53"/>
    </row>
    <row r="250" spans="1:20" ht="59" x14ac:dyDescent="0.75">
      <c r="A250" s="71" t="str">
        <f t="shared" si="78"/>
        <v>Electricity Supply</v>
      </c>
      <c r="B250" s="71" t="str">
        <f t="shared" si="76"/>
        <v>Non BAU Capacity Retirement Schedule</v>
      </c>
      <c r="C250" s="71" t="str">
        <f t="shared" si="76"/>
        <v>Boolean Use Non BAU Capacity Retirement Schedule</v>
      </c>
      <c r="D250" s="9" t="s">
        <v>2554</v>
      </c>
      <c r="E250" s="53"/>
      <c r="F250" s="9" t="s">
        <v>474</v>
      </c>
      <c r="G250" s="53"/>
      <c r="H250" s="54">
        <v>868</v>
      </c>
      <c r="I250" s="53" t="s">
        <v>46</v>
      </c>
      <c r="J250" s="71" t="str">
        <f t="shared" si="77"/>
        <v>Non BAU Capacity Retirement Schedule</v>
      </c>
      <c r="K250" s="217"/>
      <c r="L250" s="59"/>
      <c r="M250" s="59"/>
      <c r="N250" s="59"/>
      <c r="O250" s="53"/>
      <c r="P250" s="223" t="str">
        <f>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53"/>
      <c r="R250" s="9"/>
      <c r="S250" s="296"/>
      <c r="T250" s="53"/>
    </row>
    <row r="251" spans="1:20" ht="59" x14ac:dyDescent="0.75">
      <c r="A251" s="71" t="str">
        <f t="shared" si="78"/>
        <v>Electricity Supply</v>
      </c>
      <c r="B251" s="71" t="str">
        <f t="shared" si="76"/>
        <v>Non BAU Capacity Retirement Schedule</v>
      </c>
      <c r="C251" s="71" t="str">
        <f t="shared" si="76"/>
        <v>Boolean Use Non BAU Capacity Retirement Schedule</v>
      </c>
      <c r="D251" s="9" t="s">
        <v>336</v>
      </c>
      <c r="E251" s="53"/>
      <c r="F251" s="9" t="s">
        <v>338</v>
      </c>
      <c r="G251" s="53"/>
      <c r="H251" s="54">
        <v>869</v>
      </c>
      <c r="I251" s="53" t="s">
        <v>46</v>
      </c>
      <c r="J251" s="71" t="str">
        <f t="shared" si="77"/>
        <v>Non BAU Capacity Retirement Schedule</v>
      </c>
      <c r="K251" s="217"/>
      <c r="L251" s="59"/>
      <c r="M251" s="59"/>
      <c r="N251" s="59"/>
      <c r="O251" s="53"/>
      <c r="P251" s="223" t="str">
        <f>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53"/>
      <c r="R251" s="9"/>
      <c r="S251" s="296"/>
      <c r="T251" s="53"/>
    </row>
    <row r="252" spans="1:20" ht="59" x14ac:dyDescent="0.75">
      <c r="A252" s="71" t="str">
        <f t="shared" si="78"/>
        <v>Electricity Supply</v>
      </c>
      <c r="B252" s="71" t="str">
        <f t="shared" si="76"/>
        <v>Non BAU Capacity Retirement Schedule</v>
      </c>
      <c r="C252" s="71" t="str">
        <f t="shared" si="76"/>
        <v>Boolean Use Non BAU Capacity Retirement Schedule</v>
      </c>
      <c r="D252" s="9" t="s">
        <v>337</v>
      </c>
      <c r="E252" s="53"/>
      <c r="F252" s="9" t="s">
        <v>339</v>
      </c>
      <c r="G252" s="53"/>
      <c r="H252" s="54">
        <v>870</v>
      </c>
      <c r="I252" s="53" t="s">
        <v>46</v>
      </c>
      <c r="J252" s="71" t="str">
        <f t="shared" si="77"/>
        <v>Non BAU Capacity Retirement Schedule</v>
      </c>
      <c r="K252" s="217"/>
      <c r="L252" s="59"/>
      <c r="M252" s="59"/>
      <c r="N252" s="59"/>
      <c r="O252" s="53"/>
      <c r="P252" s="223" t="str">
        <f>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53"/>
      <c r="R252" s="9"/>
      <c r="S252" s="296"/>
      <c r="T252" s="53"/>
    </row>
    <row r="253" spans="1:20" ht="59" x14ac:dyDescent="0.75">
      <c r="A253" s="71" t="str">
        <f t="shared" si="78"/>
        <v>Electricity Supply</v>
      </c>
      <c r="B253" s="71" t="str">
        <f t="shared" si="76"/>
        <v>Non BAU Capacity Retirement Schedule</v>
      </c>
      <c r="C253" s="71" t="str">
        <f t="shared" si="76"/>
        <v>Boolean Use Non BAU Capacity Retirement Schedule</v>
      </c>
      <c r="D253" s="9" t="s">
        <v>483</v>
      </c>
      <c r="E253" s="53"/>
      <c r="F253" s="9" t="s">
        <v>482</v>
      </c>
      <c r="G253" s="53"/>
      <c r="H253" s="54">
        <v>871</v>
      </c>
      <c r="I253" s="53" t="s">
        <v>46</v>
      </c>
      <c r="J253" s="71" t="str">
        <f t="shared" si="77"/>
        <v>Non BAU Capacity Retirement Schedule</v>
      </c>
      <c r="K253" s="217"/>
      <c r="L253" s="59"/>
      <c r="M253" s="59"/>
      <c r="N253" s="59"/>
      <c r="O253" s="53"/>
      <c r="P253" s="223" t="str">
        <f>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53"/>
      <c r="R253" s="9"/>
      <c r="S253" s="296"/>
      <c r="T253" s="53"/>
    </row>
    <row r="254" spans="1:20" ht="59" x14ac:dyDescent="0.75">
      <c r="A254" s="71" t="str">
        <f t="shared" si="78"/>
        <v>Electricity Supply</v>
      </c>
      <c r="B254" s="71" t="str">
        <f t="shared" si="76"/>
        <v>Non BAU Capacity Retirement Schedule</v>
      </c>
      <c r="C254" s="71" t="str">
        <f t="shared" si="76"/>
        <v>Boolean Use Non BAU Capacity Retirement Schedule</v>
      </c>
      <c r="D254" s="9" t="s">
        <v>492</v>
      </c>
      <c r="E254" s="53"/>
      <c r="F254" s="9" t="s">
        <v>493</v>
      </c>
      <c r="G254" s="53"/>
      <c r="H254" s="54">
        <v>872</v>
      </c>
      <c r="I254" s="53" t="s">
        <v>46</v>
      </c>
      <c r="J254" s="71" t="str">
        <f t="shared" si="77"/>
        <v>Non BAU Capacity Retirement Schedule</v>
      </c>
      <c r="K254" s="217"/>
      <c r="L254" s="59"/>
      <c r="M254" s="59"/>
      <c r="N254" s="59"/>
      <c r="O254" s="53"/>
      <c r="P254" s="223" t="str">
        <f>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53"/>
      <c r="R254" s="9"/>
      <c r="S254" s="296"/>
      <c r="T254" s="53"/>
    </row>
    <row r="255" spans="1:20" ht="59" x14ac:dyDescent="0.75">
      <c r="A255" s="71" t="str">
        <f t="shared" si="78"/>
        <v>Electricity Supply</v>
      </c>
      <c r="B255" s="71" t="str">
        <f t="shared" si="76"/>
        <v>Non BAU Capacity Retirement Schedule</v>
      </c>
      <c r="C255" s="71" t="str">
        <f t="shared" si="76"/>
        <v>Boolean Use Non BAU Capacity Retirement Schedule</v>
      </c>
      <c r="D255" s="9" t="s">
        <v>2938</v>
      </c>
      <c r="E255" s="53"/>
      <c r="F255" s="9" t="s">
        <v>2611</v>
      </c>
      <c r="G255" s="53"/>
      <c r="H255" s="54">
        <v>873</v>
      </c>
      <c r="I255" s="53" t="s">
        <v>46</v>
      </c>
      <c r="J255" s="71" t="str">
        <f t="shared" si="77"/>
        <v>Non BAU Capacity Retirement Schedule</v>
      </c>
      <c r="K255" s="217"/>
      <c r="L255" s="59"/>
      <c r="M255" s="59"/>
      <c r="N255" s="59"/>
      <c r="O255" s="53"/>
      <c r="P255" s="223" t="str">
        <f>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53"/>
      <c r="R255" s="9"/>
      <c r="S255" s="296"/>
      <c r="T255" s="53"/>
    </row>
    <row r="256" spans="1:20" ht="59" x14ac:dyDescent="0.75">
      <c r="A256" s="71" t="str">
        <f t="shared" si="78"/>
        <v>Electricity Supply</v>
      </c>
      <c r="B256" s="71" t="str">
        <f t="shared" si="76"/>
        <v>Non BAU Capacity Retirement Schedule</v>
      </c>
      <c r="C256" s="71" t="str">
        <f t="shared" si="76"/>
        <v>Boolean Use Non BAU Capacity Retirement Schedule</v>
      </c>
      <c r="D256" s="9" t="s">
        <v>2939</v>
      </c>
      <c r="E256" s="53"/>
      <c r="F256" s="9" t="s">
        <v>2760</v>
      </c>
      <c r="G256" s="53"/>
      <c r="H256" s="54">
        <v>874</v>
      </c>
      <c r="I256" s="53" t="s">
        <v>46</v>
      </c>
      <c r="J256" s="71" t="str">
        <f t="shared" si="77"/>
        <v>Non BAU Capacity Retirement Schedule</v>
      </c>
      <c r="K256" s="217"/>
      <c r="L256" s="59"/>
      <c r="M256" s="59"/>
      <c r="N256" s="59"/>
      <c r="O256" s="53"/>
      <c r="P256" s="223" t="str">
        <f>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53"/>
      <c r="R256" s="9"/>
      <c r="S256" s="296"/>
      <c r="T256" s="53"/>
    </row>
    <row r="257" spans="1:20" ht="59" x14ac:dyDescent="0.75">
      <c r="A257" s="71" t="str">
        <f t="shared" si="78"/>
        <v>Electricity Supply</v>
      </c>
      <c r="B257" s="71" t="str">
        <f t="shared" si="76"/>
        <v>Non BAU Capacity Retirement Schedule</v>
      </c>
      <c r="C257" s="71" t="str">
        <f t="shared" si="76"/>
        <v>Boolean Use Non BAU Capacity Retirement Schedule</v>
      </c>
      <c r="D257" s="9" t="s">
        <v>2940</v>
      </c>
      <c r="E257" s="53"/>
      <c r="F257" s="9" t="s">
        <v>2613</v>
      </c>
      <c r="G257" s="53"/>
      <c r="H257" s="54">
        <v>875</v>
      </c>
      <c r="I257" s="53" t="s">
        <v>46</v>
      </c>
      <c r="J257" s="71" t="str">
        <f t="shared" si="77"/>
        <v>Non BAU Capacity Retirement Schedule</v>
      </c>
      <c r="K257" s="217"/>
      <c r="L257" s="59"/>
      <c r="M257" s="59"/>
      <c r="N257" s="59"/>
      <c r="O257" s="53"/>
      <c r="P257" s="223" t="str">
        <f>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53"/>
      <c r="R257" s="9"/>
      <c r="S257" s="296"/>
      <c r="T257" s="53"/>
    </row>
    <row r="258" spans="1:20" s="5" customFormat="1" ht="59" x14ac:dyDescent="0.75">
      <c r="A258" s="217" t="s">
        <v>8</v>
      </c>
      <c r="B258" s="217" t="s">
        <v>61</v>
      </c>
      <c r="C258" s="217" t="s">
        <v>135</v>
      </c>
      <c r="D258" s="53" t="s">
        <v>486</v>
      </c>
      <c r="E258" s="53"/>
      <c r="F258" s="53" t="s">
        <v>485</v>
      </c>
      <c r="G258" s="53"/>
      <c r="H258" s="54">
        <v>633</v>
      </c>
      <c r="I258" s="53" t="s">
        <v>46</v>
      </c>
      <c r="J258" s="217" t="s">
        <v>61</v>
      </c>
      <c r="K258" s="217"/>
      <c r="L258" s="65"/>
      <c r="M258" s="65"/>
      <c r="N258" s="65"/>
      <c r="O258" s="53"/>
      <c r="P258" s="223" t="str">
        <f>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55"/>
      <c r="R258" s="9"/>
      <c r="S258" s="303"/>
      <c r="T258" s="55"/>
    </row>
    <row r="259" spans="1:20" s="5" customFormat="1" ht="59" x14ac:dyDescent="0.75">
      <c r="A259" s="71" t="str">
        <f t="shared" ref="A259:C273" si="80">A$258</f>
        <v>Electricity Supply</v>
      </c>
      <c r="B259" s="71" t="str">
        <f t="shared" si="80"/>
        <v>Non BAU Mandated Capacity Construction</v>
      </c>
      <c r="C259" s="71" t="str">
        <f t="shared" si="80"/>
        <v>Boolean Use Non BAU Mandated Capacity Construction Schedule</v>
      </c>
      <c r="D259" s="9" t="s">
        <v>334</v>
      </c>
      <c r="E259" s="53"/>
      <c r="F259" s="9" t="s">
        <v>335</v>
      </c>
      <c r="G259" s="53"/>
      <c r="H259" s="54">
        <v>634</v>
      </c>
      <c r="I259" s="53" t="s">
        <v>45</v>
      </c>
      <c r="J259" s="71" t="str">
        <f>J$258</f>
        <v>Non BAU Mandated Capacity Construction</v>
      </c>
      <c r="K259" s="217"/>
      <c r="L259" s="65">
        <v>0</v>
      </c>
      <c r="M259" s="65">
        <v>1</v>
      </c>
      <c r="N259" s="65">
        <v>1</v>
      </c>
      <c r="O259" s="55" t="str">
        <f t="shared" ref="O259" si="81">O$172</f>
        <v>on/off</v>
      </c>
      <c r="P259" s="223" t="str">
        <f>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55"/>
      <c r="R259" s="9"/>
      <c r="S259" s="303"/>
      <c r="T259" s="55"/>
    </row>
    <row r="260" spans="1:20" s="5" customFormat="1" ht="59" x14ac:dyDescent="0.75">
      <c r="A260" s="71" t="str">
        <f t="shared" si="80"/>
        <v>Electricity Supply</v>
      </c>
      <c r="B260" s="71" t="str">
        <f t="shared" si="80"/>
        <v>Non BAU Mandated Capacity Construction</v>
      </c>
      <c r="C260" s="71" t="str">
        <f t="shared" si="80"/>
        <v>Boolean Use Non BAU Mandated Capacity Construction Schedule</v>
      </c>
      <c r="D260" s="9" t="s">
        <v>79</v>
      </c>
      <c r="E260" s="53"/>
      <c r="F260" s="9" t="s">
        <v>93</v>
      </c>
      <c r="G260" s="53"/>
      <c r="H260" s="54">
        <v>635</v>
      </c>
      <c r="I260" s="53" t="s">
        <v>46</v>
      </c>
      <c r="J260" s="71" t="str">
        <f t="shared" ref="J260:J273" si="82">J$258</f>
        <v>Non BAU Mandated Capacity Construction</v>
      </c>
      <c r="K260" s="217"/>
      <c r="L260" s="65"/>
      <c r="M260" s="65"/>
      <c r="N260" s="65"/>
      <c r="O260" s="53"/>
      <c r="P260" s="223" t="str">
        <f>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55"/>
      <c r="R260" s="9"/>
      <c r="S260" s="303"/>
      <c r="T260" s="55"/>
    </row>
    <row r="261" spans="1:20" s="5" customFormat="1" ht="59" x14ac:dyDescent="0.75">
      <c r="A261" s="71" t="str">
        <f t="shared" si="80"/>
        <v>Electricity Supply</v>
      </c>
      <c r="B261" s="71" t="str">
        <f t="shared" si="80"/>
        <v>Non BAU Mandated Capacity Construction</v>
      </c>
      <c r="C261" s="71" t="str">
        <f t="shared" si="80"/>
        <v>Boolean Use Non BAU Mandated Capacity Construction Schedule</v>
      </c>
      <c r="D261" s="9" t="s">
        <v>80</v>
      </c>
      <c r="E261" s="53"/>
      <c r="F261" s="9" t="s">
        <v>94</v>
      </c>
      <c r="G261" s="53"/>
      <c r="H261" s="54">
        <v>636</v>
      </c>
      <c r="I261" s="53" t="s">
        <v>46</v>
      </c>
      <c r="J261" s="71" t="str">
        <f t="shared" si="82"/>
        <v>Non BAU Mandated Capacity Construction</v>
      </c>
      <c r="K261" s="217"/>
      <c r="L261" s="65"/>
      <c r="M261" s="65"/>
      <c r="N261" s="65"/>
      <c r="O261" s="53"/>
      <c r="P261" s="223" t="str">
        <f>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55"/>
      <c r="R261" s="9"/>
      <c r="S261" s="303"/>
      <c r="T261" s="55"/>
    </row>
    <row r="262" spans="1:20" s="5" customFormat="1" ht="59" x14ac:dyDescent="0.75">
      <c r="A262" s="71" t="str">
        <f t="shared" si="80"/>
        <v>Electricity Supply</v>
      </c>
      <c r="B262" s="71" t="str">
        <f t="shared" si="80"/>
        <v>Non BAU Mandated Capacity Construction</v>
      </c>
      <c r="C262" s="71" t="str">
        <f t="shared" si="80"/>
        <v>Boolean Use Non BAU Mandated Capacity Construction Schedule</v>
      </c>
      <c r="D262" s="9" t="s">
        <v>487</v>
      </c>
      <c r="E262" s="53"/>
      <c r="F262" s="9" t="s">
        <v>490</v>
      </c>
      <c r="G262" s="53"/>
      <c r="H262" s="54">
        <v>637</v>
      </c>
      <c r="I262" s="53" t="s">
        <v>46</v>
      </c>
      <c r="J262" s="71" t="str">
        <f t="shared" si="82"/>
        <v>Non BAU Mandated Capacity Construction</v>
      </c>
      <c r="K262" s="217"/>
      <c r="L262" s="65"/>
      <c r="M262" s="65"/>
      <c r="N262" s="65"/>
      <c r="O262" s="53"/>
      <c r="P262" s="223" t="str">
        <f>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55"/>
      <c r="R262" s="9"/>
      <c r="S262" s="303"/>
      <c r="T262" s="55"/>
    </row>
    <row r="263" spans="1:20" s="5" customFormat="1" ht="59" x14ac:dyDescent="0.75">
      <c r="A263" s="71" t="str">
        <f t="shared" si="80"/>
        <v>Electricity Supply</v>
      </c>
      <c r="B263" s="71" t="str">
        <f t="shared" si="80"/>
        <v>Non BAU Mandated Capacity Construction</v>
      </c>
      <c r="C263" s="71" t="str">
        <f t="shared" si="80"/>
        <v>Boolean Use Non BAU Mandated Capacity Construction Schedule</v>
      </c>
      <c r="D263" s="9" t="s">
        <v>81</v>
      </c>
      <c r="E263" s="53"/>
      <c r="F263" s="9" t="s">
        <v>95</v>
      </c>
      <c r="G263" s="53"/>
      <c r="H263" s="54">
        <v>638</v>
      </c>
      <c r="I263" s="53" t="s">
        <v>46</v>
      </c>
      <c r="J263" s="71" t="str">
        <f t="shared" si="82"/>
        <v>Non BAU Mandated Capacity Construction</v>
      </c>
      <c r="K263" s="217"/>
      <c r="L263" s="65"/>
      <c r="M263" s="65"/>
      <c r="N263" s="65"/>
      <c r="O263" s="53"/>
      <c r="P263" s="223" t="str">
        <f>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55"/>
      <c r="R263" s="9"/>
      <c r="S263" s="303"/>
      <c r="T263" s="55"/>
    </row>
    <row r="264" spans="1:20" s="5" customFormat="1" ht="59" x14ac:dyDescent="0.75">
      <c r="A264" s="71" t="str">
        <f t="shared" si="80"/>
        <v>Electricity Supply</v>
      </c>
      <c r="B264" s="71" t="str">
        <f t="shared" si="80"/>
        <v>Non BAU Mandated Capacity Construction</v>
      </c>
      <c r="C264" s="71" t="str">
        <f t="shared" si="80"/>
        <v>Boolean Use Non BAU Mandated Capacity Construction Schedule</v>
      </c>
      <c r="D264" s="9" t="s">
        <v>82</v>
      </c>
      <c r="E264" s="53"/>
      <c r="F264" s="9" t="s">
        <v>96</v>
      </c>
      <c r="G264" s="53"/>
      <c r="H264" s="54">
        <v>639</v>
      </c>
      <c r="I264" s="53" t="s">
        <v>46</v>
      </c>
      <c r="J264" s="71" t="str">
        <f t="shared" si="82"/>
        <v>Non BAU Mandated Capacity Construction</v>
      </c>
      <c r="K264" s="217"/>
      <c r="L264" s="65"/>
      <c r="M264" s="65"/>
      <c r="N264" s="65"/>
      <c r="O264" s="53"/>
      <c r="P264" s="223" t="str">
        <f>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55"/>
      <c r="R264" s="9"/>
      <c r="S264" s="303"/>
      <c r="T264" s="55"/>
    </row>
    <row r="265" spans="1:20" s="5" customFormat="1" ht="59" x14ac:dyDescent="0.75">
      <c r="A265" s="71" t="str">
        <f t="shared" si="80"/>
        <v>Electricity Supply</v>
      </c>
      <c r="B265" s="71" t="str">
        <f t="shared" si="80"/>
        <v>Non BAU Mandated Capacity Construction</v>
      </c>
      <c r="C265" s="71" t="str">
        <f t="shared" si="80"/>
        <v>Boolean Use Non BAU Mandated Capacity Construction Schedule</v>
      </c>
      <c r="D265" s="9" t="s">
        <v>83</v>
      </c>
      <c r="E265" s="53"/>
      <c r="F265" s="9" t="s">
        <v>97</v>
      </c>
      <c r="G265" s="53"/>
      <c r="H265" s="54">
        <v>640</v>
      </c>
      <c r="I265" s="53" t="s">
        <v>46</v>
      </c>
      <c r="J265" s="71" t="str">
        <f t="shared" si="82"/>
        <v>Non BAU Mandated Capacity Construction</v>
      </c>
      <c r="K265" s="217"/>
      <c r="L265" s="65"/>
      <c r="M265" s="65"/>
      <c r="N265" s="65"/>
      <c r="O265" s="53"/>
      <c r="P265" s="223" t="str">
        <f>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55"/>
      <c r="R265" s="9"/>
      <c r="S265" s="303"/>
      <c r="T265" s="55"/>
    </row>
    <row r="266" spans="1:20" s="5" customFormat="1" ht="59" x14ac:dyDescent="0.75">
      <c r="A266" s="71" t="str">
        <f t="shared" si="80"/>
        <v>Electricity Supply</v>
      </c>
      <c r="B266" s="71" t="str">
        <f t="shared" si="80"/>
        <v>Non BAU Mandated Capacity Construction</v>
      </c>
      <c r="C266" s="71" t="str">
        <f t="shared" si="80"/>
        <v>Boolean Use Non BAU Mandated Capacity Construction Schedule</v>
      </c>
      <c r="D266" s="9" t="s">
        <v>2554</v>
      </c>
      <c r="E266" s="53"/>
      <c r="F266" s="9" t="s">
        <v>474</v>
      </c>
      <c r="G266" s="53"/>
      <c r="H266" s="54">
        <v>641</v>
      </c>
      <c r="I266" s="53" t="s">
        <v>46</v>
      </c>
      <c r="J266" s="71" t="str">
        <f t="shared" si="82"/>
        <v>Non BAU Mandated Capacity Construction</v>
      </c>
      <c r="K266" s="217"/>
      <c r="L266" s="65"/>
      <c r="M266" s="65"/>
      <c r="N266" s="65"/>
      <c r="O266" s="53"/>
      <c r="P266" s="223" t="str">
        <f>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55"/>
      <c r="R266" s="9"/>
      <c r="S266" s="303"/>
      <c r="T266" s="55"/>
    </row>
    <row r="267" spans="1:20" s="5" customFormat="1" ht="59" x14ac:dyDescent="0.75">
      <c r="A267" s="71" t="str">
        <f t="shared" si="80"/>
        <v>Electricity Supply</v>
      </c>
      <c r="B267" s="71" t="str">
        <f t="shared" si="80"/>
        <v>Non BAU Mandated Capacity Construction</v>
      </c>
      <c r="C267" s="71" t="str">
        <f t="shared" si="80"/>
        <v>Boolean Use Non BAU Mandated Capacity Construction Schedule</v>
      </c>
      <c r="D267" s="9" t="s">
        <v>336</v>
      </c>
      <c r="E267" s="53"/>
      <c r="F267" s="9" t="s">
        <v>338</v>
      </c>
      <c r="G267" s="53"/>
      <c r="H267" s="54">
        <v>642</v>
      </c>
      <c r="I267" s="53" t="s">
        <v>46</v>
      </c>
      <c r="J267" s="71" t="str">
        <f t="shared" si="82"/>
        <v>Non BAU Mandated Capacity Construction</v>
      </c>
      <c r="K267" s="217"/>
      <c r="L267" s="65"/>
      <c r="M267" s="65"/>
      <c r="N267" s="65"/>
      <c r="O267" s="53"/>
      <c r="P267" s="223" t="str">
        <f>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55"/>
      <c r="R267" s="9"/>
      <c r="S267" s="303"/>
      <c r="T267" s="55"/>
    </row>
    <row r="268" spans="1:20" s="5" customFormat="1" ht="59" x14ac:dyDescent="0.75">
      <c r="A268" s="71" t="str">
        <f t="shared" si="80"/>
        <v>Electricity Supply</v>
      </c>
      <c r="B268" s="71" t="str">
        <f t="shared" si="80"/>
        <v>Non BAU Mandated Capacity Construction</v>
      </c>
      <c r="C268" s="71" t="str">
        <f t="shared" si="80"/>
        <v>Boolean Use Non BAU Mandated Capacity Construction Schedule</v>
      </c>
      <c r="D268" s="9" t="s">
        <v>337</v>
      </c>
      <c r="E268" s="53"/>
      <c r="F268" s="9" t="s">
        <v>339</v>
      </c>
      <c r="G268" s="53"/>
      <c r="H268" s="54">
        <v>643</v>
      </c>
      <c r="I268" s="53" t="s">
        <v>46</v>
      </c>
      <c r="J268" s="71" t="str">
        <f t="shared" si="82"/>
        <v>Non BAU Mandated Capacity Construction</v>
      </c>
      <c r="K268" s="217"/>
      <c r="L268" s="65"/>
      <c r="M268" s="65"/>
      <c r="N268" s="65"/>
      <c r="O268" s="53"/>
      <c r="P268" s="223" t="str">
        <f>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55"/>
      <c r="R268" s="9"/>
      <c r="S268" s="303"/>
      <c r="T268" s="55"/>
    </row>
    <row r="269" spans="1:20" s="5" customFormat="1" ht="59" x14ac:dyDescent="0.75">
      <c r="A269" s="71" t="str">
        <f t="shared" si="80"/>
        <v>Electricity Supply</v>
      </c>
      <c r="B269" s="71" t="str">
        <f t="shared" si="80"/>
        <v>Non BAU Mandated Capacity Construction</v>
      </c>
      <c r="C269" s="71" t="str">
        <f t="shared" si="80"/>
        <v>Boolean Use Non BAU Mandated Capacity Construction Schedule</v>
      </c>
      <c r="D269" s="9" t="s">
        <v>483</v>
      </c>
      <c r="E269" s="53"/>
      <c r="F269" s="9" t="s">
        <v>482</v>
      </c>
      <c r="G269" s="53"/>
      <c r="H269" s="54">
        <v>644</v>
      </c>
      <c r="I269" s="53" t="s">
        <v>46</v>
      </c>
      <c r="J269" s="71" t="str">
        <f t="shared" si="82"/>
        <v>Non BAU Mandated Capacity Construction</v>
      </c>
      <c r="K269" s="217"/>
      <c r="L269" s="65"/>
      <c r="M269" s="65"/>
      <c r="N269" s="65"/>
      <c r="O269" s="53"/>
      <c r="P269" s="223" t="str">
        <f>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55"/>
      <c r="R269" s="9"/>
      <c r="S269" s="303"/>
      <c r="T269" s="55"/>
    </row>
    <row r="270" spans="1:20" s="5" customFormat="1" ht="59" x14ac:dyDescent="0.75">
      <c r="A270" s="71" t="str">
        <f t="shared" si="80"/>
        <v>Electricity Supply</v>
      </c>
      <c r="B270" s="71" t="str">
        <f t="shared" si="80"/>
        <v>Non BAU Mandated Capacity Construction</v>
      </c>
      <c r="C270" s="71" t="str">
        <f t="shared" si="80"/>
        <v>Boolean Use Non BAU Mandated Capacity Construction Schedule</v>
      </c>
      <c r="D270" s="9" t="s">
        <v>492</v>
      </c>
      <c r="E270" s="53"/>
      <c r="F270" s="9" t="s">
        <v>493</v>
      </c>
      <c r="G270" s="53"/>
      <c r="H270" s="54">
        <v>645</v>
      </c>
      <c r="I270" s="53" t="s">
        <v>46</v>
      </c>
      <c r="J270" s="71" t="str">
        <f t="shared" si="82"/>
        <v>Non BAU Mandated Capacity Construction</v>
      </c>
      <c r="K270" s="217"/>
      <c r="L270" s="65"/>
      <c r="M270" s="65"/>
      <c r="N270" s="65"/>
      <c r="O270" s="53"/>
      <c r="P270" s="223" t="str">
        <f>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55"/>
      <c r="R270" s="9"/>
      <c r="S270" s="303"/>
      <c r="T270" s="55"/>
    </row>
    <row r="271" spans="1:20" s="5" customFormat="1" ht="59" x14ac:dyDescent="0.75">
      <c r="A271" s="71" t="str">
        <f t="shared" si="80"/>
        <v>Electricity Supply</v>
      </c>
      <c r="B271" s="71" t="str">
        <f t="shared" si="80"/>
        <v>Non BAU Mandated Capacity Construction</v>
      </c>
      <c r="C271" s="71" t="str">
        <f t="shared" si="80"/>
        <v>Boolean Use Non BAU Mandated Capacity Construction Schedule</v>
      </c>
      <c r="D271" s="9" t="s">
        <v>2938</v>
      </c>
      <c r="E271" s="53"/>
      <c r="F271" s="9" t="s">
        <v>2611</v>
      </c>
      <c r="G271" s="53"/>
      <c r="H271" s="54">
        <v>646</v>
      </c>
      <c r="I271" s="53" t="s">
        <v>46</v>
      </c>
      <c r="J271" s="71" t="str">
        <f t="shared" si="82"/>
        <v>Non BAU Mandated Capacity Construction</v>
      </c>
      <c r="K271" s="217"/>
      <c r="L271" s="65"/>
      <c r="M271" s="65"/>
      <c r="N271" s="65"/>
      <c r="O271" s="53"/>
      <c r="P271" s="223" t="str">
        <f>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55"/>
      <c r="R271" s="9"/>
      <c r="S271" s="303"/>
      <c r="T271" s="55"/>
    </row>
    <row r="272" spans="1:20" s="5" customFormat="1" ht="59" x14ac:dyDescent="0.75">
      <c r="A272" s="71" t="str">
        <f t="shared" si="80"/>
        <v>Electricity Supply</v>
      </c>
      <c r="B272" s="71" t="str">
        <f t="shared" si="80"/>
        <v>Non BAU Mandated Capacity Construction</v>
      </c>
      <c r="C272" s="71" t="str">
        <f t="shared" si="80"/>
        <v>Boolean Use Non BAU Mandated Capacity Construction Schedule</v>
      </c>
      <c r="D272" s="9" t="s">
        <v>2939</v>
      </c>
      <c r="E272" s="53"/>
      <c r="F272" s="9" t="s">
        <v>2760</v>
      </c>
      <c r="G272" s="53"/>
      <c r="H272" s="54">
        <v>647</v>
      </c>
      <c r="I272" s="53" t="s">
        <v>46</v>
      </c>
      <c r="J272" s="71" t="str">
        <f t="shared" si="82"/>
        <v>Non BAU Mandated Capacity Construction</v>
      </c>
      <c r="K272" s="217"/>
      <c r="L272" s="65"/>
      <c r="M272" s="65"/>
      <c r="N272" s="65"/>
      <c r="O272" s="53"/>
      <c r="P272" s="223" t="str">
        <f>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55"/>
      <c r="R272" s="9"/>
      <c r="S272" s="303"/>
      <c r="T272" s="55"/>
    </row>
    <row r="273" spans="1:20" s="5" customFormat="1" ht="59" x14ac:dyDescent="0.75">
      <c r="A273" s="71" t="str">
        <f t="shared" si="80"/>
        <v>Electricity Supply</v>
      </c>
      <c r="B273" s="71" t="str">
        <f t="shared" si="80"/>
        <v>Non BAU Mandated Capacity Construction</v>
      </c>
      <c r="C273" s="71" t="str">
        <f t="shared" si="80"/>
        <v>Boolean Use Non BAU Mandated Capacity Construction Schedule</v>
      </c>
      <c r="D273" s="9" t="s">
        <v>2940</v>
      </c>
      <c r="E273" s="53"/>
      <c r="F273" s="9" t="s">
        <v>2613</v>
      </c>
      <c r="G273" s="53"/>
      <c r="H273" s="54">
        <v>648</v>
      </c>
      <c r="I273" s="53" t="s">
        <v>46</v>
      </c>
      <c r="J273" s="71" t="str">
        <f t="shared" si="82"/>
        <v>Non BAU Mandated Capacity Construction</v>
      </c>
      <c r="K273" s="217"/>
      <c r="L273" s="65"/>
      <c r="M273" s="65"/>
      <c r="N273" s="65"/>
      <c r="O273" s="53"/>
      <c r="P273" s="223" t="str">
        <f>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55"/>
      <c r="R273" s="9"/>
      <c r="S273" s="303"/>
      <c r="T273" s="55"/>
    </row>
    <row r="274" spans="1:20" s="5" customFormat="1" ht="44.25" x14ac:dyDescent="0.75">
      <c r="A274" s="217" t="s">
        <v>8</v>
      </c>
      <c r="B274" s="217" t="s">
        <v>390</v>
      </c>
      <c r="C274" s="217" t="s">
        <v>391</v>
      </c>
      <c r="D274" s="53"/>
      <c r="E274" s="53"/>
      <c r="F274" s="53"/>
      <c r="G274" s="53"/>
      <c r="H274" s="54">
        <v>649</v>
      </c>
      <c r="I274" s="53" t="s">
        <v>46</v>
      </c>
      <c r="J274" s="217" t="s">
        <v>390</v>
      </c>
      <c r="K274" s="217" t="s">
        <v>2378</v>
      </c>
      <c r="L274" s="65"/>
      <c r="M274" s="65"/>
      <c r="N274" s="65"/>
      <c r="O274" s="53"/>
      <c r="P274" s="223">
        <f>INDEX('Policy Characteristics'!J:J,MATCH($C274,'Policy Characteristics'!$C:$C,0))</f>
        <v>0</v>
      </c>
      <c r="Q274" s="55"/>
      <c r="R274" s="9"/>
      <c r="S274" s="303"/>
      <c r="T274" s="55"/>
    </row>
    <row r="275" spans="1:20" s="5" customFormat="1" ht="88.5" x14ac:dyDescent="0.75">
      <c r="A275" s="217" t="s">
        <v>8</v>
      </c>
      <c r="B275" s="217" t="s">
        <v>2344</v>
      </c>
      <c r="C275" s="217" t="s">
        <v>2343</v>
      </c>
      <c r="D275" s="9"/>
      <c r="E275" s="55"/>
      <c r="F275" s="9"/>
      <c r="G275" s="55"/>
      <c r="H275" s="54">
        <v>35</v>
      </c>
      <c r="I275" s="9" t="s">
        <v>46</v>
      </c>
      <c r="J275" s="217" t="s">
        <v>2345</v>
      </c>
      <c r="K275" s="217"/>
      <c r="L275" s="59">
        <v>0</v>
      </c>
      <c r="M275" s="65">
        <v>20</v>
      </c>
      <c r="N275" s="65">
        <v>1</v>
      </c>
      <c r="O275" s="9" t="s">
        <v>136</v>
      </c>
      <c r="P275" s="223" t="str">
        <f>INDEX('Policy Characteristics'!J:J,MATCH($C275,'Policy Characteristics'!$C:$C,0))</f>
        <v>**Description:** This policy extends the lifetime of all nuclear plants by the specified number of years.</v>
      </c>
      <c r="Q275" s="53" t="s">
        <v>230</v>
      </c>
      <c r="R275" s="9" t="s">
        <v>2346</v>
      </c>
      <c r="S275" s="301" t="s">
        <v>160</v>
      </c>
      <c r="T275" s="9" t="s">
        <v>160</v>
      </c>
    </row>
    <row r="276" spans="1:20" s="2" customFormat="1" ht="191.75" x14ac:dyDescent="0.75">
      <c r="A276" s="218" t="s">
        <v>8</v>
      </c>
      <c r="B276" s="218" t="s">
        <v>273</v>
      </c>
      <c r="C276" s="218" t="s">
        <v>274</v>
      </c>
      <c r="D276" s="9" t="s">
        <v>486</v>
      </c>
      <c r="E276" s="9" t="s">
        <v>275</v>
      </c>
      <c r="F276" s="53"/>
      <c r="G276" s="9"/>
      <c r="H276" s="56">
        <v>650</v>
      </c>
      <c r="I276" s="9" t="s">
        <v>46</v>
      </c>
      <c r="J276" s="218" t="s">
        <v>273</v>
      </c>
      <c r="K276" s="217" t="s">
        <v>2377</v>
      </c>
      <c r="L276" s="63"/>
      <c r="M276" s="63"/>
      <c r="N276" s="63"/>
      <c r="O276" s="9"/>
      <c r="P276" s="223" t="str">
        <f>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9"/>
      <c r="R276" s="9"/>
      <c r="S276" s="301"/>
      <c r="T276" s="9"/>
    </row>
    <row r="277" spans="1:20" s="2" customFormat="1" ht="191.75" x14ac:dyDescent="0.75">
      <c r="A277" s="211" t="str">
        <f t="shared" ref="A277:C306" si="83">A$276</f>
        <v>Electricity Supply</v>
      </c>
      <c r="B277" s="211" t="str">
        <f t="shared" si="83"/>
        <v>Reduce Plant Downtime</v>
      </c>
      <c r="C277" s="211" t="str">
        <f t="shared" si="83"/>
        <v>Percentage Reduction in Plant Downtime</v>
      </c>
      <c r="D277" s="9" t="s">
        <v>486</v>
      </c>
      <c r="E277" s="9" t="s">
        <v>276</v>
      </c>
      <c r="F277" s="53"/>
      <c r="G277" s="9"/>
      <c r="H277" s="56">
        <v>651</v>
      </c>
      <c r="I277" s="9" t="s">
        <v>46</v>
      </c>
      <c r="J277" s="211" t="str">
        <f>J$276</f>
        <v>Reduce Plant Downtime</v>
      </c>
      <c r="K277" s="211" t="str">
        <f>K$276</f>
        <v>elec reduce plant downtime</v>
      </c>
      <c r="L277" s="63"/>
      <c r="M277" s="63"/>
      <c r="N277" s="63"/>
      <c r="O277" s="9"/>
      <c r="P277" s="223" t="str">
        <f>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9"/>
      <c r="R277" s="9"/>
      <c r="S277" s="301"/>
      <c r="T277" s="9"/>
    </row>
    <row r="278" spans="1:20" s="2" customFormat="1" ht="191.75" x14ac:dyDescent="0.75">
      <c r="A278" s="211" t="str">
        <f t="shared" si="83"/>
        <v>Electricity Supply</v>
      </c>
      <c r="B278" s="211" t="str">
        <f t="shared" si="83"/>
        <v>Reduce Plant Downtime</v>
      </c>
      <c r="C278" s="211" t="str">
        <f t="shared" si="83"/>
        <v>Percentage Reduction in Plant Downtime</v>
      </c>
      <c r="D278" s="9" t="s">
        <v>486</v>
      </c>
      <c r="E278" s="9" t="s">
        <v>277</v>
      </c>
      <c r="F278" s="53"/>
      <c r="G278" s="9"/>
      <c r="H278" s="56">
        <v>652</v>
      </c>
      <c r="I278" s="9" t="s">
        <v>46</v>
      </c>
      <c r="J278" s="211" t="str">
        <f t="shared" ref="J278:K310" si="84">J$276</f>
        <v>Reduce Plant Downtime</v>
      </c>
      <c r="K278" s="211" t="str">
        <f t="shared" si="84"/>
        <v>elec reduce plant downtime</v>
      </c>
      <c r="L278" s="67"/>
      <c r="M278" s="67"/>
      <c r="N278" s="67"/>
      <c r="O278" s="9"/>
      <c r="P278" s="223" t="str">
        <f>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9"/>
      <c r="R278" s="9"/>
      <c r="S278" s="301"/>
      <c r="T278" s="9"/>
    </row>
    <row r="279" spans="1:20" s="2" customFormat="1" ht="191.75" x14ac:dyDescent="0.75">
      <c r="A279" s="211" t="str">
        <f t="shared" si="83"/>
        <v>Electricity Supply</v>
      </c>
      <c r="B279" s="211" t="str">
        <f t="shared" si="83"/>
        <v>Reduce Plant Downtime</v>
      </c>
      <c r="C279" s="211" t="str">
        <f t="shared" si="83"/>
        <v>Percentage Reduction in Plant Downtime</v>
      </c>
      <c r="D279" s="9" t="s">
        <v>334</v>
      </c>
      <c r="E279" s="9" t="s">
        <v>275</v>
      </c>
      <c r="F279" s="9" t="s">
        <v>329</v>
      </c>
      <c r="G279" s="9" t="s">
        <v>335</v>
      </c>
      <c r="H279" s="56">
        <v>141</v>
      </c>
      <c r="I279" s="9" t="s">
        <v>45</v>
      </c>
      <c r="J279" s="211" t="str">
        <f t="shared" si="84"/>
        <v>Reduce Plant Downtime</v>
      </c>
      <c r="K279" s="211" t="str">
        <f t="shared" si="84"/>
        <v>elec reduce plant downtime</v>
      </c>
      <c r="L279" s="63">
        <v>0</v>
      </c>
      <c r="M279" s="63">
        <v>0.6</v>
      </c>
      <c r="N279" s="63">
        <v>0.01</v>
      </c>
      <c r="O279" s="9" t="s">
        <v>278</v>
      </c>
      <c r="P279" s="223" t="str">
        <f>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9" t="s">
        <v>2325</v>
      </c>
      <c r="R279" s="9" t="s">
        <v>279</v>
      </c>
      <c r="S279" s="301" t="s">
        <v>340</v>
      </c>
      <c r="T279" s="9"/>
    </row>
    <row r="280" spans="1:20" s="2" customFormat="1" ht="191.75" x14ac:dyDescent="0.75">
      <c r="A280" s="211" t="str">
        <f t="shared" si="83"/>
        <v>Electricity Supply</v>
      </c>
      <c r="B280" s="211" t="str">
        <f t="shared" si="83"/>
        <v>Reduce Plant Downtime</v>
      </c>
      <c r="C280" s="211" t="str">
        <f t="shared" si="83"/>
        <v>Percentage Reduction in Plant Downtime</v>
      </c>
      <c r="D280" s="9" t="s">
        <v>334</v>
      </c>
      <c r="E280" s="9" t="s">
        <v>276</v>
      </c>
      <c r="F280" s="9"/>
      <c r="G280" s="9"/>
      <c r="H280" s="56">
        <v>653</v>
      </c>
      <c r="I280" s="9" t="s">
        <v>46</v>
      </c>
      <c r="J280" s="211" t="str">
        <f t="shared" si="84"/>
        <v>Reduce Plant Downtime</v>
      </c>
      <c r="K280" s="211" t="str">
        <f t="shared" si="84"/>
        <v>elec reduce plant downtime</v>
      </c>
      <c r="L280" s="63"/>
      <c r="M280" s="63"/>
      <c r="N280" s="63"/>
      <c r="O280" s="9"/>
      <c r="P280" s="223" t="str">
        <f>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9"/>
      <c r="R280" s="9"/>
      <c r="S280" s="301"/>
      <c r="T280" s="9"/>
    </row>
    <row r="281" spans="1:20" s="2" customFormat="1" ht="191.75" x14ac:dyDescent="0.75">
      <c r="A281" s="211" t="str">
        <f t="shared" si="83"/>
        <v>Electricity Supply</v>
      </c>
      <c r="B281" s="211" t="str">
        <f t="shared" si="83"/>
        <v>Reduce Plant Downtime</v>
      </c>
      <c r="C281" s="211" t="str">
        <f t="shared" si="83"/>
        <v>Percentage Reduction in Plant Downtime</v>
      </c>
      <c r="D281" s="9" t="s">
        <v>334</v>
      </c>
      <c r="E281" s="9" t="s">
        <v>277</v>
      </c>
      <c r="F281" s="9"/>
      <c r="G281" s="9"/>
      <c r="H281" s="56">
        <v>654</v>
      </c>
      <c r="I281" s="9" t="s">
        <v>46</v>
      </c>
      <c r="J281" s="211" t="str">
        <f t="shared" si="84"/>
        <v>Reduce Plant Downtime</v>
      </c>
      <c r="K281" s="211" t="str">
        <f t="shared" si="84"/>
        <v>elec reduce plant downtime</v>
      </c>
      <c r="L281" s="67"/>
      <c r="M281" s="67"/>
      <c r="N281" s="67"/>
      <c r="O281" s="9"/>
      <c r="P281" s="223" t="str">
        <f>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9"/>
      <c r="R281" s="9"/>
      <c r="S281" s="301"/>
      <c r="T281" s="9"/>
    </row>
    <row r="282" spans="1:20" s="2" customFormat="1" ht="191.75" x14ac:dyDescent="0.75">
      <c r="A282" s="211" t="str">
        <f t="shared" si="83"/>
        <v>Electricity Supply</v>
      </c>
      <c r="B282" s="211" t="str">
        <f t="shared" si="83"/>
        <v>Reduce Plant Downtime</v>
      </c>
      <c r="C282" s="211" t="str">
        <f t="shared" si="83"/>
        <v>Percentage Reduction in Plant Downtime</v>
      </c>
      <c r="D282" s="9" t="s">
        <v>79</v>
      </c>
      <c r="E282" s="9" t="s">
        <v>275</v>
      </c>
      <c r="F282" s="9"/>
      <c r="G282" s="9"/>
      <c r="H282" s="56">
        <v>655</v>
      </c>
      <c r="I282" s="9" t="s">
        <v>46</v>
      </c>
      <c r="J282" s="211" t="str">
        <f t="shared" si="84"/>
        <v>Reduce Plant Downtime</v>
      </c>
      <c r="K282" s="211" t="str">
        <f t="shared" si="84"/>
        <v>elec reduce plant downtime</v>
      </c>
      <c r="L282" s="67"/>
      <c r="M282" s="67"/>
      <c r="N282" s="67"/>
      <c r="O282" s="9"/>
      <c r="P282" s="223" t="str">
        <f>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9"/>
      <c r="R282" s="9"/>
      <c r="S282" s="301"/>
      <c r="T282" s="9"/>
    </row>
    <row r="283" spans="1:20" s="2" customFormat="1" ht="191.75" x14ac:dyDescent="0.75">
      <c r="A283" s="211" t="str">
        <f t="shared" si="83"/>
        <v>Electricity Supply</v>
      </c>
      <c r="B283" s="211" t="str">
        <f t="shared" si="83"/>
        <v>Reduce Plant Downtime</v>
      </c>
      <c r="C283" s="211" t="str">
        <f t="shared" si="83"/>
        <v>Percentage Reduction in Plant Downtime</v>
      </c>
      <c r="D283" s="9" t="s">
        <v>79</v>
      </c>
      <c r="E283" s="9" t="s">
        <v>276</v>
      </c>
      <c r="F283" s="9"/>
      <c r="G283" s="9"/>
      <c r="H283" s="56">
        <v>656</v>
      </c>
      <c r="I283" s="9" t="s">
        <v>46</v>
      </c>
      <c r="J283" s="211" t="str">
        <f t="shared" si="84"/>
        <v>Reduce Plant Downtime</v>
      </c>
      <c r="K283" s="211" t="str">
        <f t="shared" si="84"/>
        <v>elec reduce plant downtime</v>
      </c>
      <c r="L283" s="67"/>
      <c r="M283" s="67"/>
      <c r="N283" s="67"/>
      <c r="O283" s="9"/>
      <c r="P283" s="223" t="str">
        <f>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9"/>
      <c r="R283" s="9"/>
      <c r="S283" s="301"/>
      <c r="T283" s="9"/>
    </row>
    <row r="284" spans="1:20" s="2" customFormat="1" ht="191.75" x14ac:dyDescent="0.75">
      <c r="A284" s="211" t="str">
        <f t="shared" si="83"/>
        <v>Electricity Supply</v>
      </c>
      <c r="B284" s="211" t="str">
        <f t="shared" si="83"/>
        <v>Reduce Plant Downtime</v>
      </c>
      <c r="C284" s="211" t="str">
        <f t="shared" si="83"/>
        <v>Percentage Reduction in Plant Downtime</v>
      </c>
      <c r="D284" s="9" t="s">
        <v>79</v>
      </c>
      <c r="E284" s="9" t="s">
        <v>277</v>
      </c>
      <c r="F284" s="9"/>
      <c r="G284" s="9"/>
      <c r="H284" s="56">
        <v>657</v>
      </c>
      <c r="I284" s="9" t="s">
        <v>46</v>
      </c>
      <c r="J284" s="211" t="str">
        <f t="shared" si="84"/>
        <v>Reduce Plant Downtime</v>
      </c>
      <c r="K284" s="211" t="str">
        <f t="shared" si="84"/>
        <v>elec reduce plant downtime</v>
      </c>
      <c r="L284" s="67"/>
      <c r="M284" s="67"/>
      <c r="N284" s="67"/>
      <c r="O284" s="9"/>
      <c r="P284" s="223" t="str">
        <f>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9"/>
      <c r="R284" s="9"/>
      <c r="S284" s="301"/>
      <c r="T284" s="9"/>
    </row>
    <row r="285" spans="1:20" s="2" customFormat="1" ht="191.75" x14ac:dyDescent="0.75">
      <c r="A285" s="211" t="str">
        <f t="shared" si="83"/>
        <v>Electricity Supply</v>
      </c>
      <c r="B285" s="211" t="str">
        <f t="shared" si="83"/>
        <v>Reduce Plant Downtime</v>
      </c>
      <c r="C285" s="211" t="str">
        <f t="shared" si="83"/>
        <v>Percentage Reduction in Plant Downtime</v>
      </c>
      <c r="D285" s="9" t="s">
        <v>80</v>
      </c>
      <c r="E285" s="9" t="s">
        <v>275</v>
      </c>
      <c r="F285" s="9"/>
      <c r="G285" s="9"/>
      <c r="H285" s="56">
        <v>658</v>
      </c>
      <c r="I285" s="9" t="s">
        <v>46</v>
      </c>
      <c r="J285" s="211" t="str">
        <f t="shared" si="84"/>
        <v>Reduce Plant Downtime</v>
      </c>
      <c r="K285" s="211" t="str">
        <f t="shared" si="84"/>
        <v>elec reduce plant downtime</v>
      </c>
      <c r="L285" s="67"/>
      <c r="M285" s="67"/>
      <c r="N285" s="67"/>
      <c r="O285" s="9"/>
      <c r="P285" s="223" t="str">
        <f>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9"/>
      <c r="R285" s="9"/>
      <c r="S285" s="301"/>
      <c r="T285" s="9"/>
    </row>
    <row r="286" spans="1:20" s="2" customFormat="1" ht="191.75" x14ac:dyDescent="0.75">
      <c r="A286" s="211" t="str">
        <f t="shared" si="83"/>
        <v>Electricity Supply</v>
      </c>
      <c r="B286" s="211" t="str">
        <f t="shared" si="83"/>
        <v>Reduce Plant Downtime</v>
      </c>
      <c r="C286" s="211" t="str">
        <f t="shared" si="83"/>
        <v>Percentage Reduction in Plant Downtime</v>
      </c>
      <c r="D286" s="9" t="s">
        <v>80</v>
      </c>
      <c r="E286" s="9" t="s">
        <v>276</v>
      </c>
      <c r="F286" s="9"/>
      <c r="G286" s="9"/>
      <c r="H286" s="56">
        <v>659</v>
      </c>
      <c r="I286" s="9" t="s">
        <v>46</v>
      </c>
      <c r="J286" s="211" t="str">
        <f t="shared" si="84"/>
        <v>Reduce Plant Downtime</v>
      </c>
      <c r="K286" s="211" t="str">
        <f t="shared" si="84"/>
        <v>elec reduce plant downtime</v>
      </c>
      <c r="L286" s="67"/>
      <c r="M286" s="67"/>
      <c r="N286" s="67"/>
      <c r="O286" s="9"/>
      <c r="P286" s="223" t="str">
        <f>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9"/>
      <c r="R286" s="9"/>
      <c r="S286" s="301"/>
      <c r="T286" s="9"/>
    </row>
    <row r="287" spans="1:20" s="2" customFormat="1" ht="191.75" x14ac:dyDescent="0.75">
      <c r="A287" s="211" t="str">
        <f t="shared" si="83"/>
        <v>Electricity Supply</v>
      </c>
      <c r="B287" s="211" t="str">
        <f t="shared" si="83"/>
        <v>Reduce Plant Downtime</v>
      </c>
      <c r="C287" s="211" t="str">
        <f t="shared" si="83"/>
        <v>Percentage Reduction in Plant Downtime</v>
      </c>
      <c r="D287" s="9" t="s">
        <v>80</v>
      </c>
      <c r="E287" s="9" t="s">
        <v>277</v>
      </c>
      <c r="F287" s="9"/>
      <c r="G287" s="9"/>
      <c r="H287" s="56">
        <v>660</v>
      </c>
      <c r="I287" s="9" t="s">
        <v>46</v>
      </c>
      <c r="J287" s="211" t="str">
        <f t="shared" si="84"/>
        <v>Reduce Plant Downtime</v>
      </c>
      <c r="K287" s="211" t="str">
        <f t="shared" si="84"/>
        <v>elec reduce plant downtime</v>
      </c>
      <c r="L287" s="67"/>
      <c r="M287" s="67"/>
      <c r="N287" s="67"/>
      <c r="O287" s="9"/>
      <c r="P287" s="223" t="str">
        <f>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9"/>
      <c r="R287" s="9"/>
      <c r="S287" s="301"/>
      <c r="T287" s="9"/>
    </row>
    <row r="288" spans="1:20" s="2" customFormat="1" ht="191.75" x14ac:dyDescent="0.75">
      <c r="A288" s="211" t="str">
        <f t="shared" si="83"/>
        <v>Electricity Supply</v>
      </c>
      <c r="B288" s="211" t="str">
        <f t="shared" si="83"/>
        <v>Reduce Plant Downtime</v>
      </c>
      <c r="C288" s="211" t="str">
        <f t="shared" si="83"/>
        <v>Percentage Reduction in Plant Downtime</v>
      </c>
      <c r="D288" s="9" t="s">
        <v>487</v>
      </c>
      <c r="E288" s="9" t="s">
        <v>275</v>
      </c>
      <c r="F288" s="9"/>
      <c r="G288" s="9"/>
      <c r="H288" s="56">
        <v>661</v>
      </c>
      <c r="I288" s="9" t="s">
        <v>46</v>
      </c>
      <c r="J288" s="211" t="str">
        <f t="shared" si="84"/>
        <v>Reduce Plant Downtime</v>
      </c>
      <c r="K288" s="211" t="str">
        <f t="shared" si="84"/>
        <v>elec reduce plant downtime</v>
      </c>
      <c r="L288" s="67"/>
      <c r="M288" s="67"/>
      <c r="N288" s="67"/>
      <c r="O288" s="9"/>
      <c r="P288" s="223" t="str">
        <f>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9"/>
      <c r="R288" s="9"/>
      <c r="S288" s="301"/>
      <c r="T288" s="9"/>
    </row>
    <row r="289" spans="1:20" s="2" customFormat="1" ht="191.75" x14ac:dyDescent="0.75">
      <c r="A289" s="211" t="str">
        <f t="shared" si="83"/>
        <v>Electricity Supply</v>
      </c>
      <c r="B289" s="211" t="str">
        <f t="shared" si="83"/>
        <v>Reduce Plant Downtime</v>
      </c>
      <c r="C289" s="211" t="str">
        <f t="shared" si="83"/>
        <v>Percentage Reduction in Plant Downtime</v>
      </c>
      <c r="D289" s="9" t="s">
        <v>487</v>
      </c>
      <c r="E289" s="9" t="s">
        <v>276</v>
      </c>
      <c r="F289" s="9"/>
      <c r="G289" s="9"/>
      <c r="H289" s="56">
        <v>662</v>
      </c>
      <c r="I289" s="9" t="s">
        <v>46</v>
      </c>
      <c r="J289" s="211" t="str">
        <f t="shared" si="84"/>
        <v>Reduce Plant Downtime</v>
      </c>
      <c r="K289" s="211" t="str">
        <f t="shared" si="84"/>
        <v>elec reduce plant downtime</v>
      </c>
      <c r="L289" s="67"/>
      <c r="M289" s="67"/>
      <c r="N289" s="67"/>
      <c r="O289" s="9"/>
      <c r="P289" s="223" t="str">
        <f>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9"/>
      <c r="R289" s="9"/>
      <c r="S289" s="301"/>
      <c r="T289" s="9"/>
    </row>
    <row r="290" spans="1:20" s="2" customFormat="1" ht="191.75" x14ac:dyDescent="0.75">
      <c r="A290" s="211" t="str">
        <f t="shared" si="83"/>
        <v>Electricity Supply</v>
      </c>
      <c r="B290" s="211" t="str">
        <f t="shared" si="83"/>
        <v>Reduce Plant Downtime</v>
      </c>
      <c r="C290" s="211" t="str">
        <f t="shared" si="83"/>
        <v>Percentage Reduction in Plant Downtime</v>
      </c>
      <c r="D290" s="9" t="s">
        <v>487</v>
      </c>
      <c r="E290" s="9" t="s">
        <v>277</v>
      </c>
      <c r="F290" s="9" t="s">
        <v>341</v>
      </c>
      <c r="G290" s="9" t="s">
        <v>490</v>
      </c>
      <c r="H290" s="56">
        <v>143</v>
      </c>
      <c r="I290" s="9" t="s">
        <v>45</v>
      </c>
      <c r="J290" s="211" t="str">
        <f t="shared" si="84"/>
        <v>Reduce Plant Downtime</v>
      </c>
      <c r="K290" s="211" t="str">
        <f t="shared" si="84"/>
        <v>elec reduce plant downtime</v>
      </c>
      <c r="L290" s="63">
        <v>0</v>
      </c>
      <c r="M290" s="63">
        <v>0.25</v>
      </c>
      <c r="N290" s="63">
        <v>0.01</v>
      </c>
      <c r="O290" s="9" t="s">
        <v>278</v>
      </c>
      <c r="P290" s="223" t="str">
        <f>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9" t="s">
        <v>2325</v>
      </c>
      <c r="R290" s="9" t="s">
        <v>279</v>
      </c>
      <c r="S290" s="301" t="s">
        <v>343</v>
      </c>
      <c r="T290" s="9"/>
    </row>
    <row r="291" spans="1:20" s="2" customFormat="1" ht="191.75" x14ac:dyDescent="0.75">
      <c r="A291" s="211" t="str">
        <f t="shared" si="83"/>
        <v>Electricity Supply</v>
      </c>
      <c r="B291" s="211" t="str">
        <f t="shared" si="83"/>
        <v>Reduce Plant Downtime</v>
      </c>
      <c r="C291" s="211" t="str">
        <f t="shared" si="83"/>
        <v>Percentage Reduction in Plant Downtime</v>
      </c>
      <c r="D291" s="9" t="s">
        <v>81</v>
      </c>
      <c r="E291" s="9" t="s">
        <v>275</v>
      </c>
      <c r="F291" s="9"/>
      <c r="G291" s="9"/>
      <c r="H291" s="56">
        <v>663</v>
      </c>
      <c r="I291" s="9" t="s">
        <v>46</v>
      </c>
      <c r="J291" s="211" t="str">
        <f t="shared" si="84"/>
        <v>Reduce Plant Downtime</v>
      </c>
      <c r="K291" s="211" t="str">
        <f t="shared" si="84"/>
        <v>elec reduce plant downtime</v>
      </c>
      <c r="L291" s="67"/>
      <c r="M291" s="67"/>
      <c r="N291" s="67"/>
      <c r="O291" s="9"/>
      <c r="P291" s="223" t="str">
        <f>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9"/>
      <c r="R291" s="9"/>
      <c r="S291" s="301"/>
      <c r="T291" s="9"/>
    </row>
    <row r="292" spans="1:20" s="2" customFormat="1" ht="191.75" x14ac:dyDescent="0.75">
      <c r="A292" s="211" t="str">
        <f t="shared" si="83"/>
        <v>Electricity Supply</v>
      </c>
      <c r="B292" s="211" t="str">
        <f t="shared" si="83"/>
        <v>Reduce Plant Downtime</v>
      </c>
      <c r="C292" s="211" t="str">
        <f t="shared" si="83"/>
        <v>Percentage Reduction in Plant Downtime</v>
      </c>
      <c r="D292" s="9" t="s">
        <v>81</v>
      </c>
      <c r="E292" s="9" t="s">
        <v>276</v>
      </c>
      <c r="F292" s="9"/>
      <c r="G292" s="9"/>
      <c r="H292" s="56">
        <v>664</v>
      </c>
      <c r="I292" s="9" t="s">
        <v>46</v>
      </c>
      <c r="J292" s="211" t="str">
        <f t="shared" si="84"/>
        <v>Reduce Plant Downtime</v>
      </c>
      <c r="K292" s="211" t="str">
        <f t="shared" si="84"/>
        <v>elec reduce plant downtime</v>
      </c>
      <c r="L292" s="67"/>
      <c r="M292" s="67"/>
      <c r="N292" s="67"/>
      <c r="O292" s="9"/>
      <c r="P292" s="223" t="str">
        <f>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9"/>
      <c r="R292" s="9"/>
      <c r="S292" s="301"/>
      <c r="T292" s="9"/>
    </row>
    <row r="293" spans="1:20" s="2" customFormat="1" ht="191.75" x14ac:dyDescent="0.75">
      <c r="A293" s="211" t="str">
        <f t="shared" si="83"/>
        <v>Electricity Supply</v>
      </c>
      <c r="B293" s="211" t="str">
        <f t="shared" si="83"/>
        <v>Reduce Plant Downtime</v>
      </c>
      <c r="C293" s="211" t="str">
        <f t="shared" si="83"/>
        <v>Percentage Reduction in Plant Downtime</v>
      </c>
      <c r="D293" s="9" t="s">
        <v>81</v>
      </c>
      <c r="E293" s="9" t="s">
        <v>277</v>
      </c>
      <c r="F293" s="9" t="s">
        <v>341</v>
      </c>
      <c r="G293" s="9" t="s">
        <v>95</v>
      </c>
      <c r="H293" s="56">
        <v>144</v>
      </c>
      <c r="I293" s="9" t="s">
        <v>45</v>
      </c>
      <c r="J293" s="211" t="str">
        <f t="shared" si="84"/>
        <v>Reduce Plant Downtime</v>
      </c>
      <c r="K293" s="211" t="str">
        <f t="shared" si="84"/>
        <v>elec reduce plant downtime</v>
      </c>
      <c r="L293" s="63">
        <v>0</v>
      </c>
      <c r="M293" s="63">
        <v>0.3</v>
      </c>
      <c r="N293" s="63">
        <v>0.01</v>
      </c>
      <c r="O293" s="9" t="s">
        <v>278</v>
      </c>
      <c r="P293" s="223" t="str">
        <f>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9" t="s">
        <v>2325</v>
      </c>
      <c r="R293" s="9" t="s">
        <v>279</v>
      </c>
      <c r="S293" s="301" t="s">
        <v>342</v>
      </c>
      <c r="T293" s="9"/>
    </row>
    <row r="294" spans="1:20" s="2" customFormat="1" ht="191.75" x14ac:dyDescent="0.75">
      <c r="A294" s="211" t="str">
        <f t="shared" si="83"/>
        <v>Electricity Supply</v>
      </c>
      <c r="B294" s="211" t="str">
        <f t="shared" si="83"/>
        <v>Reduce Plant Downtime</v>
      </c>
      <c r="C294" s="211" t="str">
        <f t="shared" si="83"/>
        <v>Percentage Reduction in Plant Downtime</v>
      </c>
      <c r="D294" s="9" t="s">
        <v>82</v>
      </c>
      <c r="E294" s="9" t="s">
        <v>275</v>
      </c>
      <c r="F294" s="9"/>
      <c r="G294" s="9"/>
      <c r="H294" s="56">
        <v>665</v>
      </c>
      <c r="I294" s="9" t="s">
        <v>46</v>
      </c>
      <c r="J294" s="211" t="str">
        <f t="shared" si="84"/>
        <v>Reduce Plant Downtime</v>
      </c>
      <c r="K294" s="211" t="str">
        <f t="shared" si="84"/>
        <v>elec reduce plant downtime</v>
      </c>
      <c r="L294" s="67"/>
      <c r="M294" s="67"/>
      <c r="N294" s="67"/>
      <c r="O294" s="9"/>
      <c r="P294" s="223" t="str">
        <f>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9"/>
      <c r="R294" s="9"/>
      <c r="S294" s="301"/>
      <c r="T294" s="9"/>
    </row>
    <row r="295" spans="1:20" s="2" customFormat="1" ht="191.75" x14ac:dyDescent="0.75">
      <c r="A295" s="211" t="str">
        <f t="shared" si="83"/>
        <v>Electricity Supply</v>
      </c>
      <c r="B295" s="211" t="str">
        <f t="shared" si="83"/>
        <v>Reduce Plant Downtime</v>
      </c>
      <c r="C295" s="211" t="str">
        <f t="shared" si="83"/>
        <v>Percentage Reduction in Plant Downtime</v>
      </c>
      <c r="D295" s="9" t="s">
        <v>82</v>
      </c>
      <c r="E295" s="9" t="s">
        <v>276</v>
      </c>
      <c r="F295" s="9"/>
      <c r="G295" s="9"/>
      <c r="H295" s="56">
        <v>666</v>
      </c>
      <c r="I295" s="9" t="s">
        <v>46</v>
      </c>
      <c r="J295" s="211" t="str">
        <f t="shared" si="84"/>
        <v>Reduce Plant Downtime</v>
      </c>
      <c r="K295" s="211" t="str">
        <f t="shared" si="84"/>
        <v>elec reduce plant downtime</v>
      </c>
      <c r="L295" s="67"/>
      <c r="M295" s="67"/>
      <c r="N295" s="67"/>
      <c r="O295" s="9"/>
      <c r="P295" s="223" t="str">
        <f>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9"/>
      <c r="R295" s="9"/>
      <c r="S295" s="301"/>
      <c r="T295" s="9"/>
    </row>
    <row r="296" spans="1:20" s="2" customFormat="1" ht="191.75" x14ac:dyDescent="0.75">
      <c r="A296" s="211" t="str">
        <f t="shared" si="83"/>
        <v>Electricity Supply</v>
      </c>
      <c r="B296" s="211" t="str">
        <f t="shared" si="83"/>
        <v>Reduce Plant Downtime</v>
      </c>
      <c r="C296" s="211" t="str">
        <f t="shared" si="83"/>
        <v>Percentage Reduction in Plant Downtime</v>
      </c>
      <c r="D296" s="9" t="s">
        <v>82</v>
      </c>
      <c r="E296" s="9" t="s">
        <v>277</v>
      </c>
      <c r="F296" s="9"/>
      <c r="G296" s="9"/>
      <c r="H296" s="56">
        <v>667</v>
      </c>
      <c r="I296" s="9" t="s">
        <v>46</v>
      </c>
      <c r="J296" s="211" t="str">
        <f t="shared" si="84"/>
        <v>Reduce Plant Downtime</v>
      </c>
      <c r="K296" s="211" t="str">
        <f t="shared" si="84"/>
        <v>elec reduce plant downtime</v>
      </c>
      <c r="L296" s="67"/>
      <c r="M296" s="67"/>
      <c r="N296" s="67"/>
      <c r="O296" s="9"/>
      <c r="P296" s="223" t="str">
        <f>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9"/>
      <c r="R296" s="9"/>
      <c r="S296" s="301"/>
      <c r="T296" s="9"/>
    </row>
    <row r="297" spans="1:20" s="2" customFormat="1" ht="191.75" x14ac:dyDescent="0.75">
      <c r="A297" s="211" t="str">
        <f t="shared" si="83"/>
        <v>Electricity Supply</v>
      </c>
      <c r="B297" s="211" t="str">
        <f t="shared" si="83"/>
        <v>Reduce Plant Downtime</v>
      </c>
      <c r="C297" s="211" t="str">
        <f t="shared" si="83"/>
        <v>Percentage Reduction in Plant Downtime</v>
      </c>
      <c r="D297" s="9" t="s">
        <v>83</v>
      </c>
      <c r="E297" s="9" t="s">
        <v>275</v>
      </c>
      <c r="F297" s="9"/>
      <c r="G297" s="9"/>
      <c r="H297" s="56">
        <v>668</v>
      </c>
      <c r="I297" s="9" t="s">
        <v>46</v>
      </c>
      <c r="J297" s="211" t="str">
        <f t="shared" si="84"/>
        <v>Reduce Plant Downtime</v>
      </c>
      <c r="K297" s="211" t="str">
        <f t="shared" si="84"/>
        <v>elec reduce plant downtime</v>
      </c>
      <c r="L297" s="67"/>
      <c r="M297" s="67"/>
      <c r="N297" s="67"/>
      <c r="O297" s="9"/>
      <c r="P297" s="223" t="str">
        <f>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9"/>
      <c r="R297" s="9"/>
      <c r="S297" s="301"/>
      <c r="T297" s="9"/>
    </row>
    <row r="298" spans="1:20" s="2" customFormat="1" ht="191.75" x14ac:dyDescent="0.75">
      <c r="A298" s="211" t="str">
        <f t="shared" si="83"/>
        <v>Electricity Supply</v>
      </c>
      <c r="B298" s="211" t="str">
        <f t="shared" si="83"/>
        <v>Reduce Plant Downtime</v>
      </c>
      <c r="C298" s="211" t="str">
        <f t="shared" si="83"/>
        <v>Percentage Reduction in Plant Downtime</v>
      </c>
      <c r="D298" s="9" t="s">
        <v>83</v>
      </c>
      <c r="E298" s="9" t="s">
        <v>276</v>
      </c>
      <c r="F298" s="9"/>
      <c r="G298" s="9"/>
      <c r="H298" s="56">
        <v>669</v>
      </c>
      <c r="I298" s="9" t="s">
        <v>46</v>
      </c>
      <c r="J298" s="211" t="str">
        <f t="shared" si="84"/>
        <v>Reduce Plant Downtime</v>
      </c>
      <c r="K298" s="211" t="str">
        <f t="shared" si="84"/>
        <v>elec reduce plant downtime</v>
      </c>
      <c r="L298" s="67"/>
      <c r="M298" s="67"/>
      <c r="N298" s="67"/>
      <c r="O298" s="9"/>
      <c r="P298" s="223" t="str">
        <f>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9"/>
      <c r="R298" s="9"/>
      <c r="S298" s="301"/>
      <c r="T298" s="9"/>
    </row>
    <row r="299" spans="1:20" s="2" customFormat="1" ht="191.75" x14ac:dyDescent="0.75">
      <c r="A299" s="211" t="str">
        <f t="shared" si="83"/>
        <v>Electricity Supply</v>
      </c>
      <c r="B299" s="211" t="str">
        <f t="shared" si="83"/>
        <v>Reduce Plant Downtime</v>
      </c>
      <c r="C299" s="211" t="str">
        <f t="shared" si="83"/>
        <v>Percentage Reduction in Plant Downtime</v>
      </c>
      <c r="D299" s="9" t="s">
        <v>83</v>
      </c>
      <c r="E299" s="9" t="s">
        <v>277</v>
      </c>
      <c r="F299" s="9"/>
      <c r="G299" s="9"/>
      <c r="H299" s="56">
        <v>670</v>
      </c>
      <c r="I299" s="9" t="s">
        <v>46</v>
      </c>
      <c r="J299" s="211" t="str">
        <f t="shared" si="84"/>
        <v>Reduce Plant Downtime</v>
      </c>
      <c r="K299" s="211" t="str">
        <f t="shared" si="84"/>
        <v>elec reduce plant downtime</v>
      </c>
      <c r="L299" s="67"/>
      <c r="M299" s="67"/>
      <c r="N299" s="67"/>
      <c r="O299" s="9"/>
      <c r="P299" s="223" t="str">
        <f>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9"/>
      <c r="R299" s="9"/>
      <c r="S299" s="301"/>
      <c r="T299" s="9"/>
    </row>
    <row r="300" spans="1:20" s="2" customFormat="1" ht="191.75" x14ac:dyDescent="0.75">
      <c r="A300" s="211" t="str">
        <f t="shared" si="83"/>
        <v>Electricity Supply</v>
      </c>
      <c r="B300" s="211" t="str">
        <f t="shared" si="83"/>
        <v>Reduce Plant Downtime</v>
      </c>
      <c r="C300" s="211" t="str">
        <f t="shared" si="83"/>
        <v>Percentage Reduction in Plant Downtime</v>
      </c>
      <c r="D300" s="9" t="s">
        <v>336</v>
      </c>
      <c r="E300" s="9" t="s">
        <v>275</v>
      </c>
      <c r="F300" s="9"/>
      <c r="G300" s="9"/>
      <c r="H300" s="56">
        <v>671</v>
      </c>
      <c r="I300" s="9" t="s">
        <v>46</v>
      </c>
      <c r="J300" s="211" t="str">
        <f t="shared" si="84"/>
        <v>Reduce Plant Downtime</v>
      </c>
      <c r="K300" s="211" t="str">
        <f t="shared" si="84"/>
        <v>elec reduce plant downtime</v>
      </c>
      <c r="L300" s="67"/>
      <c r="M300" s="67"/>
      <c r="N300" s="67"/>
      <c r="O300" s="9"/>
      <c r="P300" s="223" t="str">
        <f>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9"/>
      <c r="R300" s="9"/>
      <c r="S300" s="301"/>
      <c r="T300" s="9"/>
    </row>
    <row r="301" spans="1:20" s="2" customFormat="1" ht="191.75" x14ac:dyDescent="0.75">
      <c r="A301" s="211" t="str">
        <f t="shared" si="83"/>
        <v>Electricity Supply</v>
      </c>
      <c r="B301" s="211" t="str">
        <f t="shared" si="83"/>
        <v>Reduce Plant Downtime</v>
      </c>
      <c r="C301" s="211" t="str">
        <f t="shared" si="83"/>
        <v>Percentage Reduction in Plant Downtime</v>
      </c>
      <c r="D301" s="9" t="s">
        <v>336</v>
      </c>
      <c r="E301" s="9" t="s">
        <v>276</v>
      </c>
      <c r="F301" s="9"/>
      <c r="G301" s="9"/>
      <c r="H301" s="56">
        <v>672</v>
      </c>
      <c r="I301" s="9" t="s">
        <v>46</v>
      </c>
      <c r="J301" s="211" t="str">
        <f t="shared" si="84"/>
        <v>Reduce Plant Downtime</v>
      </c>
      <c r="K301" s="211" t="str">
        <f t="shared" si="84"/>
        <v>elec reduce plant downtime</v>
      </c>
      <c r="L301" s="67"/>
      <c r="M301" s="67"/>
      <c r="N301" s="67"/>
      <c r="O301" s="9"/>
      <c r="P301" s="223" t="str">
        <f>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9"/>
      <c r="R301" s="9"/>
      <c r="S301" s="301"/>
      <c r="T301" s="9"/>
    </row>
    <row r="302" spans="1:20" s="2" customFormat="1" ht="191.75" x14ac:dyDescent="0.75">
      <c r="A302" s="211" t="str">
        <f t="shared" si="83"/>
        <v>Electricity Supply</v>
      </c>
      <c r="B302" s="211" t="str">
        <f t="shared" si="83"/>
        <v>Reduce Plant Downtime</v>
      </c>
      <c r="C302" s="211" t="str">
        <f t="shared" si="83"/>
        <v>Percentage Reduction in Plant Downtime</v>
      </c>
      <c r="D302" s="9" t="s">
        <v>336</v>
      </c>
      <c r="E302" s="9" t="s">
        <v>277</v>
      </c>
      <c r="F302" s="9"/>
      <c r="G302" s="9"/>
      <c r="H302" s="56">
        <v>673</v>
      </c>
      <c r="I302" s="9" t="s">
        <v>46</v>
      </c>
      <c r="J302" s="211" t="str">
        <f t="shared" si="84"/>
        <v>Reduce Plant Downtime</v>
      </c>
      <c r="K302" s="211" t="str">
        <f t="shared" si="84"/>
        <v>elec reduce plant downtime</v>
      </c>
      <c r="L302" s="67"/>
      <c r="M302" s="67"/>
      <c r="N302" s="67"/>
      <c r="O302" s="9"/>
      <c r="P302" s="223" t="str">
        <f>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9"/>
      <c r="R302" s="9"/>
      <c r="S302" s="301"/>
      <c r="T302" s="9"/>
    </row>
    <row r="303" spans="1:20" s="2" customFormat="1" ht="191.75" x14ac:dyDescent="0.75">
      <c r="A303" s="211" t="str">
        <f t="shared" si="83"/>
        <v>Electricity Supply</v>
      </c>
      <c r="B303" s="211" t="str">
        <f t="shared" si="83"/>
        <v>Reduce Plant Downtime</v>
      </c>
      <c r="C303" s="211" t="str">
        <f t="shared" si="83"/>
        <v>Percentage Reduction in Plant Downtime</v>
      </c>
      <c r="D303" s="9" t="s">
        <v>337</v>
      </c>
      <c r="E303" s="9" t="s">
        <v>275</v>
      </c>
      <c r="F303" s="9"/>
      <c r="G303" s="9"/>
      <c r="H303" s="56">
        <v>674</v>
      </c>
      <c r="I303" s="9" t="s">
        <v>46</v>
      </c>
      <c r="J303" s="211" t="str">
        <f t="shared" si="84"/>
        <v>Reduce Plant Downtime</v>
      </c>
      <c r="K303" s="211" t="str">
        <f t="shared" si="84"/>
        <v>elec reduce plant downtime</v>
      </c>
      <c r="L303" s="67"/>
      <c r="M303" s="67"/>
      <c r="N303" s="67"/>
      <c r="O303" s="9"/>
      <c r="P303" s="223" t="str">
        <f>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9"/>
      <c r="R303" s="9"/>
      <c r="S303" s="301"/>
      <c r="T303" s="9"/>
    </row>
    <row r="304" spans="1:20" s="2" customFormat="1" ht="191.75" x14ac:dyDescent="0.75">
      <c r="A304" s="211" t="str">
        <f t="shared" si="83"/>
        <v>Electricity Supply</v>
      </c>
      <c r="B304" s="211" t="str">
        <f t="shared" si="83"/>
        <v>Reduce Plant Downtime</v>
      </c>
      <c r="C304" s="211" t="str">
        <f t="shared" si="83"/>
        <v>Percentage Reduction in Plant Downtime</v>
      </c>
      <c r="D304" s="9" t="s">
        <v>337</v>
      </c>
      <c r="E304" s="9" t="s">
        <v>276</v>
      </c>
      <c r="F304" s="9"/>
      <c r="G304" s="9"/>
      <c r="H304" s="56">
        <v>675</v>
      </c>
      <c r="I304" s="9" t="s">
        <v>46</v>
      </c>
      <c r="J304" s="211" t="str">
        <f t="shared" si="84"/>
        <v>Reduce Plant Downtime</v>
      </c>
      <c r="K304" s="211" t="str">
        <f t="shared" si="84"/>
        <v>elec reduce plant downtime</v>
      </c>
      <c r="L304" s="67"/>
      <c r="M304" s="67"/>
      <c r="N304" s="67"/>
      <c r="O304" s="9"/>
      <c r="P304" s="223" t="str">
        <f>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9"/>
      <c r="R304" s="9"/>
      <c r="S304" s="301"/>
      <c r="T304" s="9"/>
    </row>
    <row r="305" spans="1:20" s="2" customFormat="1" ht="191.75" x14ac:dyDescent="0.75">
      <c r="A305" s="211" t="str">
        <f t="shared" si="83"/>
        <v>Electricity Supply</v>
      </c>
      <c r="B305" s="211" t="str">
        <f t="shared" si="83"/>
        <v>Reduce Plant Downtime</v>
      </c>
      <c r="C305" s="211" t="str">
        <f t="shared" si="83"/>
        <v>Percentage Reduction in Plant Downtime</v>
      </c>
      <c r="D305" s="9" t="s">
        <v>337</v>
      </c>
      <c r="E305" s="9" t="s">
        <v>277</v>
      </c>
      <c r="F305" s="9"/>
      <c r="G305" s="9"/>
      <c r="H305" s="56">
        <v>676</v>
      </c>
      <c r="I305" s="9" t="s">
        <v>46</v>
      </c>
      <c r="J305" s="211" t="str">
        <f t="shared" si="84"/>
        <v>Reduce Plant Downtime</v>
      </c>
      <c r="K305" s="211" t="str">
        <f t="shared" si="84"/>
        <v>elec reduce plant downtime</v>
      </c>
      <c r="L305" s="67"/>
      <c r="M305" s="67"/>
      <c r="N305" s="67"/>
      <c r="O305" s="9"/>
      <c r="P305" s="223" t="str">
        <f>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9"/>
      <c r="R305" s="9"/>
      <c r="S305" s="301"/>
      <c r="T305" s="9"/>
    </row>
    <row r="306" spans="1:20" s="2" customFormat="1" ht="191.75" x14ac:dyDescent="0.75">
      <c r="A306" s="211" t="str">
        <f t="shared" si="83"/>
        <v>Electricity Supply</v>
      </c>
      <c r="B306" s="211" t="str">
        <f t="shared" si="83"/>
        <v>Reduce Plant Downtime</v>
      </c>
      <c r="C306" s="211" t="str">
        <f t="shared" si="83"/>
        <v>Percentage Reduction in Plant Downtime</v>
      </c>
      <c r="D306" s="9" t="s">
        <v>483</v>
      </c>
      <c r="E306" s="9" t="s">
        <v>275</v>
      </c>
      <c r="F306" s="9"/>
      <c r="G306" s="9"/>
      <c r="H306" s="56">
        <v>677</v>
      </c>
      <c r="I306" s="9" t="s">
        <v>46</v>
      </c>
      <c r="J306" s="211" t="str">
        <f t="shared" si="84"/>
        <v>Reduce Plant Downtime</v>
      </c>
      <c r="K306" s="211" t="str">
        <f t="shared" si="84"/>
        <v>elec reduce plant downtime</v>
      </c>
      <c r="L306" s="64"/>
      <c r="M306" s="64"/>
      <c r="N306" s="64"/>
      <c r="O306" s="55"/>
      <c r="P306" s="223" t="str">
        <f>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9"/>
      <c r="R306" s="9"/>
      <c r="S306" s="301"/>
      <c r="T306" s="9"/>
    </row>
    <row r="307" spans="1:20" s="2" customFormat="1" ht="191.75" x14ac:dyDescent="0.75">
      <c r="A307" s="211" t="str">
        <f t="shared" ref="A307:C320" si="85">A$276</f>
        <v>Electricity Supply</v>
      </c>
      <c r="B307" s="211" t="str">
        <f t="shared" si="85"/>
        <v>Reduce Plant Downtime</v>
      </c>
      <c r="C307" s="211" t="str">
        <f t="shared" si="85"/>
        <v>Percentage Reduction in Plant Downtime</v>
      </c>
      <c r="D307" s="9" t="s">
        <v>483</v>
      </c>
      <c r="E307" s="9" t="s">
        <v>276</v>
      </c>
      <c r="F307" s="9"/>
      <c r="G307" s="9"/>
      <c r="H307" s="56">
        <v>678</v>
      </c>
      <c r="I307" s="9" t="s">
        <v>46</v>
      </c>
      <c r="J307" s="211" t="str">
        <f t="shared" si="84"/>
        <v>Reduce Plant Downtime</v>
      </c>
      <c r="K307" s="211" t="str">
        <f t="shared" si="84"/>
        <v>elec reduce plant downtime</v>
      </c>
      <c r="L307" s="64"/>
      <c r="M307" s="64"/>
      <c r="N307" s="64"/>
      <c r="O307" s="55"/>
      <c r="P307" s="223" t="str">
        <f>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9"/>
      <c r="R307" s="9"/>
      <c r="S307" s="301"/>
      <c r="T307" s="9"/>
    </row>
    <row r="308" spans="1:20" s="2" customFormat="1" ht="191.75" x14ac:dyDescent="0.75">
      <c r="A308" s="211" t="str">
        <f t="shared" si="85"/>
        <v>Electricity Supply</v>
      </c>
      <c r="B308" s="211" t="str">
        <f t="shared" si="85"/>
        <v>Reduce Plant Downtime</v>
      </c>
      <c r="C308" s="211" t="str">
        <f t="shared" si="85"/>
        <v>Percentage Reduction in Plant Downtime</v>
      </c>
      <c r="D308" s="9" t="s">
        <v>483</v>
      </c>
      <c r="E308" s="9" t="s">
        <v>277</v>
      </c>
      <c r="F308" s="9"/>
      <c r="G308" s="9"/>
      <c r="H308" s="56">
        <v>679</v>
      </c>
      <c r="I308" s="9" t="s">
        <v>46</v>
      </c>
      <c r="J308" s="211" t="str">
        <f t="shared" si="84"/>
        <v>Reduce Plant Downtime</v>
      </c>
      <c r="K308" s="211" t="str">
        <f t="shared" si="84"/>
        <v>elec reduce plant downtime</v>
      </c>
      <c r="L308" s="64"/>
      <c r="M308" s="64"/>
      <c r="N308" s="64"/>
      <c r="O308" s="55"/>
      <c r="P308" s="223" t="str">
        <f>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9"/>
      <c r="R308" s="9"/>
      <c r="S308" s="301"/>
      <c r="T308" s="9"/>
    </row>
    <row r="309" spans="1:20" s="2" customFormat="1" ht="191.75" x14ac:dyDescent="0.75">
      <c r="A309" s="211" t="str">
        <f t="shared" si="85"/>
        <v>Electricity Supply</v>
      </c>
      <c r="B309" s="211" t="str">
        <f t="shared" si="85"/>
        <v>Reduce Plant Downtime</v>
      </c>
      <c r="C309" s="211" t="str">
        <f t="shared" si="85"/>
        <v>Percentage Reduction in Plant Downtime</v>
      </c>
      <c r="D309" s="9" t="s">
        <v>492</v>
      </c>
      <c r="E309" s="9" t="s">
        <v>275</v>
      </c>
      <c r="F309" s="9"/>
      <c r="G309" s="9"/>
      <c r="H309" s="56">
        <v>680</v>
      </c>
      <c r="I309" s="9" t="s">
        <v>46</v>
      </c>
      <c r="J309" s="211" t="str">
        <f t="shared" si="84"/>
        <v>Reduce Plant Downtime</v>
      </c>
      <c r="K309" s="211" t="str">
        <f t="shared" si="84"/>
        <v>elec reduce plant downtime</v>
      </c>
      <c r="L309" s="64"/>
      <c r="M309" s="64"/>
      <c r="N309" s="64"/>
      <c r="O309" s="55"/>
      <c r="P309" s="223" t="str">
        <f>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9"/>
      <c r="R309" s="9"/>
      <c r="S309" s="301"/>
      <c r="T309" s="9"/>
    </row>
    <row r="310" spans="1:20" s="2" customFormat="1" ht="191.75" x14ac:dyDescent="0.75">
      <c r="A310" s="211" t="str">
        <f t="shared" si="85"/>
        <v>Electricity Supply</v>
      </c>
      <c r="B310" s="211" t="str">
        <f t="shared" si="85"/>
        <v>Reduce Plant Downtime</v>
      </c>
      <c r="C310" s="211" t="str">
        <f t="shared" si="85"/>
        <v>Percentage Reduction in Plant Downtime</v>
      </c>
      <c r="D310" s="9" t="s">
        <v>492</v>
      </c>
      <c r="E310" s="9" t="s">
        <v>276</v>
      </c>
      <c r="F310" s="9"/>
      <c r="G310" s="9"/>
      <c r="H310" s="56">
        <v>681</v>
      </c>
      <c r="I310" s="9" t="s">
        <v>46</v>
      </c>
      <c r="J310" s="211" t="str">
        <f t="shared" si="84"/>
        <v>Reduce Plant Downtime</v>
      </c>
      <c r="K310" s="211" t="str">
        <f t="shared" si="84"/>
        <v>elec reduce plant downtime</v>
      </c>
      <c r="L310" s="64"/>
      <c r="M310" s="64"/>
      <c r="N310" s="64"/>
      <c r="O310" s="55"/>
      <c r="P310" s="223" t="str">
        <f>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9"/>
      <c r="R310" s="9"/>
      <c r="S310" s="301"/>
      <c r="T310" s="9"/>
    </row>
    <row r="311" spans="1:20" s="2" customFormat="1" ht="191.75" x14ac:dyDescent="0.75">
      <c r="A311" s="211" t="str">
        <f t="shared" si="85"/>
        <v>Electricity Supply</v>
      </c>
      <c r="B311" s="211" t="str">
        <f t="shared" si="85"/>
        <v>Reduce Plant Downtime</v>
      </c>
      <c r="C311" s="211" t="str">
        <f t="shared" si="85"/>
        <v>Percentage Reduction in Plant Downtime</v>
      </c>
      <c r="D311" s="9" t="s">
        <v>492</v>
      </c>
      <c r="E311" s="9" t="s">
        <v>277</v>
      </c>
      <c r="F311" s="9" t="s">
        <v>341</v>
      </c>
      <c r="G311" s="9" t="s">
        <v>493</v>
      </c>
      <c r="H311" s="56">
        <v>182</v>
      </c>
      <c r="I311" s="9" t="s">
        <v>45</v>
      </c>
      <c r="J311" s="211" t="str">
        <f t="shared" ref="J311:J320" si="86">J$276</f>
        <v>Reduce Plant Downtime</v>
      </c>
      <c r="K311" s="71" t="str">
        <f>K$279</f>
        <v>elec reduce plant downtime</v>
      </c>
      <c r="L311" s="63">
        <v>0</v>
      </c>
      <c r="M311" s="63">
        <v>0.25</v>
      </c>
      <c r="N311" s="63">
        <v>0.01</v>
      </c>
      <c r="O311" s="9" t="s">
        <v>278</v>
      </c>
      <c r="P311" s="223" t="str">
        <f>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9" t="s">
        <v>2325</v>
      </c>
      <c r="R311" s="9" t="s">
        <v>279</v>
      </c>
      <c r="S311" s="301" t="s">
        <v>343</v>
      </c>
      <c r="T311" s="9"/>
    </row>
    <row r="312" spans="1:20" s="2" customFormat="1" ht="191.75" x14ac:dyDescent="0.75">
      <c r="A312" s="211" t="str">
        <f t="shared" si="85"/>
        <v>Electricity Supply</v>
      </c>
      <c r="B312" s="211" t="str">
        <f t="shared" si="85"/>
        <v>Reduce Plant Downtime</v>
      </c>
      <c r="C312" s="211" t="str">
        <f t="shared" si="85"/>
        <v>Percentage Reduction in Plant Downtime</v>
      </c>
      <c r="D312" s="9" t="s">
        <v>2938</v>
      </c>
      <c r="E312" s="9" t="s">
        <v>275</v>
      </c>
      <c r="F312" s="220"/>
      <c r="G312" s="9"/>
      <c r="H312" s="56">
        <v>682</v>
      </c>
      <c r="I312" s="9" t="s">
        <v>46</v>
      </c>
      <c r="J312" s="211" t="str">
        <f t="shared" si="86"/>
        <v>Reduce Plant Downtime</v>
      </c>
      <c r="K312" s="71" t="str">
        <f t="shared" ref="K312:K320" si="87">K$279</f>
        <v>elec reduce plant downtime</v>
      </c>
      <c r="L312" s="63"/>
      <c r="M312" s="63"/>
      <c r="N312" s="63"/>
      <c r="O312" s="9"/>
      <c r="P312" s="223" t="str">
        <f>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9"/>
      <c r="R312" s="9"/>
      <c r="S312" s="301"/>
      <c r="T312" s="9"/>
    </row>
    <row r="313" spans="1:20" s="2" customFormat="1" ht="191.75" x14ac:dyDescent="0.75">
      <c r="A313" s="211" t="str">
        <f t="shared" si="85"/>
        <v>Electricity Supply</v>
      </c>
      <c r="B313" s="211" t="str">
        <f t="shared" si="85"/>
        <v>Reduce Plant Downtime</v>
      </c>
      <c r="C313" s="211" t="str">
        <f t="shared" si="85"/>
        <v>Percentage Reduction in Plant Downtime</v>
      </c>
      <c r="D313" s="9" t="s">
        <v>2938</v>
      </c>
      <c r="E313" s="9" t="s">
        <v>276</v>
      </c>
      <c r="F313" s="220"/>
      <c r="G313" s="220"/>
      <c r="H313" s="56">
        <v>683</v>
      </c>
      <c r="I313" s="9" t="s">
        <v>46</v>
      </c>
      <c r="J313" s="211" t="str">
        <f t="shared" si="86"/>
        <v>Reduce Plant Downtime</v>
      </c>
      <c r="K313" s="71" t="str">
        <f t="shared" si="87"/>
        <v>elec reduce plant downtime</v>
      </c>
      <c r="L313" s="63"/>
      <c r="M313" s="63"/>
      <c r="N313" s="63"/>
      <c r="O313" s="9"/>
      <c r="P313" s="223" t="str">
        <f>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9"/>
      <c r="R313" s="9"/>
      <c r="S313" s="301"/>
      <c r="T313" s="9"/>
    </row>
    <row r="314" spans="1:20" s="2" customFormat="1" ht="191.75" x14ac:dyDescent="0.75">
      <c r="A314" s="211" t="str">
        <f t="shared" si="85"/>
        <v>Electricity Supply</v>
      </c>
      <c r="B314" s="211" t="str">
        <f t="shared" si="85"/>
        <v>Reduce Plant Downtime</v>
      </c>
      <c r="C314" s="211" t="str">
        <f t="shared" si="85"/>
        <v>Percentage Reduction in Plant Downtime</v>
      </c>
      <c r="D314" s="9" t="s">
        <v>2938</v>
      </c>
      <c r="E314" s="9" t="s">
        <v>277</v>
      </c>
      <c r="F314" s="220"/>
      <c r="G314" s="220"/>
      <c r="H314" s="56">
        <v>684</v>
      </c>
      <c r="I314" s="9" t="s">
        <v>46</v>
      </c>
      <c r="J314" s="211" t="str">
        <f t="shared" si="86"/>
        <v>Reduce Plant Downtime</v>
      </c>
      <c r="K314" s="71" t="str">
        <f t="shared" si="87"/>
        <v>elec reduce plant downtime</v>
      </c>
      <c r="L314" s="63"/>
      <c r="M314" s="63"/>
      <c r="N314" s="63"/>
      <c r="O314" s="9"/>
      <c r="P314" s="223" t="str">
        <f>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9"/>
      <c r="R314" s="9"/>
      <c r="S314" s="301"/>
      <c r="T314" s="9"/>
    </row>
    <row r="315" spans="1:20" s="2" customFormat="1" ht="191.75" x14ac:dyDescent="0.75">
      <c r="A315" s="211" t="str">
        <f t="shared" si="85"/>
        <v>Electricity Supply</v>
      </c>
      <c r="B315" s="211" t="str">
        <f t="shared" si="85"/>
        <v>Reduce Plant Downtime</v>
      </c>
      <c r="C315" s="211" t="str">
        <f t="shared" si="85"/>
        <v>Percentage Reduction in Plant Downtime</v>
      </c>
      <c r="D315" s="9" t="s">
        <v>2939</v>
      </c>
      <c r="E315" s="9" t="s">
        <v>275</v>
      </c>
      <c r="F315" s="220"/>
      <c r="G315" s="9"/>
      <c r="H315" s="56">
        <v>685</v>
      </c>
      <c r="I315" s="9" t="s">
        <v>46</v>
      </c>
      <c r="J315" s="211" t="str">
        <f t="shared" si="86"/>
        <v>Reduce Plant Downtime</v>
      </c>
      <c r="K315" s="71" t="str">
        <f t="shared" si="87"/>
        <v>elec reduce plant downtime</v>
      </c>
      <c r="L315" s="63"/>
      <c r="M315" s="63"/>
      <c r="N315" s="63"/>
      <c r="O315" s="9"/>
      <c r="P315" s="223" t="str">
        <f>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9"/>
      <c r="R315" s="9"/>
      <c r="S315" s="301"/>
      <c r="T315" s="9"/>
    </row>
    <row r="316" spans="1:20" s="2" customFormat="1" ht="191.75" x14ac:dyDescent="0.75">
      <c r="A316" s="211" t="str">
        <f t="shared" si="85"/>
        <v>Electricity Supply</v>
      </c>
      <c r="B316" s="211" t="str">
        <f t="shared" si="85"/>
        <v>Reduce Plant Downtime</v>
      </c>
      <c r="C316" s="211" t="str">
        <f t="shared" si="85"/>
        <v>Percentage Reduction in Plant Downtime</v>
      </c>
      <c r="D316" s="9" t="s">
        <v>2939</v>
      </c>
      <c r="E316" s="9" t="s">
        <v>276</v>
      </c>
      <c r="F316" s="220"/>
      <c r="G316" s="220"/>
      <c r="H316" s="56">
        <v>686</v>
      </c>
      <c r="I316" s="9" t="s">
        <v>46</v>
      </c>
      <c r="J316" s="211" t="str">
        <f t="shared" si="86"/>
        <v>Reduce Plant Downtime</v>
      </c>
      <c r="K316" s="71" t="str">
        <f t="shared" si="87"/>
        <v>elec reduce plant downtime</v>
      </c>
      <c r="L316" s="63"/>
      <c r="M316" s="63"/>
      <c r="N316" s="63"/>
      <c r="O316" s="9"/>
      <c r="P316" s="223" t="str">
        <f>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9"/>
      <c r="R316" s="9"/>
      <c r="S316" s="301"/>
      <c r="T316" s="9"/>
    </row>
    <row r="317" spans="1:20" s="2" customFormat="1" ht="191.75" x14ac:dyDescent="0.75">
      <c r="A317" s="211" t="str">
        <f t="shared" si="85"/>
        <v>Electricity Supply</v>
      </c>
      <c r="B317" s="211" t="str">
        <f t="shared" si="85"/>
        <v>Reduce Plant Downtime</v>
      </c>
      <c r="C317" s="211" t="str">
        <f t="shared" si="85"/>
        <v>Percentage Reduction in Plant Downtime</v>
      </c>
      <c r="D317" s="9" t="s">
        <v>2939</v>
      </c>
      <c r="E317" s="9" t="s">
        <v>277</v>
      </c>
      <c r="F317" s="220"/>
      <c r="G317" s="9"/>
      <c r="H317" s="56">
        <v>687</v>
      </c>
      <c r="I317" s="9" t="s">
        <v>46</v>
      </c>
      <c r="J317" s="211" t="str">
        <f t="shared" si="86"/>
        <v>Reduce Plant Downtime</v>
      </c>
      <c r="K317" s="71" t="str">
        <f t="shared" si="87"/>
        <v>elec reduce plant downtime</v>
      </c>
      <c r="L317" s="63"/>
      <c r="M317" s="63"/>
      <c r="N317" s="63"/>
      <c r="O317" s="9"/>
      <c r="P317" s="223" t="str">
        <f>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9"/>
      <c r="R317" s="9"/>
      <c r="S317" s="301"/>
      <c r="T317" s="9"/>
    </row>
    <row r="318" spans="1:20" s="2" customFormat="1" ht="191.75" x14ac:dyDescent="0.75">
      <c r="A318" s="211" t="str">
        <f t="shared" si="85"/>
        <v>Electricity Supply</v>
      </c>
      <c r="B318" s="211" t="str">
        <f t="shared" si="85"/>
        <v>Reduce Plant Downtime</v>
      </c>
      <c r="C318" s="211" t="str">
        <f t="shared" si="85"/>
        <v>Percentage Reduction in Plant Downtime</v>
      </c>
      <c r="D318" s="9" t="s">
        <v>2940</v>
      </c>
      <c r="E318" s="9" t="s">
        <v>275</v>
      </c>
      <c r="F318" s="220"/>
      <c r="G318" s="9"/>
      <c r="H318" s="56">
        <v>688</v>
      </c>
      <c r="I318" s="9" t="s">
        <v>46</v>
      </c>
      <c r="J318" s="211" t="str">
        <f t="shared" si="86"/>
        <v>Reduce Plant Downtime</v>
      </c>
      <c r="K318" s="71" t="str">
        <f t="shared" si="87"/>
        <v>elec reduce plant downtime</v>
      </c>
      <c r="L318" s="63"/>
      <c r="M318" s="63"/>
      <c r="N318" s="63"/>
      <c r="O318" s="9"/>
      <c r="P318" s="223" t="str">
        <f>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9"/>
      <c r="R318" s="9"/>
      <c r="S318" s="301"/>
      <c r="T318" s="9"/>
    </row>
    <row r="319" spans="1:20" s="2" customFormat="1" ht="191.75" x14ac:dyDescent="0.75">
      <c r="A319" s="211" t="str">
        <f t="shared" si="85"/>
        <v>Electricity Supply</v>
      </c>
      <c r="B319" s="211" t="str">
        <f t="shared" si="85"/>
        <v>Reduce Plant Downtime</v>
      </c>
      <c r="C319" s="211" t="str">
        <f t="shared" si="85"/>
        <v>Percentage Reduction in Plant Downtime</v>
      </c>
      <c r="D319" s="9" t="s">
        <v>2940</v>
      </c>
      <c r="E319" s="9" t="s">
        <v>276</v>
      </c>
      <c r="F319" s="9"/>
      <c r="G319" s="9"/>
      <c r="H319" s="56">
        <v>689</v>
      </c>
      <c r="I319" s="9" t="s">
        <v>46</v>
      </c>
      <c r="J319" s="211" t="str">
        <f t="shared" si="86"/>
        <v>Reduce Plant Downtime</v>
      </c>
      <c r="K319" s="71" t="str">
        <f t="shared" si="87"/>
        <v>elec reduce plant downtime</v>
      </c>
      <c r="L319" s="63"/>
      <c r="M319" s="63"/>
      <c r="N319" s="63"/>
      <c r="O319" s="9"/>
      <c r="P319" s="223" t="str">
        <f>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9"/>
      <c r="R319" s="9"/>
      <c r="S319" s="301"/>
      <c r="T319" s="9"/>
    </row>
    <row r="320" spans="1:20" s="2" customFormat="1" ht="191.75" x14ac:dyDescent="0.75">
      <c r="A320" s="211" t="str">
        <f t="shared" si="85"/>
        <v>Electricity Supply</v>
      </c>
      <c r="B320" s="211" t="str">
        <f t="shared" si="85"/>
        <v>Reduce Plant Downtime</v>
      </c>
      <c r="C320" s="211" t="str">
        <f t="shared" si="85"/>
        <v>Percentage Reduction in Plant Downtime</v>
      </c>
      <c r="D320" s="9" t="s">
        <v>2940</v>
      </c>
      <c r="E320" s="9" t="s">
        <v>277</v>
      </c>
      <c r="F320" s="9"/>
      <c r="G320" s="9"/>
      <c r="H320" s="56">
        <v>690</v>
      </c>
      <c r="I320" s="9" t="s">
        <v>46</v>
      </c>
      <c r="J320" s="211" t="str">
        <f t="shared" si="86"/>
        <v>Reduce Plant Downtime</v>
      </c>
      <c r="K320" s="71" t="str">
        <f t="shared" si="87"/>
        <v>elec reduce plant downtime</v>
      </c>
      <c r="L320" s="63"/>
      <c r="M320" s="63"/>
      <c r="N320" s="63"/>
      <c r="O320" s="9"/>
      <c r="P320" s="223" t="str">
        <f>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9"/>
      <c r="R320" s="9"/>
      <c r="S320" s="301"/>
      <c r="T320" s="9"/>
    </row>
    <row r="321" spans="1:20" s="2" customFormat="1" ht="59" x14ac:dyDescent="0.75">
      <c r="A321" s="218" t="s">
        <v>8</v>
      </c>
      <c r="B321" s="56" t="s">
        <v>2440</v>
      </c>
      <c r="C321" s="56" t="s">
        <v>2441</v>
      </c>
      <c r="D321" s="9" t="s">
        <v>487</v>
      </c>
      <c r="E321" s="9"/>
      <c r="F321" s="9" t="s">
        <v>490</v>
      </c>
      <c r="G321" s="9"/>
      <c r="H321" s="56">
        <v>194</v>
      </c>
      <c r="I321" s="9" t="s">
        <v>45</v>
      </c>
      <c r="J321" s="56" t="s">
        <v>2440</v>
      </c>
      <c r="K321" s="218" t="s">
        <v>2442</v>
      </c>
      <c r="L321" s="63">
        <v>0</v>
      </c>
      <c r="M321" s="63">
        <v>0.9</v>
      </c>
      <c r="N321" s="63">
        <v>0.01</v>
      </c>
      <c r="O321" s="9" t="s">
        <v>2443</v>
      </c>
      <c r="P321" s="223" t="str">
        <f>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9" t="s">
        <v>2501</v>
      </c>
      <c r="R321" s="9" t="s">
        <v>2500</v>
      </c>
      <c r="S321" s="301"/>
      <c r="T321" s="9"/>
    </row>
    <row r="322" spans="1:20" s="2" customFormat="1" ht="59" x14ac:dyDescent="0.75">
      <c r="A322" s="211" t="str">
        <f>A$321</f>
        <v>Electricity Supply</v>
      </c>
      <c r="B322" s="211" t="str">
        <f t="shared" ref="B322:C323" si="88">B$321</f>
        <v>Reduce Soft Costs</v>
      </c>
      <c r="C322" s="211" t="str">
        <f t="shared" si="88"/>
        <v>Percent Reduction in Soft Costs of Capacity Construction</v>
      </c>
      <c r="D322" s="9" t="s">
        <v>81</v>
      </c>
      <c r="E322" s="9"/>
      <c r="F322" s="9" t="s">
        <v>95</v>
      </c>
      <c r="G322" s="9"/>
      <c r="H322" s="56">
        <v>195</v>
      </c>
      <c r="I322" s="9" t="s">
        <v>45</v>
      </c>
      <c r="J322" s="57" t="str">
        <f t="shared" ref="J322:Q323" si="89">J$321</f>
        <v>Reduce Soft Costs</v>
      </c>
      <c r="K322" s="57" t="str">
        <f t="shared" si="89"/>
        <v>elec reduce soft costs</v>
      </c>
      <c r="L322" s="479">
        <f t="shared" si="89"/>
        <v>0</v>
      </c>
      <c r="M322" s="479">
        <f t="shared" si="89"/>
        <v>0.9</v>
      </c>
      <c r="N322" s="479">
        <f t="shared" si="89"/>
        <v>0.01</v>
      </c>
      <c r="O322" s="57" t="str">
        <f t="shared" si="89"/>
        <v>% reduction in soft costs</v>
      </c>
      <c r="P322" s="223" t="str">
        <f>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57" t="str">
        <f t="shared" si="89"/>
        <v>endogenous-learning.html#red-soft-costs</v>
      </c>
      <c r="R322" s="57" t="str">
        <f t="shared" ref="R322:R323" si="90">R$321</f>
        <v>reduce-soft-costs.html</v>
      </c>
      <c r="S322" s="301"/>
      <c r="T322" s="9"/>
    </row>
    <row r="323" spans="1:20" s="2" customFormat="1" ht="59" x14ac:dyDescent="0.75">
      <c r="A323" s="211" t="str">
        <f>A$321</f>
        <v>Electricity Supply</v>
      </c>
      <c r="B323" s="211" t="str">
        <f t="shared" si="88"/>
        <v>Reduce Soft Costs</v>
      </c>
      <c r="C323" s="211" t="str">
        <f t="shared" si="88"/>
        <v>Percent Reduction in Soft Costs of Capacity Construction</v>
      </c>
      <c r="D323" s="9" t="s">
        <v>492</v>
      </c>
      <c r="E323" s="9"/>
      <c r="F323" s="9" t="s">
        <v>493</v>
      </c>
      <c r="G323" s="9"/>
      <c r="H323" s="56">
        <v>196</v>
      </c>
      <c r="I323" s="9" t="s">
        <v>45</v>
      </c>
      <c r="J323" s="57" t="str">
        <f t="shared" si="89"/>
        <v>Reduce Soft Costs</v>
      </c>
      <c r="K323" s="57" t="str">
        <f t="shared" si="89"/>
        <v>elec reduce soft costs</v>
      </c>
      <c r="L323" s="479">
        <f t="shared" si="89"/>
        <v>0</v>
      </c>
      <c r="M323" s="479">
        <f t="shared" si="89"/>
        <v>0.9</v>
      </c>
      <c r="N323" s="479">
        <f t="shared" si="89"/>
        <v>0.01</v>
      </c>
      <c r="O323" s="57" t="str">
        <f t="shared" si="89"/>
        <v>% reduction in soft costs</v>
      </c>
      <c r="P323" s="223" t="str">
        <f>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57" t="str">
        <f t="shared" si="89"/>
        <v>endogenous-learning.html#red-soft-costs</v>
      </c>
      <c r="R323" s="57" t="str">
        <f t="shared" si="90"/>
        <v>reduce-soft-costs.html</v>
      </c>
      <c r="S323" s="301"/>
      <c r="T323" s="9"/>
    </row>
    <row r="324" spans="1:20" s="2" customFormat="1" ht="69" customHeight="1" x14ac:dyDescent="0.75">
      <c r="A324" s="218" t="s">
        <v>8</v>
      </c>
      <c r="B324" s="218" t="s">
        <v>270</v>
      </c>
      <c r="C324" s="218" t="s">
        <v>305</v>
      </c>
      <c r="D324" s="9"/>
      <c r="E324" s="9"/>
      <c r="F324" s="9"/>
      <c r="G324" s="9"/>
      <c r="H324" s="56">
        <v>145</v>
      </c>
      <c r="I324" s="9" t="s">
        <v>45</v>
      </c>
      <c r="J324" s="218" t="s">
        <v>380</v>
      </c>
      <c r="K324" s="217" t="s">
        <v>2376</v>
      </c>
      <c r="L324" s="63">
        <v>0</v>
      </c>
      <c r="M324" s="63">
        <v>0.4</v>
      </c>
      <c r="N324" s="63">
        <v>0.01</v>
      </c>
      <c r="O324" s="9" t="s">
        <v>271</v>
      </c>
      <c r="P324" s="223" t="str">
        <f>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9" t="s">
        <v>2326</v>
      </c>
      <c r="R324" s="9" t="s">
        <v>272</v>
      </c>
      <c r="S324" s="301" t="s">
        <v>333</v>
      </c>
      <c r="T324" s="9"/>
    </row>
    <row r="325" spans="1:20" s="2" customFormat="1" ht="221.25" x14ac:dyDescent="0.75">
      <c r="A325" s="218" t="s">
        <v>8</v>
      </c>
      <c r="B325" s="217" t="s">
        <v>2982</v>
      </c>
      <c r="C325" s="218" t="s">
        <v>2984</v>
      </c>
      <c r="D325" s="53" t="s">
        <v>486</v>
      </c>
      <c r="E325" s="53"/>
      <c r="F325" s="9" t="s">
        <v>485</v>
      </c>
      <c r="G325" s="9"/>
      <c r="H325" s="56">
        <v>691</v>
      </c>
      <c r="I325" s="9" t="s">
        <v>46</v>
      </c>
      <c r="J325" s="217" t="s">
        <v>2982</v>
      </c>
      <c r="K325" s="217" t="s">
        <v>2985</v>
      </c>
      <c r="L325" s="63">
        <v>0</v>
      </c>
      <c r="M325" s="63">
        <v>0.95</v>
      </c>
      <c r="N325" s="63">
        <v>0.01</v>
      </c>
      <c r="O325" s="9" t="s">
        <v>2986</v>
      </c>
      <c r="P325" s="223" t="str">
        <f>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53" t="s">
        <v>231</v>
      </c>
      <c r="R325" s="9"/>
      <c r="S325" s="301"/>
      <c r="T325" s="9"/>
    </row>
    <row r="326" spans="1:20" s="2" customFormat="1" ht="221.25" x14ac:dyDescent="0.75">
      <c r="A326" s="211" t="str">
        <f>A$325</f>
        <v>Electricity Supply</v>
      </c>
      <c r="B326" s="211" t="str">
        <f t="shared" ref="B326:C337" si="91">B$325</f>
        <v>Subsidy for Capacity Construction</v>
      </c>
      <c r="C326" s="211" t="str">
        <f t="shared" si="91"/>
        <v>Perc Subsidy for Elec Capacity Construction</v>
      </c>
      <c r="D326" s="9" t="s">
        <v>78</v>
      </c>
      <c r="E326" s="55"/>
      <c r="F326" s="9" t="s">
        <v>92</v>
      </c>
      <c r="G326" s="9"/>
      <c r="H326" s="56">
        <v>692</v>
      </c>
      <c r="I326" s="9" t="s">
        <v>46</v>
      </c>
      <c r="J326" s="211" t="str">
        <f t="shared" ref="J326:Q337" si="92">J$325</f>
        <v>Subsidy for Capacity Construction</v>
      </c>
      <c r="K326" s="211" t="str">
        <f t="shared" si="92"/>
        <v>elec capacity construction subsidy</v>
      </c>
      <c r="L326" s="224">
        <f t="shared" si="92"/>
        <v>0</v>
      </c>
      <c r="M326" s="224">
        <f t="shared" si="92"/>
        <v>0.95</v>
      </c>
      <c r="N326" s="224">
        <f t="shared" si="92"/>
        <v>0.01</v>
      </c>
      <c r="O326" s="211" t="str">
        <f t="shared" si="92"/>
        <v>% of construction cost</v>
      </c>
      <c r="P326" s="223" t="str">
        <f>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211" t="str">
        <f t="shared" si="92"/>
        <v>electricity-sector-main.html#subsidies</v>
      </c>
      <c r="R326" s="9"/>
      <c r="S326" s="301"/>
      <c r="T326" s="9"/>
    </row>
    <row r="327" spans="1:20" s="2" customFormat="1" ht="221.25" x14ac:dyDescent="0.75">
      <c r="A327" s="211" t="str">
        <f t="shared" ref="A327:A337" si="93">A$325</f>
        <v>Electricity Supply</v>
      </c>
      <c r="B327" s="211" t="str">
        <f t="shared" si="91"/>
        <v>Subsidy for Capacity Construction</v>
      </c>
      <c r="C327" s="211" t="str">
        <f t="shared" si="91"/>
        <v>Perc Subsidy for Elec Capacity Construction</v>
      </c>
      <c r="D327" s="9" t="s">
        <v>79</v>
      </c>
      <c r="E327" s="55"/>
      <c r="F327" s="9" t="s">
        <v>93</v>
      </c>
      <c r="G327" s="9"/>
      <c r="H327" s="56">
        <v>517</v>
      </c>
      <c r="I327" s="9" t="s">
        <v>45</v>
      </c>
      <c r="J327" s="211" t="str">
        <f t="shared" si="92"/>
        <v>Subsidy for Capacity Construction</v>
      </c>
      <c r="K327" s="211" t="str">
        <f t="shared" si="92"/>
        <v>elec capacity construction subsidy</v>
      </c>
      <c r="L327" s="224">
        <f t="shared" si="92"/>
        <v>0</v>
      </c>
      <c r="M327" s="224">
        <f t="shared" si="92"/>
        <v>0.95</v>
      </c>
      <c r="N327" s="224">
        <f t="shared" si="92"/>
        <v>0.01</v>
      </c>
      <c r="O327" s="211" t="str">
        <f t="shared" si="92"/>
        <v>% of construction cost</v>
      </c>
      <c r="P327" s="223" t="str">
        <f>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211" t="str">
        <f t="shared" si="92"/>
        <v>electricity-sector-main.html#subsidies</v>
      </c>
      <c r="R327" s="9"/>
      <c r="S327" s="480" t="s">
        <v>2989</v>
      </c>
      <c r="T327" s="9"/>
    </row>
    <row r="328" spans="1:20" s="2" customFormat="1" ht="221.25" x14ac:dyDescent="0.75">
      <c r="A328" s="211" t="str">
        <f t="shared" si="93"/>
        <v>Electricity Supply</v>
      </c>
      <c r="B328" s="211" t="str">
        <f t="shared" si="91"/>
        <v>Subsidy for Capacity Construction</v>
      </c>
      <c r="C328" s="211" t="str">
        <f t="shared" si="91"/>
        <v>Perc Subsidy for Elec Capacity Construction</v>
      </c>
      <c r="D328" s="9" t="s">
        <v>80</v>
      </c>
      <c r="E328" s="55"/>
      <c r="F328" s="9" t="s">
        <v>94</v>
      </c>
      <c r="G328" s="9"/>
      <c r="H328" s="56">
        <v>693</v>
      </c>
      <c r="I328" s="9" t="s">
        <v>46</v>
      </c>
      <c r="J328" s="211" t="str">
        <f t="shared" si="92"/>
        <v>Subsidy for Capacity Construction</v>
      </c>
      <c r="K328" s="211" t="str">
        <f t="shared" si="92"/>
        <v>elec capacity construction subsidy</v>
      </c>
      <c r="L328" s="224">
        <f t="shared" si="92"/>
        <v>0</v>
      </c>
      <c r="M328" s="224">
        <f t="shared" si="92"/>
        <v>0.95</v>
      </c>
      <c r="N328" s="224">
        <f t="shared" si="92"/>
        <v>0.01</v>
      </c>
      <c r="O328" s="211" t="str">
        <f t="shared" si="92"/>
        <v>% of construction cost</v>
      </c>
      <c r="P328" s="223" t="str">
        <f>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211" t="str">
        <f t="shared" si="92"/>
        <v>electricity-sector-main.html#subsidies</v>
      </c>
      <c r="R328" s="9"/>
      <c r="S328" s="301"/>
      <c r="T328" s="9"/>
    </row>
    <row r="329" spans="1:20" s="2" customFormat="1" ht="221.25" x14ac:dyDescent="0.75">
      <c r="A329" s="211" t="str">
        <f t="shared" si="93"/>
        <v>Electricity Supply</v>
      </c>
      <c r="B329" s="211" t="str">
        <f t="shared" si="91"/>
        <v>Subsidy for Capacity Construction</v>
      </c>
      <c r="C329" s="211" t="str">
        <f t="shared" si="91"/>
        <v>Perc Subsidy for Elec Capacity Construction</v>
      </c>
      <c r="D329" s="9" t="s">
        <v>487</v>
      </c>
      <c r="E329" s="55"/>
      <c r="F329" s="9" t="s">
        <v>490</v>
      </c>
      <c r="G329" s="9"/>
      <c r="H329" s="56">
        <v>518</v>
      </c>
      <c r="I329" s="9" t="s">
        <v>45</v>
      </c>
      <c r="J329" s="211" t="str">
        <f t="shared" si="92"/>
        <v>Subsidy for Capacity Construction</v>
      </c>
      <c r="K329" s="211" t="str">
        <f t="shared" si="92"/>
        <v>elec capacity construction subsidy</v>
      </c>
      <c r="L329" s="224">
        <f t="shared" si="92"/>
        <v>0</v>
      </c>
      <c r="M329" s="224">
        <f t="shared" si="92"/>
        <v>0.95</v>
      </c>
      <c r="N329" s="224">
        <f t="shared" si="92"/>
        <v>0.01</v>
      </c>
      <c r="O329" s="211" t="str">
        <f t="shared" si="92"/>
        <v>% of construction cost</v>
      </c>
      <c r="P329" s="223" t="str">
        <f>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211" t="str">
        <f t="shared" si="92"/>
        <v>electricity-sector-main.html#subsidies</v>
      </c>
      <c r="R329" s="9"/>
      <c r="S329" s="480" t="s">
        <v>2988</v>
      </c>
      <c r="T329" s="9"/>
    </row>
    <row r="330" spans="1:20" s="2" customFormat="1" ht="221.25" x14ac:dyDescent="0.75">
      <c r="A330" s="211" t="str">
        <f t="shared" si="93"/>
        <v>Electricity Supply</v>
      </c>
      <c r="B330" s="211" t="str">
        <f t="shared" si="91"/>
        <v>Subsidy for Capacity Construction</v>
      </c>
      <c r="C330" s="211" t="str">
        <f t="shared" si="91"/>
        <v>Perc Subsidy for Elec Capacity Construction</v>
      </c>
      <c r="D330" s="9" t="s">
        <v>81</v>
      </c>
      <c r="E330" s="55"/>
      <c r="F330" s="9" t="s">
        <v>95</v>
      </c>
      <c r="G330" s="9"/>
      <c r="H330" s="56">
        <v>519</v>
      </c>
      <c r="I330" s="9" t="s">
        <v>45</v>
      </c>
      <c r="J330" s="211" t="str">
        <f t="shared" si="92"/>
        <v>Subsidy for Capacity Construction</v>
      </c>
      <c r="K330" s="211" t="str">
        <f t="shared" si="92"/>
        <v>elec capacity construction subsidy</v>
      </c>
      <c r="L330" s="224">
        <f t="shared" si="92"/>
        <v>0</v>
      </c>
      <c r="M330" s="224">
        <f t="shared" si="92"/>
        <v>0.95</v>
      </c>
      <c r="N330" s="224">
        <f t="shared" si="92"/>
        <v>0.01</v>
      </c>
      <c r="O330" s="211" t="str">
        <f t="shared" si="92"/>
        <v>% of construction cost</v>
      </c>
      <c r="P330" s="223" t="str">
        <f>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0" s="211" t="str">
        <f t="shared" si="92"/>
        <v>electricity-sector-main.html#subsidies</v>
      </c>
      <c r="R330" s="9"/>
      <c r="S330" s="480" t="s">
        <v>2988</v>
      </c>
      <c r="T330" s="9"/>
    </row>
    <row r="331" spans="1:20" s="2" customFormat="1" ht="221.25" x14ac:dyDescent="0.75">
      <c r="A331" s="211" t="str">
        <f t="shared" si="93"/>
        <v>Electricity Supply</v>
      </c>
      <c r="B331" s="211" t="str">
        <f t="shared" si="91"/>
        <v>Subsidy for Capacity Construction</v>
      </c>
      <c r="C331" s="211" t="str">
        <f t="shared" si="91"/>
        <v>Perc Subsidy for Elec Capacity Construction</v>
      </c>
      <c r="D331" s="9" t="s">
        <v>82</v>
      </c>
      <c r="E331" s="55"/>
      <c r="F331" s="9" t="s">
        <v>96</v>
      </c>
      <c r="G331" s="9"/>
      <c r="H331" s="56">
        <v>520</v>
      </c>
      <c r="I331" s="9" t="s">
        <v>45</v>
      </c>
      <c r="J331" s="211" t="str">
        <f t="shared" si="92"/>
        <v>Subsidy for Capacity Construction</v>
      </c>
      <c r="K331" s="211" t="str">
        <f t="shared" si="92"/>
        <v>elec capacity construction subsidy</v>
      </c>
      <c r="L331" s="224">
        <f t="shared" si="92"/>
        <v>0</v>
      </c>
      <c r="M331" s="224">
        <f t="shared" si="92"/>
        <v>0.95</v>
      </c>
      <c r="N331" s="224">
        <f t="shared" si="92"/>
        <v>0.01</v>
      </c>
      <c r="O331" s="211" t="str">
        <f t="shared" si="92"/>
        <v>% of construction cost</v>
      </c>
      <c r="P331" s="223" t="str">
        <f>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1" s="211" t="str">
        <f t="shared" si="92"/>
        <v>electricity-sector-main.html#subsidies</v>
      </c>
      <c r="R331" s="9"/>
      <c r="S331" s="480" t="s">
        <v>2988</v>
      </c>
      <c r="T331" s="9"/>
    </row>
    <row r="332" spans="1:20" s="2" customFormat="1" ht="221.25" x14ac:dyDescent="0.75">
      <c r="A332" s="211" t="str">
        <f t="shared" si="93"/>
        <v>Electricity Supply</v>
      </c>
      <c r="B332" s="211" t="str">
        <f t="shared" si="91"/>
        <v>Subsidy for Capacity Construction</v>
      </c>
      <c r="C332" s="211" t="str">
        <f t="shared" si="91"/>
        <v>Perc Subsidy for Elec Capacity Construction</v>
      </c>
      <c r="D332" s="9" t="s">
        <v>83</v>
      </c>
      <c r="E332" s="55"/>
      <c r="F332" s="9" t="s">
        <v>97</v>
      </c>
      <c r="G332" s="9"/>
      <c r="H332" s="56">
        <v>521</v>
      </c>
      <c r="I332" s="9" t="s">
        <v>45</v>
      </c>
      <c r="J332" s="211" t="str">
        <f t="shared" si="92"/>
        <v>Subsidy for Capacity Construction</v>
      </c>
      <c r="K332" s="211" t="str">
        <f t="shared" si="92"/>
        <v>elec capacity construction subsidy</v>
      </c>
      <c r="L332" s="224">
        <f t="shared" si="92"/>
        <v>0</v>
      </c>
      <c r="M332" s="224">
        <f t="shared" si="92"/>
        <v>0.95</v>
      </c>
      <c r="N332" s="224">
        <f t="shared" si="92"/>
        <v>0.01</v>
      </c>
      <c r="O332" s="211" t="str">
        <f t="shared" si="92"/>
        <v>% of construction cost</v>
      </c>
      <c r="P332" s="223" t="str">
        <f>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2" s="211" t="str">
        <f t="shared" si="92"/>
        <v>electricity-sector-main.html#subsidies</v>
      </c>
      <c r="R332" s="9"/>
      <c r="S332" s="480" t="s">
        <v>2987</v>
      </c>
      <c r="T332" s="9"/>
    </row>
    <row r="333" spans="1:20" s="2" customFormat="1" ht="221.25" x14ac:dyDescent="0.75">
      <c r="A333" s="211" t="str">
        <f t="shared" si="93"/>
        <v>Electricity Supply</v>
      </c>
      <c r="B333" s="211" t="str">
        <f t="shared" si="91"/>
        <v>Subsidy for Capacity Construction</v>
      </c>
      <c r="C333" s="211" t="str">
        <f t="shared" si="91"/>
        <v>Perc Subsidy for Elec Capacity Construction</v>
      </c>
      <c r="D333" s="9" t="s">
        <v>483</v>
      </c>
      <c r="E333" s="55"/>
      <c r="F333" s="9" t="s">
        <v>482</v>
      </c>
      <c r="G333" s="9"/>
      <c r="H333" s="56">
        <v>694</v>
      </c>
      <c r="I333" s="9" t="s">
        <v>46</v>
      </c>
      <c r="J333" s="211" t="str">
        <f t="shared" si="92"/>
        <v>Subsidy for Capacity Construction</v>
      </c>
      <c r="K333" s="211" t="str">
        <f t="shared" si="92"/>
        <v>elec capacity construction subsidy</v>
      </c>
      <c r="L333" s="224">
        <f t="shared" si="92"/>
        <v>0</v>
      </c>
      <c r="M333" s="224">
        <f t="shared" si="92"/>
        <v>0.95</v>
      </c>
      <c r="N333" s="224">
        <f t="shared" si="92"/>
        <v>0.01</v>
      </c>
      <c r="O333" s="211" t="str">
        <f t="shared" si="92"/>
        <v>% of construction cost</v>
      </c>
      <c r="P333" s="223" t="str">
        <f>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3" s="211" t="str">
        <f t="shared" si="92"/>
        <v>electricity-sector-main.html#subsidies</v>
      </c>
      <c r="R333" s="9"/>
      <c r="S333" s="301"/>
      <c r="T333" s="9"/>
    </row>
    <row r="334" spans="1:20" s="2" customFormat="1" ht="221.25" x14ac:dyDescent="0.75">
      <c r="A334" s="211" t="str">
        <f t="shared" si="93"/>
        <v>Electricity Supply</v>
      </c>
      <c r="B334" s="211" t="str">
        <f t="shared" si="91"/>
        <v>Subsidy for Capacity Construction</v>
      </c>
      <c r="C334" s="211" t="str">
        <f t="shared" si="91"/>
        <v>Perc Subsidy for Elec Capacity Construction</v>
      </c>
      <c r="D334" s="9" t="s">
        <v>492</v>
      </c>
      <c r="E334" s="55"/>
      <c r="F334" s="9" t="s">
        <v>493</v>
      </c>
      <c r="G334" s="9"/>
      <c r="H334" s="56">
        <v>522</v>
      </c>
      <c r="I334" s="9" t="s">
        <v>45</v>
      </c>
      <c r="J334" s="211" t="str">
        <f t="shared" si="92"/>
        <v>Subsidy for Capacity Construction</v>
      </c>
      <c r="K334" s="211" t="str">
        <f t="shared" si="92"/>
        <v>elec capacity construction subsidy</v>
      </c>
      <c r="L334" s="224">
        <f t="shared" si="92"/>
        <v>0</v>
      </c>
      <c r="M334" s="224">
        <f t="shared" si="92"/>
        <v>0.95</v>
      </c>
      <c r="N334" s="224">
        <f t="shared" si="92"/>
        <v>0.01</v>
      </c>
      <c r="O334" s="211" t="str">
        <f t="shared" si="92"/>
        <v>% of construction cost</v>
      </c>
      <c r="P334" s="223" t="str">
        <f>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4" s="211" t="str">
        <f t="shared" si="92"/>
        <v>electricity-sector-main.html#subsidies</v>
      </c>
      <c r="R334" s="9"/>
      <c r="S334" s="480" t="s">
        <v>2988</v>
      </c>
      <c r="T334" s="9"/>
    </row>
    <row r="335" spans="1:20" s="2" customFormat="1" ht="221.25" x14ac:dyDescent="0.75">
      <c r="A335" s="211" t="str">
        <f t="shared" si="93"/>
        <v>Electricity Supply</v>
      </c>
      <c r="B335" s="211" t="str">
        <f t="shared" si="91"/>
        <v>Subsidy for Capacity Construction</v>
      </c>
      <c r="C335" s="211" t="str">
        <f t="shared" si="91"/>
        <v>Perc Subsidy for Elec Capacity Construction</v>
      </c>
      <c r="D335" s="9" t="s">
        <v>2938</v>
      </c>
      <c r="E335" s="53"/>
      <c r="F335" s="9" t="s">
        <v>2611</v>
      </c>
      <c r="G335" s="9"/>
      <c r="H335" s="56">
        <v>695</v>
      </c>
      <c r="I335" s="9" t="s">
        <v>46</v>
      </c>
      <c r="J335" s="211" t="str">
        <f t="shared" si="92"/>
        <v>Subsidy for Capacity Construction</v>
      </c>
      <c r="K335" s="211" t="str">
        <f t="shared" si="92"/>
        <v>elec capacity construction subsidy</v>
      </c>
      <c r="L335" s="224">
        <f t="shared" si="92"/>
        <v>0</v>
      </c>
      <c r="M335" s="224">
        <f t="shared" si="92"/>
        <v>0.95</v>
      </c>
      <c r="N335" s="224">
        <f t="shared" si="92"/>
        <v>0.01</v>
      </c>
      <c r="O335" s="211" t="str">
        <f t="shared" si="92"/>
        <v>% of construction cost</v>
      </c>
      <c r="P335" s="223" t="str">
        <f>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5" s="211" t="str">
        <f t="shared" si="92"/>
        <v>electricity-sector-main.html#subsidies</v>
      </c>
      <c r="R335" s="9"/>
      <c r="S335" s="301"/>
      <c r="T335" s="9"/>
    </row>
    <row r="336" spans="1:20" s="2" customFormat="1" ht="221.25" x14ac:dyDescent="0.75">
      <c r="A336" s="211" t="str">
        <f t="shared" si="93"/>
        <v>Electricity Supply</v>
      </c>
      <c r="B336" s="211" t="str">
        <f t="shared" si="91"/>
        <v>Subsidy for Capacity Construction</v>
      </c>
      <c r="C336" s="211" t="str">
        <f t="shared" si="91"/>
        <v>Perc Subsidy for Elec Capacity Construction</v>
      </c>
      <c r="D336" s="9" t="s">
        <v>2939</v>
      </c>
      <c r="E336" s="53"/>
      <c r="F336" s="9" t="s">
        <v>2760</v>
      </c>
      <c r="G336" s="9"/>
      <c r="H336" s="56">
        <v>696</v>
      </c>
      <c r="I336" s="9" t="s">
        <v>46</v>
      </c>
      <c r="J336" s="211" t="str">
        <f t="shared" si="92"/>
        <v>Subsidy for Capacity Construction</v>
      </c>
      <c r="K336" s="211" t="str">
        <f t="shared" si="92"/>
        <v>elec capacity construction subsidy</v>
      </c>
      <c r="L336" s="224">
        <f t="shared" si="92"/>
        <v>0</v>
      </c>
      <c r="M336" s="224">
        <f t="shared" si="92"/>
        <v>0.95</v>
      </c>
      <c r="N336" s="224">
        <f t="shared" si="92"/>
        <v>0.01</v>
      </c>
      <c r="O336" s="211" t="str">
        <f t="shared" si="92"/>
        <v>% of construction cost</v>
      </c>
      <c r="P336" s="223" t="str">
        <f>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6" s="211" t="str">
        <f t="shared" si="92"/>
        <v>electricity-sector-main.html#subsidies</v>
      </c>
      <c r="R336" s="9"/>
      <c r="S336" s="301"/>
      <c r="T336" s="9"/>
    </row>
    <row r="337" spans="1:20" s="2" customFormat="1" ht="221.25" x14ac:dyDescent="0.75">
      <c r="A337" s="211" t="str">
        <f t="shared" si="93"/>
        <v>Electricity Supply</v>
      </c>
      <c r="B337" s="211" t="str">
        <f t="shared" si="91"/>
        <v>Subsidy for Capacity Construction</v>
      </c>
      <c r="C337" s="211" t="str">
        <f t="shared" si="91"/>
        <v>Perc Subsidy for Elec Capacity Construction</v>
      </c>
      <c r="D337" s="9" t="s">
        <v>2940</v>
      </c>
      <c r="E337" s="53"/>
      <c r="F337" s="9" t="s">
        <v>2613</v>
      </c>
      <c r="G337" s="9"/>
      <c r="H337" s="56">
        <v>697</v>
      </c>
      <c r="I337" s="9" t="s">
        <v>46</v>
      </c>
      <c r="J337" s="211" t="str">
        <f t="shared" si="92"/>
        <v>Subsidy for Capacity Construction</v>
      </c>
      <c r="K337" s="211" t="str">
        <f t="shared" si="92"/>
        <v>elec capacity construction subsidy</v>
      </c>
      <c r="L337" s="224">
        <f t="shared" si="92"/>
        <v>0</v>
      </c>
      <c r="M337" s="224">
        <f t="shared" si="92"/>
        <v>0.95</v>
      </c>
      <c r="N337" s="224">
        <f t="shared" si="92"/>
        <v>0.01</v>
      </c>
      <c r="O337" s="211" t="str">
        <f t="shared" si="92"/>
        <v>% of construction cost</v>
      </c>
      <c r="P337" s="223" t="str">
        <f>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7" s="211" t="str">
        <f t="shared" si="92"/>
        <v>electricity-sector-main.html#subsidies</v>
      </c>
      <c r="R337" s="9"/>
      <c r="S337" s="301"/>
      <c r="T337" s="9"/>
    </row>
    <row r="338" spans="1:20" s="5" customFormat="1" ht="221.25" x14ac:dyDescent="0.75">
      <c r="A338" s="217" t="s">
        <v>8</v>
      </c>
      <c r="B338" s="217" t="s">
        <v>18</v>
      </c>
      <c r="C338" s="217" t="s">
        <v>137</v>
      </c>
      <c r="D338" s="53" t="s">
        <v>486</v>
      </c>
      <c r="E338" s="53"/>
      <c r="F338" s="9" t="s">
        <v>485</v>
      </c>
      <c r="G338" s="53"/>
      <c r="H338" s="56">
        <v>698</v>
      </c>
      <c r="I338" s="9" t="s">
        <v>46</v>
      </c>
      <c r="J338" s="217" t="s">
        <v>18</v>
      </c>
      <c r="K338" s="217" t="s">
        <v>2983</v>
      </c>
      <c r="L338" s="65"/>
      <c r="M338" s="65"/>
      <c r="N338" s="65"/>
      <c r="O338" s="53"/>
      <c r="P338" s="223" t="str">
        <f>INDEX('Policy Characteristics'!J:J,MATCH($C338,'Policy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8" s="55"/>
      <c r="R338" s="9"/>
      <c r="S338" s="301"/>
      <c r="T338" s="55"/>
    </row>
    <row r="339" spans="1:20" s="5" customFormat="1" ht="221.25" x14ac:dyDescent="0.75">
      <c r="A339" s="71" t="str">
        <f t="shared" ref="A339:C350" si="94">A$338</f>
        <v>Electricity Supply</v>
      </c>
      <c r="B339" s="71" t="str">
        <f t="shared" si="94"/>
        <v>Subsidy for Electricity Production</v>
      </c>
      <c r="C339" s="71" t="str">
        <f t="shared" si="94"/>
        <v>Subsidy for Elec Production by Fuel</v>
      </c>
      <c r="D339" s="9" t="s">
        <v>78</v>
      </c>
      <c r="E339" s="55"/>
      <c r="F339" s="9" t="s">
        <v>92</v>
      </c>
      <c r="G339" s="55"/>
      <c r="H339" s="56">
        <v>699</v>
      </c>
      <c r="I339" s="9" t="s">
        <v>46</v>
      </c>
      <c r="J339" s="71" t="str">
        <f t="shared" ref="J339:K350" si="95">J$338</f>
        <v>Subsidy for Electricity Production</v>
      </c>
      <c r="K339" s="71" t="str">
        <f t="shared" si="95"/>
        <v>elec generation subsidy</v>
      </c>
      <c r="L339" s="66"/>
      <c r="M339" s="66"/>
      <c r="N339" s="66"/>
      <c r="O339" s="55"/>
      <c r="P339" s="223" t="str">
        <f>INDEX('Policy Characteristics'!J:J,MATCH($C339,'Policy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9" s="55"/>
      <c r="R339" s="9"/>
      <c r="S339" s="301"/>
      <c r="T339" s="55"/>
    </row>
    <row r="340" spans="1:20" s="5" customFormat="1" ht="221.25" x14ac:dyDescent="0.75">
      <c r="A340" s="71" t="str">
        <f t="shared" si="94"/>
        <v>Electricity Supply</v>
      </c>
      <c r="B340" s="71" t="str">
        <f t="shared" si="94"/>
        <v>Subsidy for Electricity Production</v>
      </c>
      <c r="C340" s="71" t="str">
        <f t="shared" si="94"/>
        <v>Subsidy for Elec Production by Fuel</v>
      </c>
      <c r="D340" s="9" t="s">
        <v>79</v>
      </c>
      <c r="E340" s="55"/>
      <c r="F340" s="9" t="s">
        <v>93</v>
      </c>
      <c r="G340" s="55"/>
      <c r="H340" s="54">
        <v>37</v>
      </c>
      <c r="I340" s="9" t="s">
        <v>45</v>
      </c>
      <c r="J340" s="71" t="str">
        <f t="shared" si="95"/>
        <v>Subsidy for Electricity Production</v>
      </c>
      <c r="K340" s="71" t="str">
        <f t="shared" si="95"/>
        <v>elec generation subsidy</v>
      </c>
      <c r="L340" s="67">
        <v>0</v>
      </c>
      <c r="M340" s="67">
        <v>60</v>
      </c>
      <c r="N340" s="67">
        <v>1</v>
      </c>
      <c r="O340" s="218" t="str">
        <f>UnitControlCenter!B45</f>
        <v>$/MWh</v>
      </c>
      <c r="P340" s="223" t="str">
        <f>INDEX('Policy Characteristics'!J:J,MATCH($C340,'Policy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0" s="53" t="s">
        <v>231</v>
      </c>
      <c r="R340" s="9" t="s">
        <v>232</v>
      </c>
      <c r="S340" s="296" t="s">
        <v>162</v>
      </c>
      <c r="T340" s="53"/>
    </row>
    <row r="341" spans="1:20" s="5" customFormat="1" ht="221.25" x14ac:dyDescent="0.75">
      <c r="A341" s="71" t="str">
        <f t="shared" si="94"/>
        <v>Electricity Supply</v>
      </c>
      <c r="B341" s="71" t="str">
        <f t="shared" si="94"/>
        <v>Subsidy for Electricity Production</v>
      </c>
      <c r="C341" s="71" t="str">
        <f t="shared" si="94"/>
        <v>Subsidy for Elec Production by Fuel</v>
      </c>
      <c r="D341" s="9" t="s">
        <v>80</v>
      </c>
      <c r="E341" s="55"/>
      <c r="F341" s="9" t="s">
        <v>94</v>
      </c>
      <c r="G341" s="55"/>
      <c r="H341" s="54">
        <v>700</v>
      </c>
      <c r="I341" s="9" t="s">
        <v>46</v>
      </c>
      <c r="J341" s="71" t="str">
        <f t="shared" si="95"/>
        <v>Subsidy for Electricity Production</v>
      </c>
      <c r="K341" s="71" t="str">
        <f t="shared" si="95"/>
        <v>elec generation subsidy</v>
      </c>
      <c r="L341" s="66"/>
      <c r="M341" s="66"/>
      <c r="N341" s="66"/>
      <c r="O341" s="55"/>
      <c r="P341" s="223" t="str">
        <f>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55"/>
      <c r="R341" s="9"/>
      <c r="S341" s="303"/>
      <c r="T341" s="55"/>
    </row>
    <row r="342" spans="1:20" ht="221.25" x14ac:dyDescent="0.75">
      <c r="A342" s="71" t="str">
        <f t="shared" si="94"/>
        <v>Electricity Supply</v>
      </c>
      <c r="B342" s="71" t="str">
        <f t="shared" si="94"/>
        <v>Subsidy for Electricity Production</v>
      </c>
      <c r="C342" s="71" t="str">
        <f t="shared" si="94"/>
        <v>Subsidy for Elec Production by Fuel</v>
      </c>
      <c r="D342" s="9" t="s">
        <v>487</v>
      </c>
      <c r="E342" s="55"/>
      <c r="F342" s="9" t="s">
        <v>490</v>
      </c>
      <c r="G342" s="55"/>
      <c r="H342" s="54">
        <v>39</v>
      </c>
      <c r="I342" s="9" t="s">
        <v>45</v>
      </c>
      <c r="J342" s="71" t="str">
        <f t="shared" si="95"/>
        <v>Subsidy for Electricity Production</v>
      </c>
      <c r="K342" s="71" t="str">
        <f t="shared" si="95"/>
        <v>elec generation subsidy</v>
      </c>
      <c r="L342" s="66">
        <f t="shared" ref="L342:O347" si="96">L$340</f>
        <v>0</v>
      </c>
      <c r="M342" s="66">
        <f t="shared" si="96"/>
        <v>60</v>
      </c>
      <c r="N342" s="66">
        <f t="shared" si="96"/>
        <v>1</v>
      </c>
      <c r="O342" s="55" t="str">
        <f t="shared" si="96"/>
        <v>$/MWh</v>
      </c>
      <c r="P342" s="223" t="str">
        <f>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53" t="s">
        <v>231</v>
      </c>
      <c r="R342" s="9" t="s">
        <v>232</v>
      </c>
      <c r="S342" s="30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53"/>
    </row>
    <row r="343" spans="1:20" ht="221.25" x14ac:dyDescent="0.75">
      <c r="A343" s="71" t="str">
        <f t="shared" si="94"/>
        <v>Electricity Supply</v>
      </c>
      <c r="B343" s="71" t="str">
        <f t="shared" si="94"/>
        <v>Subsidy for Electricity Production</v>
      </c>
      <c r="C343" s="71" t="str">
        <f t="shared" si="94"/>
        <v>Subsidy for Elec Production by Fuel</v>
      </c>
      <c r="D343" s="9" t="s">
        <v>81</v>
      </c>
      <c r="E343" s="55"/>
      <c r="F343" s="9" t="s">
        <v>95</v>
      </c>
      <c r="G343" s="55"/>
      <c r="H343" s="54">
        <v>40</v>
      </c>
      <c r="I343" s="9" t="s">
        <v>45</v>
      </c>
      <c r="J343" s="71" t="str">
        <f t="shared" si="95"/>
        <v>Subsidy for Electricity Production</v>
      </c>
      <c r="K343" s="71" t="str">
        <f t="shared" si="95"/>
        <v>elec generation subsidy</v>
      </c>
      <c r="L343" s="66">
        <f t="shared" si="96"/>
        <v>0</v>
      </c>
      <c r="M343" s="66">
        <f t="shared" si="96"/>
        <v>60</v>
      </c>
      <c r="N343" s="66">
        <f t="shared" si="96"/>
        <v>1</v>
      </c>
      <c r="O343" s="55" t="str">
        <f t="shared" si="96"/>
        <v>$/MWh</v>
      </c>
      <c r="P343" s="223" t="str">
        <f>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53" t="s">
        <v>231</v>
      </c>
      <c r="R343" s="9" t="s">
        <v>232</v>
      </c>
      <c r="S343" s="30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53"/>
    </row>
    <row r="344" spans="1:20" ht="221.25" x14ac:dyDescent="0.75">
      <c r="A344" s="71" t="str">
        <f t="shared" si="94"/>
        <v>Electricity Supply</v>
      </c>
      <c r="B344" s="71" t="str">
        <f t="shared" si="94"/>
        <v>Subsidy for Electricity Production</v>
      </c>
      <c r="C344" s="71" t="str">
        <f t="shared" si="94"/>
        <v>Subsidy for Elec Production by Fuel</v>
      </c>
      <c r="D344" s="9" t="s">
        <v>82</v>
      </c>
      <c r="E344" s="55"/>
      <c r="F344" s="9" t="s">
        <v>96</v>
      </c>
      <c r="G344" s="55"/>
      <c r="H344" s="54">
        <v>41</v>
      </c>
      <c r="I344" s="9" t="s">
        <v>45</v>
      </c>
      <c r="J344" s="71" t="str">
        <f t="shared" si="95"/>
        <v>Subsidy for Electricity Production</v>
      </c>
      <c r="K344" s="71" t="str">
        <f t="shared" si="95"/>
        <v>elec generation subsidy</v>
      </c>
      <c r="L344" s="66">
        <f t="shared" si="96"/>
        <v>0</v>
      </c>
      <c r="M344" s="66">
        <f t="shared" si="96"/>
        <v>60</v>
      </c>
      <c r="N344" s="66">
        <f t="shared" si="96"/>
        <v>1</v>
      </c>
      <c r="O344" s="55" t="str">
        <f t="shared" si="96"/>
        <v>$/MWh</v>
      </c>
      <c r="P344" s="223" t="str">
        <f>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53" t="s">
        <v>231</v>
      </c>
      <c r="R344" s="9" t="s">
        <v>232</v>
      </c>
      <c r="S344" s="30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53"/>
    </row>
    <row r="345" spans="1:20" ht="221.25" x14ac:dyDescent="0.75">
      <c r="A345" s="71" t="str">
        <f t="shared" si="94"/>
        <v>Electricity Supply</v>
      </c>
      <c r="B345" s="71" t="str">
        <f t="shared" si="94"/>
        <v>Subsidy for Electricity Production</v>
      </c>
      <c r="C345" s="71" t="str">
        <f t="shared" si="94"/>
        <v>Subsidy for Elec Production by Fuel</v>
      </c>
      <c r="D345" s="9" t="s">
        <v>83</v>
      </c>
      <c r="E345" s="55"/>
      <c r="F345" s="9" t="s">
        <v>97</v>
      </c>
      <c r="G345" s="55"/>
      <c r="H345" s="54">
        <v>42</v>
      </c>
      <c r="I345" s="9" t="s">
        <v>45</v>
      </c>
      <c r="J345" s="71" t="str">
        <f t="shared" si="95"/>
        <v>Subsidy for Electricity Production</v>
      </c>
      <c r="K345" s="71" t="str">
        <f t="shared" si="95"/>
        <v>elec generation subsidy</v>
      </c>
      <c r="L345" s="66">
        <f t="shared" si="96"/>
        <v>0</v>
      </c>
      <c r="M345" s="66">
        <f t="shared" si="96"/>
        <v>60</v>
      </c>
      <c r="N345" s="66">
        <f t="shared" si="96"/>
        <v>1</v>
      </c>
      <c r="O345" s="55" t="str">
        <f t="shared" si="96"/>
        <v>$/MWh</v>
      </c>
      <c r="P345" s="223" t="str">
        <f>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53" t="s">
        <v>231</v>
      </c>
      <c r="R345" s="9" t="s">
        <v>232</v>
      </c>
      <c r="S345" s="30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53"/>
    </row>
    <row r="346" spans="1:20" ht="221.25" x14ac:dyDescent="0.75">
      <c r="A346" s="71" t="str">
        <f t="shared" si="94"/>
        <v>Electricity Supply</v>
      </c>
      <c r="B346" s="71" t="str">
        <f t="shared" si="94"/>
        <v>Subsidy for Electricity Production</v>
      </c>
      <c r="C346" s="71" t="str">
        <f t="shared" si="94"/>
        <v>Subsidy for Elec Production by Fuel</v>
      </c>
      <c r="D346" s="9" t="s">
        <v>483</v>
      </c>
      <c r="E346" s="55"/>
      <c r="F346" s="9" t="s">
        <v>482</v>
      </c>
      <c r="G346" s="55"/>
      <c r="H346" s="54">
        <v>701</v>
      </c>
      <c r="I346" s="9" t="s">
        <v>46</v>
      </c>
      <c r="J346" s="71" t="str">
        <f t="shared" si="95"/>
        <v>Subsidy for Electricity Production</v>
      </c>
      <c r="K346" s="71" t="str">
        <f t="shared" si="95"/>
        <v>elec generation subsidy</v>
      </c>
      <c r="L346" s="64"/>
      <c r="M346" s="64"/>
      <c r="N346" s="64"/>
      <c r="O346" s="55"/>
      <c r="P346" s="223" t="str">
        <f>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53"/>
      <c r="R346" s="9"/>
      <c r="S346" s="303"/>
      <c r="T346" s="53"/>
    </row>
    <row r="347" spans="1:20" ht="221.25" x14ac:dyDescent="0.75">
      <c r="A347" s="71" t="str">
        <f t="shared" si="94"/>
        <v>Electricity Supply</v>
      </c>
      <c r="B347" s="71" t="str">
        <f t="shared" si="94"/>
        <v>Subsidy for Electricity Production</v>
      </c>
      <c r="C347" s="71" t="str">
        <f t="shared" si="94"/>
        <v>Subsidy for Elec Production by Fuel</v>
      </c>
      <c r="D347" s="9" t="s">
        <v>492</v>
      </c>
      <c r="E347" s="55"/>
      <c r="F347" s="9" t="s">
        <v>493</v>
      </c>
      <c r="G347" s="55"/>
      <c r="H347" s="54">
        <v>184</v>
      </c>
      <c r="I347" s="9" t="s">
        <v>45</v>
      </c>
      <c r="J347" s="71" t="str">
        <f t="shared" si="95"/>
        <v>Subsidy for Electricity Production</v>
      </c>
      <c r="K347" s="71" t="str">
        <f t="shared" si="95"/>
        <v>elec generation subsidy</v>
      </c>
      <c r="L347" s="66">
        <f t="shared" si="96"/>
        <v>0</v>
      </c>
      <c r="M347" s="66">
        <f t="shared" si="96"/>
        <v>60</v>
      </c>
      <c r="N347" s="66">
        <f t="shared" si="96"/>
        <v>1</v>
      </c>
      <c r="O347" s="55" t="str">
        <f t="shared" si="96"/>
        <v>$/MWh</v>
      </c>
      <c r="P347" s="223" t="str">
        <f>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53" t="s">
        <v>231</v>
      </c>
      <c r="R347" s="9" t="s">
        <v>232</v>
      </c>
      <c r="S347" s="30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53"/>
    </row>
    <row r="348" spans="1:20" ht="221.25" x14ac:dyDescent="0.75">
      <c r="A348" s="71" t="str">
        <f t="shared" si="94"/>
        <v>Electricity Supply</v>
      </c>
      <c r="B348" s="71" t="str">
        <f t="shared" si="94"/>
        <v>Subsidy for Electricity Production</v>
      </c>
      <c r="C348" s="71" t="str">
        <f t="shared" si="94"/>
        <v>Subsidy for Elec Production by Fuel</v>
      </c>
      <c r="D348" s="9" t="s">
        <v>2938</v>
      </c>
      <c r="E348" s="53"/>
      <c r="F348" s="9" t="s">
        <v>2611</v>
      </c>
      <c r="G348" s="55"/>
      <c r="H348" s="54">
        <v>702</v>
      </c>
      <c r="I348" s="9" t="s">
        <v>46</v>
      </c>
      <c r="J348" s="71" t="str">
        <f t="shared" si="95"/>
        <v>Subsidy for Electricity Production</v>
      </c>
      <c r="K348" s="71" t="str">
        <f t="shared" si="95"/>
        <v>elec generation subsidy</v>
      </c>
      <c r="L348" s="66"/>
      <c r="M348" s="66"/>
      <c r="N348" s="66"/>
      <c r="O348" s="55"/>
      <c r="P348" s="223" t="str">
        <f>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53"/>
      <c r="R348" s="9"/>
      <c r="S348" s="303"/>
      <c r="T348" s="53"/>
    </row>
    <row r="349" spans="1:20" ht="221.25" x14ac:dyDescent="0.75">
      <c r="A349" s="71" t="str">
        <f t="shared" si="94"/>
        <v>Electricity Supply</v>
      </c>
      <c r="B349" s="71" t="str">
        <f t="shared" si="94"/>
        <v>Subsidy for Electricity Production</v>
      </c>
      <c r="C349" s="71" t="str">
        <f t="shared" si="94"/>
        <v>Subsidy for Elec Production by Fuel</v>
      </c>
      <c r="D349" s="9" t="s">
        <v>2939</v>
      </c>
      <c r="E349" s="53"/>
      <c r="F349" s="9" t="s">
        <v>2760</v>
      </c>
      <c r="G349" s="55"/>
      <c r="H349" s="54">
        <v>703</v>
      </c>
      <c r="I349" s="9" t="s">
        <v>46</v>
      </c>
      <c r="J349" s="71" t="str">
        <f t="shared" si="95"/>
        <v>Subsidy for Electricity Production</v>
      </c>
      <c r="K349" s="71" t="str">
        <f t="shared" si="95"/>
        <v>elec generation subsidy</v>
      </c>
      <c r="L349" s="66"/>
      <c r="M349" s="66"/>
      <c r="N349" s="66"/>
      <c r="O349" s="55"/>
      <c r="P349" s="223" t="str">
        <f>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53"/>
      <c r="R349" s="9"/>
      <c r="S349" s="303"/>
      <c r="T349" s="53"/>
    </row>
    <row r="350" spans="1:20" ht="221.25" x14ac:dyDescent="0.75">
      <c r="A350" s="71" t="str">
        <f t="shared" si="94"/>
        <v>Electricity Supply</v>
      </c>
      <c r="B350" s="71" t="str">
        <f t="shared" si="94"/>
        <v>Subsidy for Electricity Production</v>
      </c>
      <c r="C350" s="71" t="str">
        <f t="shared" si="94"/>
        <v>Subsidy for Elec Production by Fuel</v>
      </c>
      <c r="D350" s="9" t="s">
        <v>2940</v>
      </c>
      <c r="E350" s="53"/>
      <c r="F350" s="9" t="s">
        <v>2613</v>
      </c>
      <c r="G350" s="55"/>
      <c r="H350" s="54">
        <v>704</v>
      </c>
      <c r="I350" s="9" t="s">
        <v>46</v>
      </c>
      <c r="J350" s="71" t="str">
        <f t="shared" si="95"/>
        <v>Subsidy for Electricity Production</v>
      </c>
      <c r="K350" s="71" t="str">
        <f t="shared" si="95"/>
        <v>elec generation subsidy</v>
      </c>
      <c r="L350" s="66"/>
      <c r="M350" s="66"/>
      <c r="N350" s="66"/>
      <c r="O350" s="55"/>
      <c r="P350" s="223" t="str">
        <f>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53"/>
      <c r="R350" s="9"/>
      <c r="S350" s="303"/>
      <c r="T350" s="53"/>
    </row>
    <row r="351" spans="1:20" ht="88.5" x14ac:dyDescent="0.75">
      <c r="A351" s="217" t="s">
        <v>9</v>
      </c>
      <c r="B351" s="217" t="s">
        <v>28</v>
      </c>
      <c r="C351" s="217" t="s">
        <v>3284</v>
      </c>
      <c r="D351" s="481" t="s">
        <v>3329</v>
      </c>
      <c r="E351" s="482" t="s">
        <v>3287</v>
      </c>
      <c r="F351" s="227" t="s">
        <v>3354</v>
      </c>
      <c r="G351" s="53" t="s">
        <v>3288</v>
      </c>
      <c r="H351" s="54">
        <v>908</v>
      </c>
      <c r="I351" s="9" t="s">
        <v>46</v>
      </c>
      <c r="J351" s="217" t="s">
        <v>3285</v>
      </c>
      <c r="K351" s="217" t="s">
        <v>3283</v>
      </c>
      <c r="L351" s="59">
        <v>0</v>
      </c>
      <c r="M351" s="60">
        <v>1</v>
      </c>
      <c r="N351" s="60">
        <v>0.01</v>
      </c>
      <c r="O351" s="53" t="s">
        <v>3019</v>
      </c>
      <c r="P351" s="223" t="str">
        <f>INDEX('Policy Characteristics'!J:J,MATCH($C351,'Policy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1" s="53" t="s">
        <v>258</v>
      </c>
      <c r="R351" s="9" t="s">
        <v>259</v>
      </c>
      <c r="S351" s="296"/>
      <c r="T351" s="53"/>
    </row>
    <row r="352" spans="1:20" ht="88.5" x14ac:dyDescent="0.75">
      <c r="A352" s="71" t="str">
        <f t="shared" ref="A352:C367" si="97">A$351</f>
        <v>Industry</v>
      </c>
      <c r="B352" s="71" t="str">
        <f t="shared" si="97"/>
        <v>Carbon Capture and Sequestration</v>
      </c>
      <c r="C352" s="71" t="str">
        <f t="shared" si="97"/>
        <v>Industry Sector Fraction of Potential Additional CCS Achieved</v>
      </c>
      <c r="D352" s="481" t="s">
        <v>3329</v>
      </c>
      <c r="E352" s="482" t="s">
        <v>2699</v>
      </c>
      <c r="F352" s="227" t="s">
        <v>3354</v>
      </c>
      <c r="G352" s="53" t="s">
        <v>3289</v>
      </c>
      <c r="H352" s="54">
        <v>909</v>
      </c>
      <c r="I352" s="9" t="s">
        <v>46</v>
      </c>
      <c r="J352" s="71" t="str">
        <f t="shared" ref="J352:R367" si="98">J$351</f>
        <v>Industry CCS</v>
      </c>
      <c r="K352" s="71" t="str">
        <f t="shared" si="98"/>
        <v>indst CCS</v>
      </c>
      <c r="L352" s="61">
        <f>L$351</f>
        <v>0</v>
      </c>
      <c r="M352" s="61">
        <f t="shared" ref="M352:N367" si="99">M$351</f>
        <v>1</v>
      </c>
      <c r="N352" s="61">
        <f t="shared" si="99"/>
        <v>0.01</v>
      </c>
      <c r="O352" s="71" t="str">
        <f t="shared" si="98"/>
        <v>% of CO2 captured</v>
      </c>
      <c r="P352" s="223" t="str">
        <f>INDEX('Policy Characteristics'!J:J,MATCH($C352,'Policy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71" t="str">
        <f t="shared" si="98"/>
        <v>ccs.html#ccs</v>
      </c>
      <c r="R352" s="71" t="str">
        <f t="shared" si="98"/>
        <v>carbon-capture-and-sequestration.html</v>
      </c>
      <c r="S352" s="296"/>
      <c r="T352" s="53"/>
    </row>
    <row r="353" spans="1:20" ht="88.5" x14ac:dyDescent="0.75">
      <c r="A353" s="71" t="str">
        <f t="shared" si="97"/>
        <v>Industry</v>
      </c>
      <c r="B353" s="71" t="str">
        <f t="shared" si="97"/>
        <v>Carbon Capture and Sequestration</v>
      </c>
      <c r="C353" s="71" t="str">
        <f t="shared" si="97"/>
        <v>Industry Sector Fraction of Potential Additional CCS Achieved</v>
      </c>
      <c r="D353" s="482" t="s">
        <v>3330</v>
      </c>
      <c r="E353" s="482" t="s">
        <v>3287</v>
      </c>
      <c r="F353" s="227" t="s">
        <v>2952</v>
      </c>
      <c r="G353" s="53" t="s">
        <v>3288</v>
      </c>
      <c r="H353" s="54">
        <v>910</v>
      </c>
      <c r="I353" s="9" t="s">
        <v>46</v>
      </c>
      <c r="J353" s="71" t="str">
        <f t="shared" si="98"/>
        <v>Industry CCS</v>
      </c>
      <c r="K353" s="71" t="str">
        <f t="shared" si="98"/>
        <v>indst CCS</v>
      </c>
      <c r="L353" s="61">
        <f t="shared" si="98"/>
        <v>0</v>
      </c>
      <c r="M353" s="61">
        <f t="shared" si="99"/>
        <v>1</v>
      </c>
      <c r="N353" s="61">
        <f t="shared" si="99"/>
        <v>0.01</v>
      </c>
      <c r="O353" s="71" t="str">
        <f t="shared" si="98"/>
        <v>% of CO2 captured</v>
      </c>
      <c r="P353" s="223" t="str">
        <f>INDEX('Policy Characteristics'!J:J,MATCH($C353,'Policy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71" t="str">
        <f t="shared" si="98"/>
        <v>ccs.html#ccs</v>
      </c>
      <c r="R353" s="71" t="str">
        <f t="shared" si="98"/>
        <v>carbon-capture-and-sequestration.html</v>
      </c>
      <c r="S353" s="303"/>
      <c r="T353" s="53"/>
    </row>
    <row r="354" spans="1:20" ht="88.5" x14ac:dyDescent="0.75">
      <c r="A354" s="71" t="str">
        <f t="shared" si="97"/>
        <v>Industry</v>
      </c>
      <c r="B354" s="71" t="str">
        <f t="shared" si="97"/>
        <v>Carbon Capture and Sequestration</v>
      </c>
      <c r="C354" s="71" t="str">
        <f t="shared" si="97"/>
        <v>Industry Sector Fraction of Potential Additional CCS Achieved</v>
      </c>
      <c r="D354" s="482" t="s">
        <v>3330</v>
      </c>
      <c r="E354" s="482" t="s">
        <v>2699</v>
      </c>
      <c r="F354" s="227" t="s">
        <v>2952</v>
      </c>
      <c r="G354" s="53" t="s">
        <v>3289</v>
      </c>
      <c r="H354" s="54">
        <v>911</v>
      </c>
      <c r="I354" s="9" t="s">
        <v>46</v>
      </c>
      <c r="J354" s="71" t="str">
        <f t="shared" si="98"/>
        <v>Industry CCS</v>
      </c>
      <c r="K354" s="71" t="str">
        <f t="shared" si="98"/>
        <v>indst CCS</v>
      </c>
      <c r="L354" s="61">
        <f t="shared" si="98"/>
        <v>0</v>
      </c>
      <c r="M354" s="61">
        <f t="shared" si="99"/>
        <v>1</v>
      </c>
      <c r="N354" s="61">
        <f t="shared" si="99"/>
        <v>0.01</v>
      </c>
      <c r="O354" s="71" t="str">
        <f t="shared" si="98"/>
        <v>% of CO2 captured</v>
      </c>
      <c r="P354" s="223" t="str">
        <f>INDEX('Policy Characteristics'!J:J,MATCH($C354,'Policy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71" t="str">
        <f t="shared" si="98"/>
        <v>ccs.html#ccs</v>
      </c>
      <c r="R354" s="71" t="str">
        <f t="shared" si="98"/>
        <v>carbon-capture-and-sequestration.html</v>
      </c>
      <c r="S354" s="303"/>
      <c r="T354" s="53"/>
    </row>
    <row r="355" spans="1:20" ht="88.5" x14ac:dyDescent="0.75">
      <c r="A355" s="71" t="str">
        <f t="shared" si="97"/>
        <v>Industry</v>
      </c>
      <c r="B355" s="71" t="str">
        <f t="shared" si="97"/>
        <v>Carbon Capture and Sequestration</v>
      </c>
      <c r="C355" s="71" t="str">
        <f t="shared" si="97"/>
        <v>Industry Sector Fraction of Potential Additional CCS Achieved</v>
      </c>
      <c r="D355" s="482" t="s">
        <v>3331</v>
      </c>
      <c r="E355" s="482" t="s">
        <v>3287</v>
      </c>
      <c r="F355" s="227" t="s">
        <v>3295</v>
      </c>
      <c r="G355" s="53" t="s">
        <v>3288</v>
      </c>
      <c r="H355" s="54">
        <v>912</v>
      </c>
      <c r="I355" s="9" t="s">
        <v>46</v>
      </c>
      <c r="J355" s="71" t="str">
        <f t="shared" si="98"/>
        <v>Industry CCS</v>
      </c>
      <c r="K355" s="71" t="str">
        <f t="shared" si="98"/>
        <v>indst CCS</v>
      </c>
      <c r="L355" s="61">
        <f t="shared" si="98"/>
        <v>0</v>
      </c>
      <c r="M355" s="61">
        <f t="shared" si="99"/>
        <v>1</v>
      </c>
      <c r="N355" s="61">
        <f t="shared" si="99"/>
        <v>0.01</v>
      </c>
      <c r="O355" s="71" t="str">
        <f t="shared" si="98"/>
        <v>% of CO2 captured</v>
      </c>
      <c r="P355" s="223" t="str">
        <f>INDEX('Policy Characteristics'!J:J,MATCH($C355,'Policy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71" t="str">
        <f t="shared" si="98"/>
        <v>ccs.html#ccs</v>
      </c>
      <c r="R355" s="71" t="str">
        <f t="shared" si="98"/>
        <v>carbon-capture-and-sequestration.html</v>
      </c>
      <c r="S355" s="303"/>
      <c r="T355" s="53"/>
    </row>
    <row r="356" spans="1:20" ht="88.5" x14ac:dyDescent="0.75">
      <c r="A356" s="71" t="str">
        <f t="shared" si="97"/>
        <v>Industry</v>
      </c>
      <c r="B356" s="71" t="str">
        <f t="shared" si="97"/>
        <v>Carbon Capture and Sequestration</v>
      </c>
      <c r="C356" s="71" t="str">
        <f t="shared" si="97"/>
        <v>Industry Sector Fraction of Potential Additional CCS Achieved</v>
      </c>
      <c r="D356" s="482" t="s">
        <v>3331</v>
      </c>
      <c r="E356" s="482" t="s">
        <v>2699</v>
      </c>
      <c r="F356" s="227" t="s">
        <v>3295</v>
      </c>
      <c r="G356" s="53" t="s">
        <v>3289</v>
      </c>
      <c r="H356" s="54">
        <v>913</v>
      </c>
      <c r="I356" s="9" t="s">
        <v>46</v>
      </c>
      <c r="J356" s="71" t="str">
        <f t="shared" si="98"/>
        <v>Industry CCS</v>
      </c>
      <c r="K356" s="71" t="str">
        <f t="shared" si="98"/>
        <v>indst CCS</v>
      </c>
      <c r="L356" s="61">
        <f t="shared" si="98"/>
        <v>0</v>
      </c>
      <c r="M356" s="61">
        <f t="shared" si="99"/>
        <v>1</v>
      </c>
      <c r="N356" s="61">
        <f t="shared" si="99"/>
        <v>0.01</v>
      </c>
      <c r="O356" s="71" t="str">
        <f t="shared" si="98"/>
        <v>% of CO2 captured</v>
      </c>
      <c r="P356" s="223" t="str">
        <f>INDEX('Policy Characteristics'!J:J,MATCH($C356,'Policy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71" t="str">
        <f t="shared" si="98"/>
        <v>ccs.html#ccs</v>
      </c>
      <c r="R356" s="71" t="str">
        <f t="shared" si="98"/>
        <v>carbon-capture-and-sequestration.html</v>
      </c>
      <c r="S356" s="303"/>
      <c r="T356" s="53"/>
    </row>
    <row r="357" spans="1:20" ht="88.5" x14ac:dyDescent="0.75">
      <c r="A357" s="71" t="str">
        <f t="shared" si="97"/>
        <v>Industry</v>
      </c>
      <c r="B357" s="71" t="str">
        <f t="shared" si="97"/>
        <v>Carbon Capture and Sequestration</v>
      </c>
      <c r="C357" s="71" t="str">
        <f t="shared" si="97"/>
        <v>Industry Sector Fraction of Potential Additional CCS Achieved</v>
      </c>
      <c r="D357" s="482" t="s">
        <v>3332</v>
      </c>
      <c r="E357" s="482" t="s">
        <v>3287</v>
      </c>
      <c r="F357" s="227" t="s">
        <v>3296</v>
      </c>
      <c r="G357" s="53" t="s">
        <v>3288</v>
      </c>
      <c r="H357" s="54">
        <v>914</v>
      </c>
      <c r="I357" s="9" t="s">
        <v>46</v>
      </c>
      <c r="J357" s="71" t="str">
        <f t="shared" si="98"/>
        <v>Industry CCS</v>
      </c>
      <c r="K357" s="71" t="str">
        <f t="shared" si="98"/>
        <v>indst CCS</v>
      </c>
      <c r="L357" s="61">
        <f t="shared" si="98"/>
        <v>0</v>
      </c>
      <c r="M357" s="61">
        <f t="shared" si="99"/>
        <v>1</v>
      </c>
      <c r="N357" s="61">
        <f t="shared" si="99"/>
        <v>0.01</v>
      </c>
      <c r="O357" s="71" t="str">
        <f t="shared" si="98"/>
        <v>% of CO2 captured</v>
      </c>
      <c r="P357" s="223" t="str">
        <f>INDEX('Policy Characteristics'!J:J,MATCH($C357,'Policy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71" t="str">
        <f t="shared" si="98"/>
        <v>ccs.html#ccs</v>
      </c>
      <c r="R357" s="71" t="str">
        <f t="shared" si="98"/>
        <v>carbon-capture-and-sequestration.html</v>
      </c>
      <c r="S357" s="303"/>
      <c r="T357" s="53"/>
    </row>
    <row r="358" spans="1:20" ht="88.5" x14ac:dyDescent="0.75">
      <c r="A358" s="71" t="str">
        <f t="shared" si="97"/>
        <v>Industry</v>
      </c>
      <c r="B358" s="71" t="str">
        <f t="shared" si="97"/>
        <v>Carbon Capture and Sequestration</v>
      </c>
      <c r="C358" s="71" t="str">
        <f t="shared" si="97"/>
        <v>Industry Sector Fraction of Potential Additional CCS Achieved</v>
      </c>
      <c r="D358" s="482" t="s">
        <v>3332</v>
      </c>
      <c r="E358" s="482" t="s">
        <v>2699</v>
      </c>
      <c r="F358" s="227" t="s">
        <v>3296</v>
      </c>
      <c r="G358" s="53" t="s">
        <v>3289</v>
      </c>
      <c r="H358" s="54">
        <v>915</v>
      </c>
      <c r="I358" s="9" t="s">
        <v>46</v>
      </c>
      <c r="J358" s="71" t="str">
        <f t="shared" si="98"/>
        <v>Industry CCS</v>
      </c>
      <c r="K358" s="71" t="str">
        <f t="shared" si="98"/>
        <v>indst CCS</v>
      </c>
      <c r="L358" s="61">
        <f t="shared" si="98"/>
        <v>0</v>
      </c>
      <c r="M358" s="61">
        <f t="shared" si="99"/>
        <v>1</v>
      </c>
      <c r="N358" s="61">
        <f t="shared" si="99"/>
        <v>0.01</v>
      </c>
      <c r="O358" s="71" t="str">
        <f t="shared" si="98"/>
        <v>% of CO2 captured</v>
      </c>
      <c r="P358" s="223" t="str">
        <f>INDEX('Policy Characteristics'!J:J,MATCH($C358,'Policy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71" t="str">
        <f t="shared" si="98"/>
        <v>ccs.html#ccs</v>
      </c>
      <c r="R358" s="71" t="str">
        <f t="shared" si="98"/>
        <v>carbon-capture-and-sequestration.html</v>
      </c>
      <c r="S358" s="303"/>
      <c r="T358" s="53"/>
    </row>
    <row r="359" spans="1:20" ht="88.5" x14ac:dyDescent="0.75">
      <c r="A359" s="71" t="str">
        <f t="shared" si="97"/>
        <v>Industry</v>
      </c>
      <c r="B359" s="71" t="str">
        <f t="shared" si="97"/>
        <v>Carbon Capture and Sequestration</v>
      </c>
      <c r="C359" s="71" t="str">
        <f t="shared" si="97"/>
        <v>Industry Sector Fraction of Potential Additional CCS Achieved</v>
      </c>
      <c r="D359" s="482" t="s">
        <v>3333</v>
      </c>
      <c r="E359" s="482" t="s">
        <v>3287</v>
      </c>
      <c r="F359" s="227" t="s">
        <v>3297</v>
      </c>
      <c r="G359" s="53" t="s">
        <v>3288</v>
      </c>
      <c r="H359" s="54">
        <v>916</v>
      </c>
      <c r="I359" s="53" t="s">
        <v>45</v>
      </c>
      <c r="J359" s="71" t="str">
        <f t="shared" si="98"/>
        <v>Industry CCS</v>
      </c>
      <c r="K359" s="71" t="str">
        <f t="shared" si="98"/>
        <v>indst CCS</v>
      </c>
      <c r="L359" s="61">
        <f t="shared" si="98"/>
        <v>0</v>
      </c>
      <c r="M359" s="61">
        <f t="shared" si="99"/>
        <v>1</v>
      </c>
      <c r="N359" s="61">
        <f t="shared" si="99"/>
        <v>0.01</v>
      </c>
      <c r="O359" s="71" t="str">
        <f t="shared" si="98"/>
        <v>% of CO2 captured</v>
      </c>
      <c r="P359" s="223" t="str">
        <f>INDEX('Policy Characteristics'!J:J,MATCH($C359,'Policy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9" s="71" t="str">
        <f t="shared" si="98"/>
        <v>ccs.html#ccs</v>
      </c>
      <c r="R359" s="71" t="str">
        <f t="shared" si="98"/>
        <v>carbon-capture-and-sequestration.html</v>
      </c>
      <c r="S359" s="303"/>
      <c r="T359" s="53"/>
    </row>
    <row r="360" spans="1:20" ht="88.5" x14ac:dyDescent="0.75">
      <c r="A360" s="71" t="str">
        <f t="shared" si="97"/>
        <v>Industry</v>
      </c>
      <c r="B360" s="71" t="str">
        <f t="shared" si="97"/>
        <v>Carbon Capture and Sequestration</v>
      </c>
      <c r="C360" s="71" t="str">
        <f t="shared" si="97"/>
        <v>Industry Sector Fraction of Potential Additional CCS Achieved</v>
      </c>
      <c r="D360" s="482" t="s">
        <v>3333</v>
      </c>
      <c r="E360" s="482" t="s">
        <v>2699</v>
      </c>
      <c r="F360" s="227" t="s">
        <v>3297</v>
      </c>
      <c r="G360" s="53" t="s">
        <v>3289</v>
      </c>
      <c r="H360" s="54">
        <v>917</v>
      </c>
      <c r="I360" s="9" t="s">
        <v>46</v>
      </c>
      <c r="J360" s="71" t="str">
        <f t="shared" si="98"/>
        <v>Industry CCS</v>
      </c>
      <c r="K360" s="71" t="str">
        <f t="shared" si="98"/>
        <v>indst CCS</v>
      </c>
      <c r="L360" s="61">
        <f t="shared" si="98"/>
        <v>0</v>
      </c>
      <c r="M360" s="61">
        <f t="shared" si="99"/>
        <v>1</v>
      </c>
      <c r="N360" s="61">
        <f t="shared" si="99"/>
        <v>0.01</v>
      </c>
      <c r="O360" s="71" t="str">
        <f t="shared" si="98"/>
        <v>% of CO2 captured</v>
      </c>
      <c r="P360" s="223" t="str">
        <f>INDEX('Policy Characteristics'!J:J,MATCH($C360,'Policy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0" s="71" t="str">
        <f t="shared" si="98"/>
        <v>ccs.html#ccs</v>
      </c>
      <c r="R360" s="71" t="str">
        <f t="shared" si="98"/>
        <v>carbon-capture-and-sequestration.html</v>
      </c>
      <c r="S360" s="303"/>
      <c r="T360" s="53"/>
    </row>
    <row r="361" spans="1:20" ht="88.5" x14ac:dyDescent="0.75">
      <c r="A361" s="71" t="str">
        <f t="shared" si="97"/>
        <v>Industry</v>
      </c>
      <c r="B361" s="71" t="str">
        <f t="shared" si="97"/>
        <v>Carbon Capture and Sequestration</v>
      </c>
      <c r="C361" s="71" t="str">
        <f t="shared" si="97"/>
        <v>Industry Sector Fraction of Potential Additional CCS Achieved</v>
      </c>
      <c r="D361" s="482" t="s">
        <v>3334</v>
      </c>
      <c r="E361" s="482" t="s">
        <v>3287</v>
      </c>
      <c r="F361" s="227" t="s">
        <v>3298</v>
      </c>
      <c r="G361" s="53" t="s">
        <v>3288</v>
      </c>
      <c r="H361" s="54">
        <v>918</v>
      </c>
      <c r="I361" s="53" t="s">
        <v>45</v>
      </c>
      <c r="J361" s="71" t="str">
        <f t="shared" si="98"/>
        <v>Industry CCS</v>
      </c>
      <c r="K361" s="71" t="str">
        <f t="shared" si="98"/>
        <v>indst CCS</v>
      </c>
      <c r="L361" s="61">
        <f t="shared" si="98"/>
        <v>0</v>
      </c>
      <c r="M361" s="61">
        <f t="shared" si="99"/>
        <v>1</v>
      </c>
      <c r="N361" s="61">
        <f t="shared" si="99"/>
        <v>0.01</v>
      </c>
      <c r="O361" s="71" t="str">
        <f t="shared" si="98"/>
        <v>% of CO2 captured</v>
      </c>
      <c r="P361" s="223" t="str">
        <f>INDEX('Policy Characteristics'!J:J,MATCH($C361,'Policy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1" s="71" t="str">
        <f t="shared" si="98"/>
        <v>ccs.html#ccs</v>
      </c>
      <c r="R361" s="71" t="str">
        <f t="shared" si="98"/>
        <v>carbon-capture-and-sequestration.html</v>
      </c>
      <c r="S361" s="303"/>
      <c r="T361" s="53"/>
    </row>
    <row r="362" spans="1:20" ht="88.5" x14ac:dyDescent="0.75">
      <c r="A362" s="71" t="str">
        <f t="shared" si="97"/>
        <v>Industry</v>
      </c>
      <c r="B362" s="71" t="str">
        <f t="shared" si="97"/>
        <v>Carbon Capture and Sequestration</v>
      </c>
      <c r="C362" s="71" t="str">
        <f t="shared" si="97"/>
        <v>Industry Sector Fraction of Potential Additional CCS Achieved</v>
      </c>
      <c r="D362" s="482" t="s">
        <v>3334</v>
      </c>
      <c r="E362" s="482" t="s">
        <v>2699</v>
      </c>
      <c r="F362" s="227" t="s">
        <v>3298</v>
      </c>
      <c r="G362" s="53" t="s">
        <v>3289</v>
      </c>
      <c r="H362" s="54">
        <v>919</v>
      </c>
      <c r="I362" s="9" t="s">
        <v>46</v>
      </c>
      <c r="J362" s="71" t="str">
        <f t="shared" si="98"/>
        <v>Industry CCS</v>
      </c>
      <c r="K362" s="71" t="str">
        <f t="shared" si="98"/>
        <v>indst CCS</v>
      </c>
      <c r="L362" s="61">
        <f t="shared" si="98"/>
        <v>0</v>
      </c>
      <c r="M362" s="61">
        <f t="shared" si="99"/>
        <v>1</v>
      </c>
      <c r="N362" s="61">
        <f t="shared" si="99"/>
        <v>0.01</v>
      </c>
      <c r="O362" s="71" t="str">
        <f t="shared" si="98"/>
        <v>% of CO2 captured</v>
      </c>
      <c r="P362" s="223" t="str">
        <f>INDEX('Policy Characteristics'!J:J,MATCH($C362,'Policy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2" s="71" t="str">
        <f t="shared" si="98"/>
        <v>ccs.html#ccs</v>
      </c>
      <c r="R362" s="71" t="str">
        <f t="shared" si="98"/>
        <v>carbon-capture-and-sequestration.html</v>
      </c>
      <c r="S362" s="303"/>
      <c r="T362" s="53"/>
    </row>
    <row r="363" spans="1:20" ht="88.5" x14ac:dyDescent="0.75">
      <c r="A363" s="71" t="str">
        <f t="shared" si="97"/>
        <v>Industry</v>
      </c>
      <c r="B363" s="71" t="str">
        <f t="shared" si="97"/>
        <v>Carbon Capture and Sequestration</v>
      </c>
      <c r="C363" s="71" t="str">
        <f t="shared" si="97"/>
        <v>Industry Sector Fraction of Potential Additional CCS Achieved</v>
      </c>
      <c r="D363" s="482" t="s">
        <v>3335</v>
      </c>
      <c r="E363" s="482" t="s">
        <v>3287</v>
      </c>
      <c r="F363" s="227" t="s">
        <v>3299</v>
      </c>
      <c r="G363" s="53" t="s">
        <v>3288</v>
      </c>
      <c r="H363" s="54">
        <v>920</v>
      </c>
      <c r="I363" s="53" t="s">
        <v>45</v>
      </c>
      <c r="J363" s="71" t="str">
        <f t="shared" si="98"/>
        <v>Industry CCS</v>
      </c>
      <c r="K363" s="71" t="str">
        <f t="shared" si="98"/>
        <v>indst CCS</v>
      </c>
      <c r="L363" s="61">
        <f t="shared" si="98"/>
        <v>0</v>
      </c>
      <c r="M363" s="61">
        <f t="shared" si="99"/>
        <v>1</v>
      </c>
      <c r="N363" s="61">
        <f t="shared" si="99"/>
        <v>0.01</v>
      </c>
      <c r="O363" s="71" t="str">
        <f t="shared" si="98"/>
        <v>% of CO2 captured</v>
      </c>
      <c r="P363" s="223" t="str">
        <f>INDEX('Policy Characteristics'!J:J,MATCH($C363,'Policy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3" s="71" t="str">
        <f t="shared" si="98"/>
        <v>ccs.html#ccs</v>
      </c>
      <c r="R363" s="71" t="str">
        <f t="shared" si="98"/>
        <v>carbon-capture-and-sequestration.html</v>
      </c>
      <c r="S363" s="303"/>
      <c r="T363" s="53"/>
    </row>
    <row r="364" spans="1:20" ht="88.5" x14ac:dyDescent="0.75">
      <c r="A364" s="71" t="str">
        <f t="shared" si="97"/>
        <v>Industry</v>
      </c>
      <c r="B364" s="71" t="str">
        <f t="shared" si="97"/>
        <v>Carbon Capture and Sequestration</v>
      </c>
      <c r="C364" s="71" t="str">
        <f t="shared" si="97"/>
        <v>Industry Sector Fraction of Potential Additional CCS Achieved</v>
      </c>
      <c r="D364" s="482" t="s">
        <v>3335</v>
      </c>
      <c r="E364" s="482" t="s">
        <v>2699</v>
      </c>
      <c r="F364" s="227" t="s">
        <v>3299</v>
      </c>
      <c r="G364" s="53" t="s">
        <v>3289</v>
      </c>
      <c r="H364" s="54">
        <v>921</v>
      </c>
      <c r="I364" s="9" t="s">
        <v>46</v>
      </c>
      <c r="J364" s="71" t="str">
        <f t="shared" si="98"/>
        <v>Industry CCS</v>
      </c>
      <c r="K364" s="71" t="str">
        <f t="shared" si="98"/>
        <v>indst CCS</v>
      </c>
      <c r="L364" s="61">
        <f t="shared" si="98"/>
        <v>0</v>
      </c>
      <c r="M364" s="61">
        <f t="shared" si="99"/>
        <v>1</v>
      </c>
      <c r="N364" s="61">
        <f t="shared" si="99"/>
        <v>0.01</v>
      </c>
      <c r="O364" s="71" t="str">
        <f t="shared" si="98"/>
        <v>% of CO2 captured</v>
      </c>
      <c r="P364" s="223" t="str">
        <f>INDEX('Policy Characteristics'!J:J,MATCH($C364,'Policy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4" s="71" t="str">
        <f t="shared" si="98"/>
        <v>ccs.html#ccs</v>
      </c>
      <c r="R364" s="71" t="str">
        <f t="shared" si="98"/>
        <v>carbon-capture-and-sequestration.html</v>
      </c>
      <c r="S364" s="303"/>
      <c r="T364" s="53"/>
    </row>
    <row r="365" spans="1:20" ht="88.5" x14ac:dyDescent="0.75">
      <c r="A365" s="71" t="str">
        <f t="shared" si="97"/>
        <v>Industry</v>
      </c>
      <c r="B365" s="71" t="str">
        <f t="shared" si="97"/>
        <v>Carbon Capture and Sequestration</v>
      </c>
      <c r="C365" s="71" t="str">
        <f t="shared" si="97"/>
        <v>Industry Sector Fraction of Potential Additional CCS Achieved</v>
      </c>
      <c r="D365" s="482" t="s">
        <v>3336</v>
      </c>
      <c r="E365" s="482" t="s">
        <v>3287</v>
      </c>
      <c r="F365" s="227" t="s">
        <v>3300</v>
      </c>
      <c r="G365" s="53" t="s">
        <v>3288</v>
      </c>
      <c r="H365" s="54">
        <v>922</v>
      </c>
      <c r="I365" s="53" t="s">
        <v>45</v>
      </c>
      <c r="J365" s="71" t="str">
        <f t="shared" si="98"/>
        <v>Industry CCS</v>
      </c>
      <c r="K365" s="71" t="str">
        <f t="shared" si="98"/>
        <v>indst CCS</v>
      </c>
      <c r="L365" s="61">
        <f t="shared" si="98"/>
        <v>0</v>
      </c>
      <c r="M365" s="61">
        <f t="shared" si="99"/>
        <v>1</v>
      </c>
      <c r="N365" s="61">
        <f t="shared" si="99"/>
        <v>0.01</v>
      </c>
      <c r="O365" s="71" t="str">
        <f t="shared" si="98"/>
        <v>% of CO2 captured</v>
      </c>
      <c r="P365" s="223" t="str">
        <f>INDEX('Policy Characteristics'!J:J,MATCH($C365,'Policy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71" t="str">
        <f t="shared" si="98"/>
        <v>ccs.html#ccs</v>
      </c>
      <c r="R365" s="71" t="str">
        <f t="shared" si="98"/>
        <v>carbon-capture-and-sequestration.html</v>
      </c>
      <c r="S365" s="303"/>
      <c r="T365" s="53"/>
    </row>
    <row r="366" spans="1:20" ht="88.5" x14ac:dyDescent="0.75">
      <c r="A366" s="71" t="str">
        <f t="shared" si="97"/>
        <v>Industry</v>
      </c>
      <c r="B366" s="71" t="str">
        <f t="shared" si="97"/>
        <v>Carbon Capture and Sequestration</v>
      </c>
      <c r="C366" s="71" t="str">
        <f t="shared" si="97"/>
        <v>Industry Sector Fraction of Potential Additional CCS Achieved</v>
      </c>
      <c r="D366" s="482" t="s">
        <v>3336</v>
      </c>
      <c r="E366" s="482" t="s">
        <v>2699</v>
      </c>
      <c r="F366" s="227" t="s">
        <v>3300</v>
      </c>
      <c r="G366" s="53" t="s">
        <v>3289</v>
      </c>
      <c r="H366" s="54">
        <v>923</v>
      </c>
      <c r="I366" s="9" t="s">
        <v>46</v>
      </c>
      <c r="J366" s="71" t="str">
        <f t="shared" si="98"/>
        <v>Industry CCS</v>
      </c>
      <c r="K366" s="71" t="str">
        <f t="shared" si="98"/>
        <v>indst CCS</v>
      </c>
      <c r="L366" s="61">
        <f t="shared" si="98"/>
        <v>0</v>
      </c>
      <c r="M366" s="61">
        <f t="shared" si="99"/>
        <v>1</v>
      </c>
      <c r="N366" s="61">
        <f t="shared" si="99"/>
        <v>0.01</v>
      </c>
      <c r="O366" s="71" t="str">
        <f t="shared" si="98"/>
        <v>% of CO2 captured</v>
      </c>
      <c r="P366" s="223" t="str">
        <f>INDEX('Policy Characteristics'!J:J,MATCH($C366,'Policy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71" t="str">
        <f t="shared" si="98"/>
        <v>ccs.html#ccs</v>
      </c>
      <c r="R366" s="71" t="str">
        <f t="shared" si="98"/>
        <v>carbon-capture-and-sequestration.html</v>
      </c>
      <c r="S366" s="303"/>
      <c r="T366" s="53"/>
    </row>
    <row r="367" spans="1:20" ht="88.5" x14ac:dyDescent="0.75">
      <c r="A367" s="71" t="str">
        <f t="shared" si="97"/>
        <v>Industry</v>
      </c>
      <c r="B367" s="71" t="str">
        <f t="shared" si="97"/>
        <v>Carbon Capture and Sequestration</v>
      </c>
      <c r="C367" s="71" t="str">
        <f t="shared" si="97"/>
        <v>Industry Sector Fraction of Potential Additional CCS Achieved</v>
      </c>
      <c r="D367" s="482" t="s">
        <v>3337</v>
      </c>
      <c r="E367" s="482" t="s">
        <v>3287</v>
      </c>
      <c r="F367" s="227" t="s">
        <v>3301</v>
      </c>
      <c r="G367" s="53" t="s">
        <v>3288</v>
      </c>
      <c r="H367" s="54">
        <v>924</v>
      </c>
      <c r="I367" s="53" t="s">
        <v>45</v>
      </c>
      <c r="J367" s="71" t="str">
        <f t="shared" si="98"/>
        <v>Industry CCS</v>
      </c>
      <c r="K367" s="71" t="str">
        <f t="shared" si="98"/>
        <v>indst CCS</v>
      </c>
      <c r="L367" s="61">
        <f t="shared" si="98"/>
        <v>0</v>
      </c>
      <c r="M367" s="61">
        <f t="shared" si="99"/>
        <v>1</v>
      </c>
      <c r="N367" s="61">
        <f t="shared" si="99"/>
        <v>0.01</v>
      </c>
      <c r="O367" s="71" t="str">
        <f t="shared" si="98"/>
        <v>% of CO2 captured</v>
      </c>
      <c r="P367" s="223" t="str">
        <f>INDEX('Policy Characteristics'!J:J,MATCH($C367,'Policy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7" s="71" t="str">
        <f t="shared" si="98"/>
        <v>ccs.html#ccs</v>
      </c>
      <c r="R367" s="71" t="str">
        <f t="shared" si="98"/>
        <v>carbon-capture-and-sequestration.html</v>
      </c>
      <c r="S367" s="303"/>
      <c r="T367" s="53"/>
    </row>
    <row r="368" spans="1:20" ht="88.5" x14ac:dyDescent="0.75">
      <c r="A368" s="71" t="str">
        <f t="shared" ref="A368:C400" si="100">A$351</f>
        <v>Industry</v>
      </c>
      <c r="B368" s="71" t="str">
        <f t="shared" si="100"/>
        <v>Carbon Capture and Sequestration</v>
      </c>
      <c r="C368" s="71" t="str">
        <f t="shared" si="100"/>
        <v>Industry Sector Fraction of Potential Additional CCS Achieved</v>
      </c>
      <c r="D368" s="482" t="s">
        <v>3337</v>
      </c>
      <c r="E368" s="482" t="s">
        <v>2699</v>
      </c>
      <c r="F368" s="227" t="s">
        <v>3301</v>
      </c>
      <c r="G368" s="53" t="s">
        <v>3289</v>
      </c>
      <c r="H368" s="54">
        <v>925</v>
      </c>
      <c r="I368" s="9" t="s">
        <v>46</v>
      </c>
      <c r="J368" s="71" t="str">
        <f t="shared" ref="J368:R383" si="101">J$351</f>
        <v>Industry CCS</v>
      </c>
      <c r="K368" s="71" t="str">
        <f t="shared" si="101"/>
        <v>indst CCS</v>
      </c>
      <c r="L368" s="61">
        <f t="shared" si="101"/>
        <v>0</v>
      </c>
      <c r="M368" s="61">
        <f t="shared" si="101"/>
        <v>1</v>
      </c>
      <c r="N368" s="61">
        <f t="shared" si="101"/>
        <v>0.01</v>
      </c>
      <c r="O368" s="71" t="str">
        <f t="shared" si="101"/>
        <v>% of CO2 captured</v>
      </c>
      <c r="P368" s="223" t="str">
        <f>INDEX('Policy Characteristics'!J:J,MATCH($C368,'Policy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8" s="71" t="str">
        <f t="shared" si="101"/>
        <v>ccs.html#ccs</v>
      </c>
      <c r="R368" s="71" t="str">
        <f t="shared" si="101"/>
        <v>carbon-capture-and-sequestration.html</v>
      </c>
      <c r="S368" s="303"/>
      <c r="T368" s="53"/>
    </row>
    <row r="369" spans="1:20" ht="88.5" x14ac:dyDescent="0.75">
      <c r="A369" s="71" t="str">
        <f t="shared" si="100"/>
        <v>Industry</v>
      </c>
      <c r="B369" s="71" t="str">
        <f t="shared" si="100"/>
        <v>Carbon Capture and Sequestration</v>
      </c>
      <c r="C369" s="71" t="str">
        <f t="shared" si="100"/>
        <v>Industry Sector Fraction of Potential Additional CCS Achieved</v>
      </c>
      <c r="D369" s="482" t="s">
        <v>3338</v>
      </c>
      <c r="E369" s="482" t="s">
        <v>3287</v>
      </c>
      <c r="F369" s="227" t="s">
        <v>2747</v>
      </c>
      <c r="G369" s="53" t="s">
        <v>3288</v>
      </c>
      <c r="H369" s="54">
        <v>926</v>
      </c>
      <c r="I369" s="53" t="s">
        <v>45</v>
      </c>
      <c r="J369" s="71" t="str">
        <f t="shared" si="101"/>
        <v>Industry CCS</v>
      </c>
      <c r="K369" s="71" t="str">
        <f t="shared" si="101"/>
        <v>indst CCS</v>
      </c>
      <c r="L369" s="61">
        <f t="shared" si="101"/>
        <v>0</v>
      </c>
      <c r="M369" s="61">
        <f t="shared" si="101"/>
        <v>1</v>
      </c>
      <c r="N369" s="61">
        <f t="shared" si="101"/>
        <v>0.01</v>
      </c>
      <c r="O369" s="71" t="str">
        <f t="shared" si="101"/>
        <v>% of CO2 captured</v>
      </c>
      <c r="P369" s="223" t="str">
        <f>INDEX('Policy Characteristics'!J:J,MATCH($C369,'Policy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9" s="71" t="str">
        <f t="shared" si="101"/>
        <v>ccs.html#ccs</v>
      </c>
      <c r="R369" s="71" t="str">
        <f t="shared" si="101"/>
        <v>carbon-capture-and-sequestration.html</v>
      </c>
      <c r="S369" s="303"/>
      <c r="T369" s="53"/>
    </row>
    <row r="370" spans="1:20" ht="88.5" x14ac:dyDescent="0.75">
      <c r="A370" s="71" t="str">
        <f t="shared" si="100"/>
        <v>Industry</v>
      </c>
      <c r="B370" s="71" t="str">
        <f t="shared" si="100"/>
        <v>Carbon Capture and Sequestration</v>
      </c>
      <c r="C370" s="71" t="str">
        <f t="shared" si="100"/>
        <v>Industry Sector Fraction of Potential Additional CCS Achieved</v>
      </c>
      <c r="D370" s="482" t="s">
        <v>3338</v>
      </c>
      <c r="E370" s="482" t="s">
        <v>2699</v>
      </c>
      <c r="F370" s="227" t="s">
        <v>2747</v>
      </c>
      <c r="G370" s="53" t="s">
        <v>3289</v>
      </c>
      <c r="H370" s="54">
        <v>927</v>
      </c>
      <c r="I370" s="53" t="s">
        <v>45</v>
      </c>
      <c r="J370" s="71" t="str">
        <f t="shared" si="101"/>
        <v>Industry CCS</v>
      </c>
      <c r="K370" s="71" t="str">
        <f t="shared" si="101"/>
        <v>indst CCS</v>
      </c>
      <c r="L370" s="61">
        <f t="shared" si="101"/>
        <v>0</v>
      </c>
      <c r="M370" s="61">
        <f t="shared" si="101"/>
        <v>1</v>
      </c>
      <c r="N370" s="61">
        <f t="shared" si="101"/>
        <v>0.01</v>
      </c>
      <c r="O370" s="71" t="str">
        <f t="shared" si="101"/>
        <v>% of CO2 captured</v>
      </c>
      <c r="P370" s="223" t="str">
        <f>INDEX('Policy Characteristics'!J:J,MATCH($C370,'Policy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0" s="71" t="str">
        <f t="shared" si="101"/>
        <v>ccs.html#ccs</v>
      </c>
      <c r="R370" s="71" t="str">
        <f t="shared" si="101"/>
        <v>carbon-capture-and-sequestration.html</v>
      </c>
      <c r="S370" s="303"/>
      <c r="T370" s="53"/>
    </row>
    <row r="371" spans="1:20" ht="88.5" x14ac:dyDescent="0.75">
      <c r="A371" s="71" t="str">
        <f t="shared" si="100"/>
        <v>Industry</v>
      </c>
      <c r="B371" s="71" t="str">
        <f t="shared" si="100"/>
        <v>Carbon Capture and Sequestration</v>
      </c>
      <c r="C371" s="71" t="str">
        <f t="shared" si="100"/>
        <v>Industry Sector Fraction of Potential Additional CCS Achieved</v>
      </c>
      <c r="D371" s="482" t="s">
        <v>3339</v>
      </c>
      <c r="E371" s="482" t="s">
        <v>3287</v>
      </c>
      <c r="F371" s="227" t="s">
        <v>3302</v>
      </c>
      <c r="G371" s="53" t="s">
        <v>3288</v>
      </c>
      <c r="H371" s="54">
        <v>928</v>
      </c>
      <c r="I371" s="53" t="s">
        <v>45</v>
      </c>
      <c r="J371" s="71" t="str">
        <f t="shared" si="101"/>
        <v>Industry CCS</v>
      </c>
      <c r="K371" s="71" t="str">
        <f t="shared" si="101"/>
        <v>indst CCS</v>
      </c>
      <c r="L371" s="61">
        <f t="shared" si="101"/>
        <v>0</v>
      </c>
      <c r="M371" s="61">
        <f t="shared" si="101"/>
        <v>1</v>
      </c>
      <c r="N371" s="61">
        <f t="shared" si="101"/>
        <v>0.01</v>
      </c>
      <c r="O371" s="71" t="str">
        <f t="shared" si="101"/>
        <v>% of CO2 captured</v>
      </c>
      <c r="P371" s="223" t="str">
        <f>INDEX('Policy Characteristics'!J:J,MATCH($C371,'Policy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1" s="71" t="str">
        <f t="shared" si="101"/>
        <v>ccs.html#ccs</v>
      </c>
      <c r="R371" s="71" t="str">
        <f t="shared" si="101"/>
        <v>carbon-capture-and-sequestration.html</v>
      </c>
      <c r="S371" s="303"/>
      <c r="T371" s="53"/>
    </row>
    <row r="372" spans="1:20" ht="88.5" x14ac:dyDescent="0.75">
      <c r="A372" s="71" t="str">
        <f t="shared" si="100"/>
        <v>Industry</v>
      </c>
      <c r="B372" s="71" t="str">
        <f t="shared" si="100"/>
        <v>Carbon Capture and Sequestration</v>
      </c>
      <c r="C372" s="71" t="str">
        <f t="shared" si="100"/>
        <v>Industry Sector Fraction of Potential Additional CCS Achieved</v>
      </c>
      <c r="D372" s="482" t="s">
        <v>3339</v>
      </c>
      <c r="E372" s="482" t="s">
        <v>2699</v>
      </c>
      <c r="F372" s="227" t="s">
        <v>3302</v>
      </c>
      <c r="G372" s="53" t="s">
        <v>3289</v>
      </c>
      <c r="H372" s="54">
        <v>929</v>
      </c>
      <c r="I372" s="9" t="s">
        <v>46</v>
      </c>
      <c r="J372" s="71" t="str">
        <f t="shared" si="101"/>
        <v>Industry CCS</v>
      </c>
      <c r="K372" s="71" t="str">
        <f t="shared" si="101"/>
        <v>indst CCS</v>
      </c>
      <c r="L372" s="61">
        <f t="shared" si="101"/>
        <v>0</v>
      </c>
      <c r="M372" s="61">
        <f t="shared" si="101"/>
        <v>1</v>
      </c>
      <c r="N372" s="61">
        <f t="shared" si="101"/>
        <v>0.01</v>
      </c>
      <c r="O372" s="71" t="str">
        <f t="shared" si="101"/>
        <v>% of CO2 captured</v>
      </c>
      <c r="P372" s="223" t="str">
        <f>INDEX('Policy Characteristics'!J:J,MATCH($C372,'Policy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2" s="71" t="str">
        <f t="shared" si="101"/>
        <v>ccs.html#ccs</v>
      </c>
      <c r="R372" s="71" t="str">
        <f t="shared" si="101"/>
        <v>carbon-capture-and-sequestration.html</v>
      </c>
      <c r="S372" s="303"/>
      <c r="T372" s="53"/>
    </row>
    <row r="373" spans="1:20" ht="88.5" x14ac:dyDescent="0.75">
      <c r="A373" s="71" t="str">
        <f t="shared" si="100"/>
        <v>Industry</v>
      </c>
      <c r="B373" s="71" t="str">
        <f t="shared" si="100"/>
        <v>Carbon Capture and Sequestration</v>
      </c>
      <c r="C373" s="71" t="str">
        <f t="shared" si="100"/>
        <v>Industry Sector Fraction of Potential Additional CCS Achieved</v>
      </c>
      <c r="D373" s="482" t="s">
        <v>3340</v>
      </c>
      <c r="E373" s="482" t="s">
        <v>3287</v>
      </c>
      <c r="F373" s="227" t="s">
        <v>3303</v>
      </c>
      <c r="G373" s="53" t="s">
        <v>3288</v>
      </c>
      <c r="H373" s="54">
        <v>930</v>
      </c>
      <c r="I373" s="53" t="s">
        <v>45</v>
      </c>
      <c r="J373" s="71" t="str">
        <f t="shared" si="101"/>
        <v>Industry CCS</v>
      </c>
      <c r="K373" s="71" t="str">
        <f t="shared" si="101"/>
        <v>indst CCS</v>
      </c>
      <c r="L373" s="61">
        <f t="shared" si="101"/>
        <v>0</v>
      </c>
      <c r="M373" s="61">
        <f t="shared" si="101"/>
        <v>1</v>
      </c>
      <c r="N373" s="61">
        <f t="shared" si="101"/>
        <v>0.01</v>
      </c>
      <c r="O373" s="71" t="str">
        <f t="shared" si="101"/>
        <v>% of CO2 captured</v>
      </c>
      <c r="P373" s="223" t="str">
        <f>INDEX('Policy Characteristics'!J:J,MATCH($C373,'Policy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3" s="71" t="str">
        <f t="shared" si="101"/>
        <v>ccs.html#ccs</v>
      </c>
      <c r="R373" s="71" t="str">
        <f t="shared" si="101"/>
        <v>carbon-capture-and-sequestration.html</v>
      </c>
      <c r="S373" s="303"/>
      <c r="T373" s="53"/>
    </row>
    <row r="374" spans="1:20" ht="88.5" x14ac:dyDescent="0.75">
      <c r="A374" s="71" t="str">
        <f t="shared" si="100"/>
        <v>Industry</v>
      </c>
      <c r="B374" s="71" t="str">
        <f t="shared" si="100"/>
        <v>Carbon Capture and Sequestration</v>
      </c>
      <c r="C374" s="71" t="str">
        <f t="shared" si="100"/>
        <v>Industry Sector Fraction of Potential Additional CCS Achieved</v>
      </c>
      <c r="D374" s="482" t="s">
        <v>3340</v>
      </c>
      <c r="E374" s="482" t="s">
        <v>2699</v>
      </c>
      <c r="F374" s="227" t="s">
        <v>3303</v>
      </c>
      <c r="G374" s="53" t="s">
        <v>3289</v>
      </c>
      <c r="H374" s="54">
        <v>931</v>
      </c>
      <c r="I374" s="9" t="s">
        <v>46</v>
      </c>
      <c r="J374" s="71" t="str">
        <f t="shared" si="101"/>
        <v>Industry CCS</v>
      </c>
      <c r="K374" s="71" t="str">
        <f t="shared" si="101"/>
        <v>indst CCS</v>
      </c>
      <c r="L374" s="61">
        <f t="shared" si="101"/>
        <v>0</v>
      </c>
      <c r="M374" s="61">
        <f t="shared" si="101"/>
        <v>1</v>
      </c>
      <c r="N374" s="61">
        <f t="shared" si="101"/>
        <v>0.01</v>
      </c>
      <c r="O374" s="71" t="str">
        <f t="shared" si="101"/>
        <v>% of CO2 captured</v>
      </c>
      <c r="P374" s="223" t="str">
        <f>INDEX('Policy Characteristics'!J:J,MATCH($C374,'Policy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4" s="71" t="str">
        <f t="shared" si="101"/>
        <v>ccs.html#ccs</v>
      </c>
      <c r="R374" s="71" t="str">
        <f t="shared" si="101"/>
        <v>carbon-capture-and-sequestration.html</v>
      </c>
      <c r="S374" s="303"/>
      <c r="T374" s="53"/>
    </row>
    <row r="375" spans="1:20" ht="88.5" x14ac:dyDescent="0.75">
      <c r="A375" s="71" t="str">
        <f t="shared" si="100"/>
        <v>Industry</v>
      </c>
      <c r="B375" s="71" t="str">
        <f t="shared" si="100"/>
        <v>Carbon Capture and Sequestration</v>
      </c>
      <c r="C375" s="71" t="str">
        <f t="shared" si="100"/>
        <v>Industry Sector Fraction of Potential Additional CCS Achieved</v>
      </c>
      <c r="D375" s="482" t="s">
        <v>3341</v>
      </c>
      <c r="E375" s="482" t="s">
        <v>3287</v>
      </c>
      <c r="F375" s="227" t="s">
        <v>3304</v>
      </c>
      <c r="G375" s="53" t="s">
        <v>3288</v>
      </c>
      <c r="H375" s="54">
        <v>932</v>
      </c>
      <c r="I375" s="53" t="s">
        <v>45</v>
      </c>
      <c r="J375" s="71" t="str">
        <f t="shared" si="101"/>
        <v>Industry CCS</v>
      </c>
      <c r="K375" s="71" t="str">
        <f t="shared" si="101"/>
        <v>indst CCS</v>
      </c>
      <c r="L375" s="61">
        <f t="shared" si="101"/>
        <v>0</v>
      </c>
      <c r="M375" s="61">
        <f t="shared" si="101"/>
        <v>1</v>
      </c>
      <c r="N375" s="61">
        <f t="shared" si="101"/>
        <v>0.01</v>
      </c>
      <c r="O375" s="71" t="str">
        <f t="shared" si="101"/>
        <v>% of CO2 captured</v>
      </c>
      <c r="P375" s="223" t="str">
        <f>INDEX('Policy Characteristics'!J:J,MATCH($C375,'Policy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5" s="71" t="str">
        <f t="shared" si="101"/>
        <v>ccs.html#ccs</v>
      </c>
      <c r="R375" s="71" t="str">
        <f t="shared" si="101"/>
        <v>carbon-capture-and-sequestration.html</v>
      </c>
      <c r="S375" s="303"/>
      <c r="T375" s="53"/>
    </row>
    <row r="376" spans="1:20" ht="88.5" x14ac:dyDescent="0.75">
      <c r="A376" s="71" t="str">
        <f t="shared" si="100"/>
        <v>Industry</v>
      </c>
      <c r="B376" s="71" t="str">
        <f t="shared" si="100"/>
        <v>Carbon Capture and Sequestration</v>
      </c>
      <c r="C376" s="71" t="str">
        <f t="shared" si="100"/>
        <v>Industry Sector Fraction of Potential Additional CCS Achieved</v>
      </c>
      <c r="D376" s="482" t="s">
        <v>3341</v>
      </c>
      <c r="E376" s="482" t="s">
        <v>2699</v>
      </c>
      <c r="F376" s="227" t="s">
        <v>3304</v>
      </c>
      <c r="G376" s="53" t="s">
        <v>3289</v>
      </c>
      <c r="H376" s="54">
        <v>933</v>
      </c>
      <c r="I376" s="53" t="s">
        <v>45</v>
      </c>
      <c r="J376" s="71" t="str">
        <f t="shared" si="101"/>
        <v>Industry CCS</v>
      </c>
      <c r="K376" s="71" t="str">
        <f t="shared" si="101"/>
        <v>indst CCS</v>
      </c>
      <c r="L376" s="61">
        <f t="shared" si="101"/>
        <v>0</v>
      </c>
      <c r="M376" s="61">
        <f t="shared" si="101"/>
        <v>1</v>
      </c>
      <c r="N376" s="61">
        <f t="shared" si="101"/>
        <v>0.01</v>
      </c>
      <c r="O376" s="71" t="str">
        <f t="shared" si="101"/>
        <v>% of CO2 captured</v>
      </c>
      <c r="P376" s="223" t="str">
        <f>INDEX('Policy Characteristics'!J:J,MATCH($C376,'Policy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71" t="str">
        <f t="shared" si="101"/>
        <v>ccs.html#ccs</v>
      </c>
      <c r="R376" s="71" t="str">
        <f t="shared" si="101"/>
        <v>carbon-capture-and-sequestration.html</v>
      </c>
      <c r="S376" s="303"/>
      <c r="T376" s="53"/>
    </row>
    <row r="377" spans="1:20" ht="88.5" x14ac:dyDescent="0.75">
      <c r="A377" s="71" t="str">
        <f t="shared" si="100"/>
        <v>Industry</v>
      </c>
      <c r="B377" s="71" t="str">
        <f t="shared" si="100"/>
        <v>Carbon Capture and Sequestration</v>
      </c>
      <c r="C377" s="71" t="str">
        <f t="shared" si="100"/>
        <v>Industry Sector Fraction of Potential Additional CCS Achieved</v>
      </c>
      <c r="D377" s="482" t="s">
        <v>3342</v>
      </c>
      <c r="E377" s="482" t="s">
        <v>3287</v>
      </c>
      <c r="F377" s="227" t="s">
        <v>2748</v>
      </c>
      <c r="G377" s="53" t="s">
        <v>3288</v>
      </c>
      <c r="H377" s="54">
        <v>934</v>
      </c>
      <c r="I377" s="53" t="s">
        <v>45</v>
      </c>
      <c r="J377" s="71" t="str">
        <f t="shared" si="101"/>
        <v>Industry CCS</v>
      </c>
      <c r="K377" s="71" t="str">
        <f t="shared" si="101"/>
        <v>indst CCS</v>
      </c>
      <c r="L377" s="61">
        <f t="shared" si="101"/>
        <v>0</v>
      </c>
      <c r="M377" s="61">
        <f t="shared" si="101"/>
        <v>1</v>
      </c>
      <c r="N377" s="61">
        <f t="shared" si="101"/>
        <v>0.01</v>
      </c>
      <c r="O377" s="71" t="str">
        <f t="shared" si="101"/>
        <v>% of CO2 captured</v>
      </c>
      <c r="P377" s="223" t="str">
        <f>INDEX('Policy Characteristics'!J:J,MATCH($C377,'Policy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71" t="str">
        <f t="shared" si="101"/>
        <v>ccs.html#ccs</v>
      </c>
      <c r="R377" s="71" t="str">
        <f t="shared" si="101"/>
        <v>carbon-capture-and-sequestration.html</v>
      </c>
      <c r="S377" s="303"/>
      <c r="T377" s="53"/>
    </row>
    <row r="378" spans="1:20" ht="88.5" x14ac:dyDescent="0.75">
      <c r="A378" s="71" t="str">
        <f t="shared" si="100"/>
        <v>Industry</v>
      </c>
      <c r="B378" s="71" t="str">
        <f t="shared" si="100"/>
        <v>Carbon Capture and Sequestration</v>
      </c>
      <c r="C378" s="71" t="str">
        <f t="shared" si="100"/>
        <v>Industry Sector Fraction of Potential Additional CCS Achieved</v>
      </c>
      <c r="D378" s="482" t="s">
        <v>3342</v>
      </c>
      <c r="E378" s="482" t="s">
        <v>2699</v>
      </c>
      <c r="F378" s="227" t="s">
        <v>2748</v>
      </c>
      <c r="G378" s="53" t="s">
        <v>3289</v>
      </c>
      <c r="H378" s="54">
        <v>935</v>
      </c>
      <c r="I378" s="53" t="s">
        <v>45</v>
      </c>
      <c r="J378" s="71" t="str">
        <f t="shared" si="101"/>
        <v>Industry CCS</v>
      </c>
      <c r="K378" s="71" t="str">
        <f t="shared" si="101"/>
        <v>indst CCS</v>
      </c>
      <c r="L378" s="61">
        <f t="shared" si="101"/>
        <v>0</v>
      </c>
      <c r="M378" s="61">
        <f t="shared" si="101"/>
        <v>1</v>
      </c>
      <c r="N378" s="61">
        <f t="shared" si="101"/>
        <v>0.01</v>
      </c>
      <c r="O378" s="71" t="str">
        <f t="shared" si="101"/>
        <v>% of CO2 captured</v>
      </c>
      <c r="P378" s="223" t="str">
        <f>INDEX('Policy Characteristics'!J:J,MATCH($C378,'Policy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71" t="str">
        <f t="shared" si="101"/>
        <v>ccs.html#ccs</v>
      </c>
      <c r="R378" s="71" t="str">
        <f t="shared" si="101"/>
        <v>carbon-capture-and-sequestration.html</v>
      </c>
      <c r="S378" s="303"/>
      <c r="T378" s="53"/>
    </row>
    <row r="379" spans="1:20" ht="88.5" x14ac:dyDescent="0.75">
      <c r="A379" s="71" t="str">
        <f t="shared" si="100"/>
        <v>Industry</v>
      </c>
      <c r="B379" s="71" t="str">
        <f t="shared" si="100"/>
        <v>Carbon Capture and Sequestration</v>
      </c>
      <c r="C379" s="71" t="str">
        <f t="shared" si="100"/>
        <v>Industry Sector Fraction of Potential Additional CCS Achieved</v>
      </c>
      <c r="D379" s="482" t="s">
        <v>3343</v>
      </c>
      <c r="E379" s="482" t="s">
        <v>3287</v>
      </c>
      <c r="F379" s="227" t="s">
        <v>3305</v>
      </c>
      <c r="G379" s="53" t="s">
        <v>3288</v>
      </c>
      <c r="H379" s="54">
        <v>936</v>
      </c>
      <c r="I379" s="53" t="s">
        <v>45</v>
      </c>
      <c r="J379" s="71" t="str">
        <f t="shared" si="101"/>
        <v>Industry CCS</v>
      </c>
      <c r="K379" s="71" t="str">
        <f t="shared" si="101"/>
        <v>indst CCS</v>
      </c>
      <c r="L379" s="61">
        <f t="shared" si="101"/>
        <v>0</v>
      </c>
      <c r="M379" s="61">
        <f t="shared" si="101"/>
        <v>1</v>
      </c>
      <c r="N379" s="61">
        <f t="shared" si="101"/>
        <v>0.01</v>
      </c>
      <c r="O379" s="71" t="str">
        <f t="shared" si="101"/>
        <v>% of CO2 captured</v>
      </c>
      <c r="P379" s="223" t="str">
        <f>INDEX('Policy Characteristics'!J:J,MATCH($C379,'Policy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71" t="str">
        <f t="shared" si="101"/>
        <v>ccs.html#ccs</v>
      </c>
      <c r="R379" s="71" t="str">
        <f t="shared" si="101"/>
        <v>carbon-capture-and-sequestration.html</v>
      </c>
      <c r="S379" s="303"/>
      <c r="T379" s="53"/>
    </row>
    <row r="380" spans="1:20" ht="88.5" x14ac:dyDescent="0.75">
      <c r="A380" s="71" t="str">
        <f t="shared" si="100"/>
        <v>Industry</v>
      </c>
      <c r="B380" s="71" t="str">
        <f t="shared" si="100"/>
        <v>Carbon Capture and Sequestration</v>
      </c>
      <c r="C380" s="71" t="str">
        <f t="shared" si="100"/>
        <v>Industry Sector Fraction of Potential Additional CCS Achieved</v>
      </c>
      <c r="D380" s="482" t="s">
        <v>3343</v>
      </c>
      <c r="E380" s="482" t="s">
        <v>2699</v>
      </c>
      <c r="F380" s="227" t="s">
        <v>3305</v>
      </c>
      <c r="G380" s="53" t="s">
        <v>3289</v>
      </c>
      <c r="H380" s="54">
        <v>937</v>
      </c>
      <c r="I380" s="9" t="s">
        <v>46</v>
      </c>
      <c r="J380" s="71" t="str">
        <f t="shared" si="101"/>
        <v>Industry CCS</v>
      </c>
      <c r="K380" s="71" t="str">
        <f t="shared" si="101"/>
        <v>indst CCS</v>
      </c>
      <c r="L380" s="61">
        <f t="shared" si="101"/>
        <v>0</v>
      </c>
      <c r="M380" s="61">
        <f t="shared" si="101"/>
        <v>1</v>
      </c>
      <c r="N380" s="61">
        <f t="shared" si="101"/>
        <v>0.01</v>
      </c>
      <c r="O380" s="71" t="str">
        <f t="shared" si="101"/>
        <v>% of CO2 captured</v>
      </c>
      <c r="P380" s="223" t="str">
        <f>INDEX('Policy Characteristics'!J:J,MATCH($C380,'Policy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71" t="str">
        <f t="shared" si="101"/>
        <v>ccs.html#ccs</v>
      </c>
      <c r="R380" s="71" t="str">
        <f t="shared" si="101"/>
        <v>carbon-capture-and-sequestration.html</v>
      </c>
      <c r="S380" s="303"/>
      <c r="T380" s="53"/>
    </row>
    <row r="381" spans="1:20" ht="88.5" x14ac:dyDescent="0.75">
      <c r="A381" s="71" t="str">
        <f t="shared" si="100"/>
        <v>Industry</v>
      </c>
      <c r="B381" s="71" t="str">
        <f t="shared" si="100"/>
        <v>Carbon Capture and Sequestration</v>
      </c>
      <c r="C381" s="71" t="str">
        <f t="shared" si="100"/>
        <v>Industry Sector Fraction of Potential Additional CCS Achieved</v>
      </c>
      <c r="D381" s="482" t="s">
        <v>3344</v>
      </c>
      <c r="E381" s="482" t="s">
        <v>3287</v>
      </c>
      <c r="F381" s="227" t="s">
        <v>3306</v>
      </c>
      <c r="G381" s="53" t="s">
        <v>3288</v>
      </c>
      <c r="H381" s="54">
        <v>938</v>
      </c>
      <c r="I381" s="53" t="s">
        <v>45</v>
      </c>
      <c r="J381" s="71" t="str">
        <f t="shared" si="101"/>
        <v>Industry CCS</v>
      </c>
      <c r="K381" s="71" t="str">
        <f t="shared" si="101"/>
        <v>indst CCS</v>
      </c>
      <c r="L381" s="61">
        <f t="shared" si="101"/>
        <v>0</v>
      </c>
      <c r="M381" s="61">
        <f t="shared" si="101"/>
        <v>1</v>
      </c>
      <c r="N381" s="61">
        <f t="shared" si="101"/>
        <v>0.01</v>
      </c>
      <c r="O381" s="71" t="str">
        <f t="shared" si="101"/>
        <v>% of CO2 captured</v>
      </c>
      <c r="P381" s="223" t="str">
        <f>INDEX('Policy Characteristics'!J:J,MATCH($C381,'Policy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71" t="str">
        <f t="shared" si="101"/>
        <v>ccs.html#ccs</v>
      </c>
      <c r="R381" s="71" t="str">
        <f t="shared" si="101"/>
        <v>carbon-capture-and-sequestration.html</v>
      </c>
      <c r="S381" s="303"/>
      <c r="T381" s="53"/>
    </row>
    <row r="382" spans="1:20" ht="88.5" x14ac:dyDescent="0.75">
      <c r="A382" s="71" t="str">
        <f t="shared" si="100"/>
        <v>Industry</v>
      </c>
      <c r="B382" s="71" t="str">
        <f t="shared" si="100"/>
        <v>Carbon Capture and Sequestration</v>
      </c>
      <c r="C382" s="71" t="str">
        <f t="shared" si="100"/>
        <v>Industry Sector Fraction of Potential Additional CCS Achieved</v>
      </c>
      <c r="D382" s="482" t="s">
        <v>3344</v>
      </c>
      <c r="E382" s="482" t="s">
        <v>2699</v>
      </c>
      <c r="F382" s="227" t="s">
        <v>3306</v>
      </c>
      <c r="G382" s="53" t="s">
        <v>3289</v>
      </c>
      <c r="H382" s="54">
        <v>939</v>
      </c>
      <c r="I382" s="9" t="s">
        <v>46</v>
      </c>
      <c r="J382" s="71" t="str">
        <f t="shared" si="101"/>
        <v>Industry CCS</v>
      </c>
      <c r="K382" s="71" t="str">
        <f t="shared" si="101"/>
        <v>indst CCS</v>
      </c>
      <c r="L382" s="61">
        <f t="shared" si="101"/>
        <v>0</v>
      </c>
      <c r="M382" s="61">
        <f t="shared" si="101"/>
        <v>1</v>
      </c>
      <c r="N382" s="61">
        <f t="shared" si="101"/>
        <v>0.01</v>
      </c>
      <c r="O382" s="71" t="str">
        <f t="shared" si="101"/>
        <v>% of CO2 captured</v>
      </c>
      <c r="P382" s="223" t="str">
        <f>INDEX('Policy Characteristics'!J:J,MATCH($C382,'Policy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71" t="str">
        <f t="shared" si="101"/>
        <v>ccs.html#ccs</v>
      </c>
      <c r="R382" s="71" t="str">
        <f t="shared" si="101"/>
        <v>carbon-capture-and-sequestration.html</v>
      </c>
      <c r="S382" s="303"/>
      <c r="T382" s="53"/>
    </row>
    <row r="383" spans="1:20" ht="88.5" x14ac:dyDescent="0.75">
      <c r="A383" s="71" t="str">
        <f t="shared" si="100"/>
        <v>Industry</v>
      </c>
      <c r="B383" s="71" t="str">
        <f t="shared" si="100"/>
        <v>Carbon Capture and Sequestration</v>
      </c>
      <c r="C383" s="71" t="str">
        <f t="shared" si="100"/>
        <v>Industry Sector Fraction of Potential Additional CCS Achieved</v>
      </c>
      <c r="D383" s="482" t="s">
        <v>3345</v>
      </c>
      <c r="E383" s="482" t="s">
        <v>3287</v>
      </c>
      <c r="F383" s="227" t="s">
        <v>3307</v>
      </c>
      <c r="G383" s="53" t="s">
        <v>3288</v>
      </c>
      <c r="H383" s="54">
        <v>940</v>
      </c>
      <c r="I383" s="53" t="s">
        <v>45</v>
      </c>
      <c r="J383" s="71" t="str">
        <f t="shared" si="101"/>
        <v>Industry CCS</v>
      </c>
      <c r="K383" s="71" t="str">
        <f t="shared" si="101"/>
        <v>indst CCS</v>
      </c>
      <c r="L383" s="61">
        <f t="shared" si="101"/>
        <v>0</v>
      </c>
      <c r="M383" s="61">
        <f t="shared" si="101"/>
        <v>1</v>
      </c>
      <c r="N383" s="61">
        <f t="shared" si="101"/>
        <v>0.01</v>
      </c>
      <c r="O383" s="71" t="str">
        <f t="shared" si="101"/>
        <v>% of CO2 captured</v>
      </c>
      <c r="P383" s="223" t="str">
        <f>INDEX('Policy Characteristics'!J:J,MATCH($C383,'Policy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71" t="str">
        <f t="shared" si="101"/>
        <v>ccs.html#ccs</v>
      </c>
      <c r="R383" s="71" t="str">
        <f t="shared" si="101"/>
        <v>carbon-capture-and-sequestration.html</v>
      </c>
      <c r="S383" s="303"/>
      <c r="T383" s="53"/>
    </row>
    <row r="384" spans="1:20" ht="88.5" x14ac:dyDescent="0.75">
      <c r="A384" s="71" t="str">
        <f t="shared" si="100"/>
        <v>Industry</v>
      </c>
      <c r="B384" s="71" t="str">
        <f t="shared" si="100"/>
        <v>Carbon Capture and Sequestration</v>
      </c>
      <c r="C384" s="71" t="str">
        <f t="shared" si="100"/>
        <v>Industry Sector Fraction of Potential Additional CCS Achieved</v>
      </c>
      <c r="D384" s="482" t="s">
        <v>3345</v>
      </c>
      <c r="E384" s="482" t="s">
        <v>2699</v>
      </c>
      <c r="F384" s="227" t="s">
        <v>3307</v>
      </c>
      <c r="G384" s="53" t="s">
        <v>3289</v>
      </c>
      <c r="H384" s="54">
        <v>941</v>
      </c>
      <c r="I384" s="9" t="s">
        <v>46</v>
      </c>
      <c r="J384" s="71" t="str">
        <f t="shared" ref="J384:R400" si="102">J$351</f>
        <v>Industry CCS</v>
      </c>
      <c r="K384" s="71" t="str">
        <f t="shared" si="102"/>
        <v>indst CCS</v>
      </c>
      <c r="L384" s="61">
        <f t="shared" si="102"/>
        <v>0</v>
      </c>
      <c r="M384" s="61">
        <f t="shared" si="102"/>
        <v>1</v>
      </c>
      <c r="N384" s="61">
        <f t="shared" si="102"/>
        <v>0.01</v>
      </c>
      <c r="O384" s="71" t="str">
        <f t="shared" si="102"/>
        <v>% of CO2 captured</v>
      </c>
      <c r="P384" s="223" t="str">
        <f>INDEX('Policy Characteristics'!J:J,MATCH($C384,'Policy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71" t="str">
        <f t="shared" si="102"/>
        <v>ccs.html#ccs</v>
      </c>
      <c r="R384" s="71" t="str">
        <f t="shared" si="102"/>
        <v>carbon-capture-and-sequestration.html</v>
      </c>
      <c r="S384" s="303"/>
      <c r="T384" s="53"/>
    </row>
    <row r="385" spans="1:20" ht="88.5" x14ac:dyDescent="0.75">
      <c r="A385" s="71" t="str">
        <f t="shared" si="100"/>
        <v>Industry</v>
      </c>
      <c r="B385" s="71" t="str">
        <f t="shared" si="100"/>
        <v>Carbon Capture and Sequestration</v>
      </c>
      <c r="C385" s="71" t="str">
        <f t="shared" si="100"/>
        <v>Industry Sector Fraction of Potential Additional CCS Achieved</v>
      </c>
      <c r="D385" s="482" t="s">
        <v>3346</v>
      </c>
      <c r="E385" s="482" t="s">
        <v>3287</v>
      </c>
      <c r="F385" s="227" t="s">
        <v>3308</v>
      </c>
      <c r="G385" s="53" t="s">
        <v>3288</v>
      </c>
      <c r="H385" s="54">
        <v>942</v>
      </c>
      <c r="I385" s="53" t="s">
        <v>45</v>
      </c>
      <c r="J385" s="71" t="str">
        <f t="shared" si="102"/>
        <v>Industry CCS</v>
      </c>
      <c r="K385" s="71" t="str">
        <f t="shared" si="102"/>
        <v>indst CCS</v>
      </c>
      <c r="L385" s="61">
        <f t="shared" si="102"/>
        <v>0</v>
      </c>
      <c r="M385" s="61">
        <f t="shared" si="102"/>
        <v>1</v>
      </c>
      <c r="N385" s="61">
        <f t="shared" si="102"/>
        <v>0.01</v>
      </c>
      <c r="O385" s="71" t="str">
        <f t="shared" si="102"/>
        <v>% of CO2 captured</v>
      </c>
      <c r="P385" s="223" t="str">
        <f>INDEX('Policy Characteristics'!J:J,MATCH($C385,'Policy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71" t="str">
        <f t="shared" si="102"/>
        <v>ccs.html#ccs</v>
      </c>
      <c r="R385" s="71" t="str">
        <f t="shared" si="102"/>
        <v>carbon-capture-and-sequestration.html</v>
      </c>
      <c r="S385" s="303"/>
      <c r="T385" s="53"/>
    </row>
    <row r="386" spans="1:20" ht="88.5" x14ac:dyDescent="0.75">
      <c r="A386" s="71" t="str">
        <f t="shared" si="100"/>
        <v>Industry</v>
      </c>
      <c r="B386" s="71" t="str">
        <f t="shared" si="100"/>
        <v>Carbon Capture and Sequestration</v>
      </c>
      <c r="C386" s="71" t="str">
        <f t="shared" si="100"/>
        <v>Industry Sector Fraction of Potential Additional CCS Achieved</v>
      </c>
      <c r="D386" s="482" t="s">
        <v>3346</v>
      </c>
      <c r="E386" s="482" t="s">
        <v>2699</v>
      </c>
      <c r="F386" s="227" t="s">
        <v>3308</v>
      </c>
      <c r="G386" s="53" t="s">
        <v>3289</v>
      </c>
      <c r="H386" s="54">
        <v>943</v>
      </c>
      <c r="I386" s="9" t="s">
        <v>46</v>
      </c>
      <c r="J386" s="71" t="str">
        <f t="shared" si="102"/>
        <v>Industry CCS</v>
      </c>
      <c r="K386" s="71" t="str">
        <f t="shared" si="102"/>
        <v>indst CCS</v>
      </c>
      <c r="L386" s="61">
        <f t="shared" si="102"/>
        <v>0</v>
      </c>
      <c r="M386" s="61">
        <f t="shared" si="102"/>
        <v>1</v>
      </c>
      <c r="N386" s="61">
        <f t="shared" si="102"/>
        <v>0.01</v>
      </c>
      <c r="O386" s="71" t="str">
        <f t="shared" si="102"/>
        <v>% of CO2 captured</v>
      </c>
      <c r="P386" s="223" t="str">
        <f>INDEX('Policy Characteristics'!J:J,MATCH($C386,'Policy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71" t="str">
        <f t="shared" si="102"/>
        <v>ccs.html#ccs</v>
      </c>
      <c r="R386" s="71" t="str">
        <f t="shared" si="102"/>
        <v>carbon-capture-and-sequestration.html</v>
      </c>
      <c r="S386" s="303"/>
      <c r="T386" s="53"/>
    </row>
    <row r="387" spans="1:20" ht="88.5" x14ac:dyDescent="0.75">
      <c r="A387" s="71" t="str">
        <f t="shared" si="100"/>
        <v>Industry</v>
      </c>
      <c r="B387" s="71" t="str">
        <f t="shared" si="100"/>
        <v>Carbon Capture and Sequestration</v>
      </c>
      <c r="C387" s="71" t="str">
        <f t="shared" si="100"/>
        <v>Industry Sector Fraction of Potential Additional CCS Achieved</v>
      </c>
      <c r="D387" s="482" t="s">
        <v>3347</v>
      </c>
      <c r="E387" s="482" t="s">
        <v>3287</v>
      </c>
      <c r="F387" s="227" t="s">
        <v>3309</v>
      </c>
      <c r="G387" s="53" t="s">
        <v>3288</v>
      </c>
      <c r="H387" s="54">
        <v>944</v>
      </c>
      <c r="I387" s="53" t="s">
        <v>45</v>
      </c>
      <c r="J387" s="71" t="str">
        <f t="shared" si="102"/>
        <v>Industry CCS</v>
      </c>
      <c r="K387" s="71" t="str">
        <f t="shared" si="102"/>
        <v>indst CCS</v>
      </c>
      <c r="L387" s="61">
        <f t="shared" si="102"/>
        <v>0</v>
      </c>
      <c r="M387" s="61">
        <f t="shared" si="102"/>
        <v>1</v>
      </c>
      <c r="N387" s="61">
        <f t="shared" si="102"/>
        <v>0.01</v>
      </c>
      <c r="O387" s="71" t="str">
        <f t="shared" si="102"/>
        <v>% of CO2 captured</v>
      </c>
      <c r="P387" s="223" t="str">
        <f>INDEX('Policy Characteristics'!J:J,MATCH($C387,'Policy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71" t="str">
        <f t="shared" si="102"/>
        <v>ccs.html#ccs</v>
      </c>
      <c r="R387" s="71" t="str">
        <f t="shared" si="102"/>
        <v>carbon-capture-and-sequestration.html</v>
      </c>
      <c r="S387" s="303"/>
      <c r="T387" s="53"/>
    </row>
    <row r="388" spans="1:20" ht="88.5" x14ac:dyDescent="0.75">
      <c r="A388" s="71" t="str">
        <f t="shared" si="100"/>
        <v>Industry</v>
      </c>
      <c r="B388" s="71" t="str">
        <f t="shared" si="100"/>
        <v>Carbon Capture and Sequestration</v>
      </c>
      <c r="C388" s="71" t="str">
        <f t="shared" si="100"/>
        <v>Industry Sector Fraction of Potential Additional CCS Achieved</v>
      </c>
      <c r="D388" s="482" t="s">
        <v>3347</v>
      </c>
      <c r="E388" s="482" t="s">
        <v>2699</v>
      </c>
      <c r="F388" s="227" t="s">
        <v>3309</v>
      </c>
      <c r="G388" s="53" t="s">
        <v>3289</v>
      </c>
      <c r="H388" s="54">
        <v>945</v>
      </c>
      <c r="I388" s="9" t="s">
        <v>46</v>
      </c>
      <c r="J388" s="71" t="str">
        <f t="shared" si="102"/>
        <v>Industry CCS</v>
      </c>
      <c r="K388" s="71" t="str">
        <f t="shared" si="102"/>
        <v>indst CCS</v>
      </c>
      <c r="L388" s="61">
        <f t="shared" si="102"/>
        <v>0</v>
      </c>
      <c r="M388" s="61">
        <f t="shared" si="102"/>
        <v>1</v>
      </c>
      <c r="N388" s="61">
        <f t="shared" si="102"/>
        <v>0.01</v>
      </c>
      <c r="O388" s="71" t="str">
        <f t="shared" si="102"/>
        <v>% of CO2 captured</v>
      </c>
      <c r="P388" s="223" t="str">
        <f>INDEX('Policy Characteristics'!J:J,MATCH($C388,'Policy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71" t="str">
        <f t="shared" si="102"/>
        <v>ccs.html#ccs</v>
      </c>
      <c r="R388" s="71" t="str">
        <f t="shared" si="102"/>
        <v>carbon-capture-and-sequestration.html</v>
      </c>
      <c r="S388" s="303"/>
      <c r="T388" s="53"/>
    </row>
    <row r="389" spans="1:20" ht="88.5" x14ac:dyDescent="0.75">
      <c r="A389" s="71" t="str">
        <f t="shared" si="100"/>
        <v>Industry</v>
      </c>
      <c r="B389" s="71" t="str">
        <f t="shared" si="100"/>
        <v>Carbon Capture and Sequestration</v>
      </c>
      <c r="C389" s="71" t="str">
        <f t="shared" si="100"/>
        <v>Industry Sector Fraction of Potential Additional CCS Achieved</v>
      </c>
      <c r="D389" s="482" t="s">
        <v>3348</v>
      </c>
      <c r="E389" s="482" t="s">
        <v>3287</v>
      </c>
      <c r="F389" s="227" t="s">
        <v>3310</v>
      </c>
      <c r="G389" s="53" t="s">
        <v>3288</v>
      </c>
      <c r="H389" s="54">
        <v>946</v>
      </c>
      <c r="I389" s="53" t="s">
        <v>45</v>
      </c>
      <c r="J389" s="71" t="str">
        <f t="shared" si="102"/>
        <v>Industry CCS</v>
      </c>
      <c r="K389" s="71" t="str">
        <f t="shared" si="102"/>
        <v>indst CCS</v>
      </c>
      <c r="L389" s="61">
        <f t="shared" si="102"/>
        <v>0</v>
      </c>
      <c r="M389" s="61">
        <f t="shared" si="102"/>
        <v>1</v>
      </c>
      <c r="N389" s="61">
        <f t="shared" si="102"/>
        <v>0.01</v>
      </c>
      <c r="O389" s="71" t="str">
        <f t="shared" si="102"/>
        <v>% of CO2 captured</v>
      </c>
      <c r="P389" s="223" t="str">
        <f>INDEX('Policy Characteristics'!J:J,MATCH($C389,'Policy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71" t="str">
        <f t="shared" si="102"/>
        <v>ccs.html#ccs</v>
      </c>
      <c r="R389" s="71" t="str">
        <f t="shared" si="102"/>
        <v>carbon-capture-and-sequestration.html</v>
      </c>
      <c r="S389" s="303"/>
      <c r="T389" s="53"/>
    </row>
    <row r="390" spans="1:20" ht="88.5" x14ac:dyDescent="0.75">
      <c r="A390" s="71" t="str">
        <f t="shared" si="100"/>
        <v>Industry</v>
      </c>
      <c r="B390" s="71" t="str">
        <f t="shared" si="100"/>
        <v>Carbon Capture and Sequestration</v>
      </c>
      <c r="C390" s="71" t="str">
        <f t="shared" si="100"/>
        <v>Industry Sector Fraction of Potential Additional CCS Achieved</v>
      </c>
      <c r="D390" s="482" t="s">
        <v>3348</v>
      </c>
      <c r="E390" s="482" t="s">
        <v>2699</v>
      </c>
      <c r="F390" s="227" t="s">
        <v>3310</v>
      </c>
      <c r="G390" s="53" t="s">
        <v>3289</v>
      </c>
      <c r="H390" s="54">
        <v>947</v>
      </c>
      <c r="I390" s="9" t="s">
        <v>46</v>
      </c>
      <c r="J390" s="71" t="str">
        <f t="shared" si="102"/>
        <v>Industry CCS</v>
      </c>
      <c r="K390" s="71" t="str">
        <f t="shared" si="102"/>
        <v>indst CCS</v>
      </c>
      <c r="L390" s="61">
        <f t="shared" si="102"/>
        <v>0</v>
      </c>
      <c r="M390" s="61">
        <f t="shared" si="102"/>
        <v>1</v>
      </c>
      <c r="N390" s="61">
        <f t="shared" si="102"/>
        <v>0.01</v>
      </c>
      <c r="O390" s="71" t="str">
        <f t="shared" si="102"/>
        <v>% of CO2 captured</v>
      </c>
      <c r="P390" s="223" t="str">
        <f>INDEX('Policy Characteristics'!J:J,MATCH($C390,'Policy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71" t="str">
        <f t="shared" si="102"/>
        <v>ccs.html#ccs</v>
      </c>
      <c r="R390" s="71" t="str">
        <f t="shared" si="102"/>
        <v>carbon-capture-and-sequestration.html</v>
      </c>
      <c r="S390" s="303"/>
      <c r="T390" s="53"/>
    </row>
    <row r="391" spans="1:20" ht="88.5" x14ac:dyDescent="0.75">
      <c r="A391" s="71" t="str">
        <f t="shared" si="100"/>
        <v>Industry</v>
      </c>
      <c r="B391" s="71" t="str">
        <f t="shared" si="100"/>
        <v>Carbon Capture and Sequestration</v>
      </c>
      <c r="C391" s="71" t="str">
        <f t="shared" si="100"/>
        <v>Industry Sector Fraction of Potential Additional CCS Achieved</v>
      </c>
      <c r="D391" s="482" t="s">
        <v>3349</v>
      </c>
      <c r="E391" s="482" t="s">
        <v>3287</v>
      </c>
      <c r="F391" s="227" t="s">
        <v>3311</v>
      </c>
      <c r="G391" s="53" t="s">
        <v>3288</v>
      </c>
      <c r="H391" s="54">
        <v>948</v>
      </c>
      <c r="I391" s="53" t="s">
        <v>45</v>
      </c>
      <c r="J391" s="71" t="str">
        <f t="shared" si="102"/>
        <v>Industry CCS</v>
      </c>
      <c r="K391" s="71" t="str">
        <f t="shared" si="102"/>
        <v>indst CCS</v>
      </c>
      <c r="L391" s="61">
        <f t="shared" si="102"/>
        <v>0</v>
      </c>
      <c r="M391" s="61">
        <f t="shared" si="102"/>
        <v>1</v>
      </c>
      <c r="N391" s="61">
        <f t="shared" si="102"/>
        <v>0.01</v>
      </c>
      <c r="O391" s="71" t="str">
        <f t="shared" si="102"/>
        <v>% of CO2 captured</v>
      </c>
      <c r="P391" s="223" t="str">
        <f>INDEX('Policy Characteristics'!J:J,MATCH($C391,'Policy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71" t="str">
        <f t="shared" si="102"/>
        <v>ccs.html#ccs</v>
      </c>
      <c r="R391" s="71" t="str">
        <f t="shared" si="102"/>
        <v>carbon-capture-and-sequestration.html</v>
      </c>
      <c r="S391" s="303"/>
      <c r="T391" s="53"/>
    </row>
    <row r="392" spans="1:20" ht="88.5" x14ac:dyDescent="0.75">
      <c r="A392" s="71" t="str">
        <f t="shared" si="100"/>
        <v>Industry</v>
      </c>
      <c r="B392" s="71" t="str">
        <f t="shared" si="100"/>
        <v>Carbon Capture and Sequestration</v>
      </c>
      <c r="C392" s="71" t="str">
        <f t="shared" si="100"/>
        <v>Industry Sector Fraction of Potential Additional CCS Achieved</v>
      </c>
      <c r="D392" s="482" t="s">
        <v>3349</v>
      </c>
      <c r="E392" s="482" t="s">
        <v>2699</v>
      </c>
      <c r="F392" s="227" t="s">
        <v>3311</v>
      </c>
      <c r="G392" s="53" t="s">
        <v>3289</v>
      </c>
      <c r="H392" s="54">
        <v>949</v>
      </c>
      <c r="I392" s="9" t="s">
        <v>46</v>
      </c>
      <c r="J392" s="71" t="str">
        <f t="shared" si="102"/>
        <v>Industry CCS</v>
      </c>
      <c r="K392" s="71" t="str">
        <f t="shared" si="102"/>
        <v>indst CCS</v>
      </c>
      <c r="L392" s="61">
        <f t="shared" si="102"/>
        <v>0</v>
      </c>
      <c r="M392" s="61">
        <f t="shared" si="102"/>
        <v>1</v>
      </c>
      <c r="N392" s="61">
        <f t="shared" si="102"/>
        <v>0.01</v>
      </c>
      <c r="O392" s="71" t="str">
        <f t="shared" si="102"/>
        <v>% of CO2 captured</v>
      </c>
      <c r="P392" s="223" t="str">
        <f>INDEX('Policy Characteristics'!J:J,MATCH($C392,'Policy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71" t="str">
        <f t="shared" si="102"/>
        <v>ccs.html#ccs</v>
      </c>
      <c r="R392" s="71" t="str">
        <f t="shared" si="102"/>
        <v>carbon-capture-and-sequestration.html</v>
      </c>
      <c r="S392" s="303"/>
      <c r="T392" s="53"/>
    </row>
    <row r="393" spans="1:20" ht="88.5" x14ac:dyDescent="0.75">
      <c r="A393" s="71" t="str">
        <f t="shared" si="100"/>
        <v>Industry</v>
      </c>
      <c r="B393" s="71" t="str">
        <f t="shared" si="100"/>
        <v>Carbon Capture and Sequestration</v>
      </c>
      <c r="C393" s="71" t="str">
        <f t="shared" si="100"/>
        <v>Industry Sector Fraction of Potential Additional CCS Achieved</v>
      </c>
      <c r="D393" s="482" t="s">
        <v>3350</v>
      </c>
      <c r="E393" s="482" t="s">
        <v>3287</v>
      </c>
      <c r="F393" s="227" t="s">
        <v>3312</v>
      </c>
      <c r="G393" s="53" t="s">
        <v>3288</v>
      </c>
      <c r="H393" s="54">
        <v>950</v>
      </c>
      <c r="I393" s="53" t="s">
        <v>45</v>
      </c>
      <c r="J393" s="71" t="str">
        <f t="shared" si="102"/>
        <v>Industry CCS</v>
      </c>
      <c r="K393" s="71" t="str">
        <f t="shared" si="102"/>
        <v>indst CCS</v>
      </c>
      <c r="L393" s="61">
        <f t="shared" si="102"/>
        <v>0</v>
      </c>
      <c r="M393" s="61">
        <f t="shared" si="102"/>
        <v>1</v>
      </c>
      <c r="N393" s="61">
        <f t="shared" si="102"/>
        <v>0.01</v>
      </c>
      <c r="O393" s="71" t="str">
        <f t="shared" si="102"/>
        <v>% of CO2 captured</v>
      </c>
      <c r="P393" s="223" t="str">
        <f>INDEX('Policy Characteristics'!J:J,MATCH($C393,'Policy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71" t="str">
        <f t="shared" si="102"/>
        <v>ccs.html#ccs</v>
      </c>
      <c r="R393" s="71" t="str">
        <f t="shared" si="102"/>
        <v>carbon-capture-and-sequestration.html</v>
      </c>
      <c r="S393" s="303"/>
      <c r="T393" s="53"/>
    </row>
    <row r="394" spans="1:20" ht="88.5" x14ac:dyDescent="0.75">
      <c r="A394" s="71" t="str">
        <f t="shared" si="100"/>
        <v>Industry</v>
      </c>
      <c r="B394" s="71" t="str">
        <f t="shared" si="100"/>
        <v>Carbon Capture and Sequestration</v>
      </c>
      <c r="C394" s="71" t="str">
        <f t="shared" si="100"/>
        <v>Industry Sector Fraction of Potential Additional CCS Achieved</v>
      </c>
      <c r="D394" s="482" t="s">
        <v>3350</v>
      </c>
      <c r="E394" s="482" t="s">
        <v>2699</v>
      </c>
      <c r="F394" s="227" t="s">
        <v>3312</v>
      </c>
      <c r="G394" s="53" t="s">
        <v>3289</v>
      </c>
      <c r="H394" s="54">
        <v>951</v>
      </c>
      <c r="I394" s="9" t="s">
        <v>46</v>
      </c>
      <c r="J394" s="71" t="str">
        <f t="shared" si="102"/>
        <v>Industry CCS</v>
      </c>
      <c r="K394" s="71" t="str">
        <f t="shared" si="102"/>
        <v>indst CCS</v>
      </c>
      <c r="L394" s="61">
        <f t="shared" si="102"/>
        <v>0</v>
      </c>
      <c r="M394" s="61">
        <f t="shared" si="102"/>
        <v>1</v>
      </c>
      <c r="N394" s="61">
        <f t="shared" si="102"/>
        <v>0.01</v>
      </c>
      <c r="O394" s="71" t="str">
        <f t="shared" si="102"/>
        <v>% of CO2 captured</v>
      </c>
      <c r="P394" s="223" t="str">
        <f>INDEX('Policy Characteristics'!J:J,MATCH($C394,'Policy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71" t="str">
        <f t="shared" si="102"/>
        <v>ccs.html#ccs</v>
      </c>
      <c r="R394" s="71" t="str">
        <f t="shared" si="102"/>
        <v>carbon-capture-and-sequestration.html</v>
      </c>
      <c r="S394" s="303"/>
      <c r="T394" s="53"/>
    </row>
    <row r="395" spans="1:20" ht="88.5" x14ac:dyDescent="0.75">
      <c r="A395" s="71" t="str">
        <f t="shared" si="100"/>
        <v>Industry</v>
      </c>
      <c r="B395" s="71" t="str">
        <f t="shared" si="100"/>
        <v>Carbon Capture and Sequestration</v>
      </c>
      <c r="C395" s="71" t="str">
        <f t="shared" si="100"/>
        <v>Industry Sector Fraction of Potential Additional CCS Achieved</v>
      </c>
      <c r="D395" s="482" t="s">
        <v>3351</v>
      </c>
      <c r="E395" s="482" t="s">
        <v>3287</v>
      </c>
      <c r="F395" s="227" t="s">
        <v>3313</v>
      </c>
      <c r="G395" s="53" t="s">
        <v>3288</v>
      </c>
      <c r="H395" s="54">
        <v>952</v>
      </c>
      <c r="I395" s="53" t="s">
        <v>45</v>
      </c>
      <c r="J395" s="71" t="str">
        <f t="shared" si="102"/>
        <v>Industry CCS</v>
      </c>
      <c r="K395" s="71" t="str">
        <f t="shared" si="102"/>
        <v>indst CCS</v>
      </c>
      <c r="L395" s="61">
        <f t="shared" si="102"/>
        <v>0</v>
      </c>
      <c r="M395" s="61">
        <f t="shared" si="102"/>
        <v>1</v>
      </c>
      <c r="N395" s="61">
        <f t="shared" si="102"/>
        <v>0.01</v>
      </c>
      <c r="O395" s="71" t="str">
        <f t="shared" si="102"/>
        <v>% of CO2 captured</v>
      </c>
      <c r="P395" s="223" t="str">
        <f>INDEX('Policy Characteristics'!J:J,MATCH($C395,'Policy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71" t="str">
        <f t="shared" si="102"/>
        <v>ccs.html#ccs</v>
      </c>
      <c r="R395" s="71" t="str">
        <f t="shared" si="102"/>
        <v>carbon-capture-and-sequestration.html</v>
      </c>
      <c r="S395" s="303"/>
      <c r="T395" s="53"/>
    </row>
    <row r="396" spans="1:20" ht="88.5" x14ac:dyDescent="0.75">
      <c r="A396" s="71" t="str">
        <f t="shared" si="100"/>
        <v>Industry</v>
      </c>
      <c r="B396" s="71" t="str">
        <f t="shared" si="100"/>
        <v>Carbon Capture and Sequestration</v>
      </c>
      <c r="C396" s="71" t="str">
        <f t="shared" si="100"/>
        <v>Industry Sector Fraction of Potential Additional CCS Achieved</v>
      </c>
      <c r="D396" s="482" t="s">
        <v>3351</v>
      </c>
      <c r="E396" s="482" t="s">
        <v>2699</v>
      </c>
      <c r="F396" s="227" t="s">
        <v>3313</v>
      </c>
      <c r="G396" s="53" t="s">
        <v>3289</v>
      </c>
      <c r="H396" s="54">
        <v>953</v>
      </c>
      <c r="I396" s="9" t="s">
        <v>46</v>
      </c>
      <c r="J396" s="71" t="str">
        <f t="shared" si="102"/>
        <v>Industry CCS</v>
      </c>
      <c r="K396" s="71" t="str">
        <f t="shared" si="102"/>
        <v>indst CCS</v>
      </c>
      <c r="L396" s="61">
        <f t="shared" si="102"/>
        <v>0</v>
      </c>
      <c r="M396" s="61">
        <f t="shared" si="102"/>
        <v>1</v>
      </c>
      <c r="N396" s="61">
        <f t="shared" si="102"/>
        <v>0.01</v>
      </c>
      <c r="O396" s="71" t="str">
        <f t="shared" si="102"/>
        <v>% of CO2 captured</v>
      </c>
      <c r="P396" s="223" t="str">
        <f>INDEX('Policy Characteristics'!J:J,MATCH($C396,'Policy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71" t="str">
        <f t="shared" si="102"/>
        <v>ccs.html#ccs</v>
      </c>
      <c r="R396" s="71" t="str">
        <f t="shared" si="102"/>
        <v>carbon-capture-and-sequestration.html</v>
      </c>
      <c r="S396" s="303"/>
      <c r="T396" s="53"/>
    </row>
    <row r="397" spans="1:20" ht="88.5" x14ac:dyDescent="0.75">
      <c r="A397" s="71" t="str">
        <f t="shared" si="100"/>
        <v>Industry</v>
      </c>
      <c r="B397" s="71" t="str">
        <f t="shared" si="100"/>
        <v>Carbon Capture and Sequestration</v>
      </c>
      <c r="C397" s="71" t="str">
        <f t="shared" si="100"/>
        <v>Industry Sector Fraction of Potential Additional CCS Achieved</v>
      </c>
      <c r="D397" s="482" t="s">
        <v>3352</v>
      </c>
      <c r="E397" s="482" t="s">
        <v>3287</v>
      </c>
      <c r="F397" s="227" t="s">
        <v>3355</v>
      </c>
      <c r="G397" s="53" t="s">
        <v>3288</v>
      </c>
      <c r="H397" s="54">
        <v>954</v>
      </c>
      <c r="I397" s="9" t="s">
        <v>46</v>
      </c>
      <c r="J397" s="71" t="str">
        <f t="shared" si="102"/>
        <v>Industry CCS</v>
      </c>
      <c r="K397" s="71" t="str">
        <f t="shared" si="102"/>
        <v>indst CCS</v>
      </c>
      <c r="L397" s="61">
        <f t="shared" si="102"/>
        <v>0</v>
      </c>
      <c r="M397" s="61">
        <f t="shared" si="102"/>
        <v>1</v>
      </c>
      <c r="N397" s="61">
        <f t="shared" si="102"/>
        <v>0.01</v>
      </c>
      <c r="O397" s="71" t="str">
        <f t="shared" si="102"/>
        <v>% of CO2 captured</v>
      </c>
      <c r="P397" s="223" t="str">
        <f>INDEX('Policy Characteristics'!J:J,MATCH($C397,'Policy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71" t="str">
        <f t="shared" si="102"/>
        <v>ccs.html#ccs</v>
      </c>
      <c r="R397" s="71" t="str">
        <f t="shared" si="102"/>
        <v>carbon-capture-and-sequestration.html</v>
      </c>
      <c r="S397" s="303"/>
      <c r="T397" s="53"/>
    </row>
    <row r="398" spans="1:20" ht="88.5" x14ac:dyDescent="0.75">
      <c r="A398" s="71" t="str">
        <f t="shared" si="100"/>
        <v>Industry</v>
      </c>
      <c r="B398" s="71" t="str">
        <f t="shared" si="100"/>
        <v>Carbon Capture and Sequestration</v>
      </c>
      <c r="C398" s="71" t="str">
        <f t="shared" si="100"/>
        <v>Industry Sector Fraction of Potential Additional CCS Achieved</v>
      </c>
      <c r="D398" s="482" t="s">
        <v>3352</v>
      </c>
      <c r="E398" s="482" t="s">
        <v>2699</v>
      </c>
      <c r="F398" s="227" t="s">
        <v>3355</v>
      </c>
      <c r="G398" s="53" t="s">
        <v>3289</v>
      </c>
      <c r="H398" s="54">
        <v>955</v>
      </c>
      <c r="I398" s="9" t="s">
        <v>46</v>
      </c>
      <c r="J398" s="71" t="str">
        <f t="shared" si="102"/>
        <v>Industry CCS</v>
      </c>
      <c r="K398" s="71" t="str">
        <f t="shared" si="102"/>
        <v>indst CCS</v>
      </c>
      <c r="L398" s="61">
        <f t="shared" si="102"/>
        <v>0</v>
      </c>
      <c r="M398" s="61">
        <f t="shared" si="102"/>
        <v>1</v>
      </c>
      <c r="N398" s="61">
        <f t="shared" si="102"/>
        <v>0.01</v>
      </c>
      <c r="O398" s="71" t="str">
        <f t="shared" si="102"/>
        <v>% of CO2 captured</v>
      </c>
      <c r="P398" s="223" t="str">
        <f>INDEX('Policy Characteristics'!J:J,MATCH($C398,'Policy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71" t="str">
        <f t="shared" si="102"/>
        <v>ccs.html#ccs</v>
      </c>
      <c r="R398" s="71" t="str">
        <f t="shared" si="102"/>
        <v>carbon-capture-and-sequestration.html</v>
      </c>
      <c r="S398" s="303"/>
      <c r="T398" s="53"/>
    </row>
    <row r="399" spans="1:20" ht="88.5" x14ac:dyDescent="0.75">
      <c r="A399" s="71" t="str">
        <f t="shared" si="100"/>
        <v>Industry</v>
      </c>
      <c r="B399" s="71" t="str">
        <f t="shared" si="100"/>
        <v>Carbon Capture and Sequestration</v>
      </c>
      <c r="C399" s="71" t="str">
        <f t="shared" si="100"/>
        <v>Industry Sector Fraction of Potential Additional CCS Achieved</v>
      </c>
      <c r="D399" s="482" t="s">
        <v>3353</v>
      </c>
      <c r="E399" s="482" t="s">
        <v>3287</v>
      </c>
      <c r="F399" s="227" t="s">
        <v>3314</v>
      </c>
      <c r="G399" s="53" t="s">
        <v>3288</v>
      </c>
      <c r="H399" s="54">
        <v>956</v>
      </c>
      <c r="I399" s="9" t="s">
        <v>46</v>
      </c>
      <c r="J399" s="71" t="str">
        <f t="shared" si="102"/>
        <v>Industry CCS</v>
      </c>
      <c r="K399" s="71" t="str">
        <f t="shared" si="102"/>
        <v>indst CCS</v>
      </c>
      <c r="L399" s="61">
        <f t="shared" si="102"/>
        <v>0</v>
      </c>
      <c r="M399" s="61">
        <f t="shared" si="102"/>
        <v>1</v>
      </c>
      <c r="N399" s="61">
        <f t="shared" si="102"/>
        <v>0.01</v>
      </c>
      <c r="O399" s="71" t="str">
        <f t="shared" si="102"/>
        <v>% of CO2 captured</v>
      </c>
      <c r="P399" s="223" t="str">
        <f>INDEX('Policy Characteristics'!J:J,MATCH($C399,'Policy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71" t="str">
        <f t="shared" si="102"/>
        <v>ccs.html#ccs</v>
      </c>
      <c r="R399" s="71" t="str">
        <f t="shared" si="102"/>
        <v>carbon-capture-and-sequestration.html</v>
      </c>
      <c r="S399" s="303"/>
      <c r="T399" s="53"/>
    </row>
    <row r="400" spans="1:20" ht="88.5" x14ac:dyDescent="0.75">
      <c r="A400" s="71" t="str">
        <f t="shared" si="100"/>
        <v>Industry</v>
      </c>
      <c r="B400" s="71" t="str">
        <f t="shared" si="100"/>
        <v>Carbon Capture and Sequestration</v>
      </c>
      <c r="C400" s="71" t="str">
        <f t="shared" si="100"/>
        <v>Industry Sector Fraction of Potential Additional CCS Achieved</v>
      </c>
      <c r="D400" s="482" t="s">
        <v>3353</v>
      </c>
      <c r="E400" s="482" t="s">
        <v>2699</v>
      </c>
      <c r="F400" s="227" t="s">
        <v>3314</v>
      </c>
      <c r="G400" s="53" t="s">
        <v>3289</v>
      </c>
      <c r="H400" s="54">
        <v>957</v>
      </c>
      <c r="I400" s="9" t="s">
        <v>46</v>
      </c>
      <c r="J400" s="71" t="str">
        <f t="shared" si="102"/>
        <v>Industry CCS</v>
      </c>
      <c r="K400" s="71" t="str">
        <f t="shared" si="102"/>
        <v>indst CCS</v>
      </c>
      <c r="L400" s="61">
        <f t="shared" si="102"/>
        <v>0</v>
      </c>
      <c r="M400" s="61">
        <f t="shared" si="102"/>
        <v>1</v>
      </c>
      <c r="N400" s="61">
        <f t="shared" si="102"/>
        <v>0.01</v>
      </c>
      <c r="O400" s="71" t="str">
        <f t="shared" si="102"/>
        <v>% of CO2 captured</v>
      </c>
      <c r="P400" s="223" t="str">
        <f>INDEX('Policy Characteristics'!J:J,MATCH($C400,'Policy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71" t="str">
        <f t="shared" si="102"/>
        <v>ccs.html#ccs</v>
      </c>
      <c r="R400" s="71" t="str">
        <f t="shared" si="102"/>
        <v>carbon-capture-and-sequestration.html</v>
      </c>
      <c r="S400" s="303"/>
      <c r="T400" s="53"/>
    </row>
    <row r="401" spans="1:20" ht="88.5" x14ac:dyDescent="0.75">
      <c r="A401" s="217" t="s">
        <v>9</v>
      </c>
      <c r="B401" s="217" t="s">
        <v>21</v>
      </c>
      <c r="C401" s="217" t="s">
        <v>2964</v>
      </c>
      <c r="D401" s="53"/>
      <c r="E401" s="53"/>
      <c r="F401" s="53"/>
      <c r="G401" s="53"/>
      <c r="H401" s="54">
        <v>43</v>
      </c>
      <c r="I401" s="53" t="s">
        <v>45</v>
      </c>
      <c r="J401" s="217" t="s">
        <v>21</v>
      </c>
      <c r="K401" s="217" t="s">
        <v>2965</v>
      </c>
      <c r="L401" s="59">
        <v>0</v>
      </c>
      <c r="M401" s="60">
        <v>1</v>
      </c>
      <c r="N401" s="60">
        <v>0.01</v>
      </c>
      <c r="O401" s="53" t="s">
        <v>35</v>
      </c>
      <c r="P401" s="223" t="str">
        <f>INDEX('Policy Characteristics'!J:J,MATCH($C401,'Policy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01" s="53" t="s">
        <v>233</v>
      </c>
      <c r="R401" s="9" t="s">
        <v>234</v>
      </c>
      <c r="S401" s="296" t="s">
        <v>2514</v>
      </c>
      <c r="T401" s="53"/>
    </row>
    <row r="402" spans="1:20" s="5" customFormat="1" ht="44.25" x14ac:dyDescent="0.75">
      <c r="A402" s="217" t="s">
        <v>9</v>
      </c>
      <c r="B402" s="217" t="s">
        <v>25</v>
      </c>
      <c r="C402" s="217" t="s">
        <v>306</v>
      </c>
      <c r="D402" s="53"/>
      <c r="E402" s="53"/>
      <c r="F402" s="53"/>
      <c r="G402" s="53"/>
      <c r="H402" s="54">
        <v>44</v>
      </c>
      <c r="I402" s="53" t="s">
        <v>45</v>
      </c>
      <c r="J402" s="217" t="s">
        <v>25</v>
      </c>
      <c r="K402" s="217" t="s">
        <v>2374</v>
      </c>
      <c r="L402" s="59">
        <v>0</v>
      </c>
      <c r="M402" s="60">
        <v>1</v>
      </c>
      <c r="N402" s="60">
        <v>0.01</v>
      </c>
      <c r="O402" s="53" t="s">
        <v>35</v>
      </c>
      <c r="P402" s="223" t="str">
        <f>INDEX('Policy Characteristics'!J:J,MATCH($C402,'Policy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02" s="53" t="s">
        <v>235</v>
      </c>
      <c r="R402" s="9" t="s">
        <v>236</v>
      </c>
      <c r="S402" s="296" t="s">
        <v>163</v>
      </c>
      <c r="T402" s="55"/>
    </row>
    <row r="403" spans="1:20" s="5" customFormat="1" ht="59" x14ac:dyDescent="0.75">
      <c r="A403" s="217" t="s">
        <v>9</v>
      </c>
      <c r="B403" s="217" t="s">
        <v>23</v>
      </c>
      <c r="C403" s="217" t="s">
        <v>60</v>
      </c>
      <c r="D403" s="53"/>
      <c r="E403" s="53"/>
      <c r="F403" s="53"/>
      <c r="G403" s="53"/>
      <c r="H403" s="54">
        <v>45</v>
      </c>
      <c r="I403" s="53" t="s">
        <v>45</v>
      </c>
      <c r="J403" s="217" t="s">
        <v>23</v>
      </c>
      <c r="K403" s="217" t="s">
        <v>2373</v>
      </c>
      <c r="L403" s="59">
        <v>0</v>
      </c>
      <c r="M403" s="60">
        <v>1</v>
      </c>
      <c r="N403" s="60">
        <v>0.01</v>
      </c>
      <c r="O403" s="53" t="s">
        <v>35</v>
      </c>
      <c r="P403" s="223" t="str">
        <f>INDEX('Policy Characteristics'!J:J,MATCH($C403,'Policy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03" s="53" t="s">
        <v>237</v>
      </c>
      <c r="R403" s="9" t="s">
        <v>238</v>
      </c>
      <c r="S403" s="296" t="s">
        <v>163</v>
      </c>
      <c r="T403" s="55"/>
    </row>
    <row r="404" spans="1:20" s="5" customFormat="1" ht="140.5" customHeight="1" x14ac:dyDescent="0.75">
      <c r="A404" s="217" t="s">
        <v>9</v>
      </c>
      <c r="B404" s="217" t="s">
        <v>106</v>
      </c>
      <c r="C404" s="217" t="s">
        <v>307</v>
      </c>
      <c r="D404" s="53" t="s">
        <v>3329</v>
      </c>
      <c r="E404" s="53" t="s">
        <v>2523</v>
      </c>
      <c r="F404" s="227" t="s">
        <v>3354</v>
      </c>
      <c r="G404" s="53" t="s">
        <v>2529</v>
      </c>
      <c r="H404" s="54">
        <v>958</v>
      </c>
      <c r="I404" s="53" t="s">
        <v>45</v>
      </c>
      <c r="J404" s="217" t="s">
        <v>106</v>
      </c>
      <c r="K404" s="217" t="s">
        <v>2372</v>
      </c>
      <c r="L404" s="60">
        <v>0</v>
      </c>
      <c r="M404" s="60">
        <v>0.25</v>
      </c>
      <c r="N404" s="60">
        <v>0.01</v>
      </c>
      <c r="O404" s="53" t="s">
        <v>32</v>
      </c>
      <c r="P404" s="223" t="str">
        <f>INDEX('Policy Characteristics'!J:J,MATCH($C404,'Policy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4" s="53" t="s">
        <v>239</v>
      </c>
      <c r="R404" s="9" t="s">
        <v>240</v>
      </c>
      <c r="S404" s="301" t="s">
        <v>2338</v>
      </c>
      <c r="T404" s="9" t="s">
        <v>2338</v>
      </c>
    </row>
    <row r="405" spans="1:20" s="5" customFormat="1" ht="73.75" x14ac:dyDescent="0.75">
      <c r="A405" s="71" t="str">
        <f>A$404</f>
        <v>Industry</v>
      </c>
      <c r="B405" s="71" t="str">
        <f t="shared" ref="B405:C420" si="103">B$404</f>
        <v>Industry Energy Efficiency Standards</v>
      </c>
      <c r="C405" s="71" t="str">
        <f t="shared" si="103"/>
        <v>Percentage Improvement in Eqpt Efficiency Standards above BAU</v>
      </c>
      <c r="D405" s="53" t="s">
        <v>3329</v>
      </c>
      <c r="E405" s="53" t="s">
        <v>2524</v>
      </c>
      <c r="F405" s="227" t="s">
        <v>3354</v>
      </c>
      <c r="G405" s="53" t="s">
        <v>2532</v>
      </c>
      <c r="H405" s="54">
        <v>959</v>
      </c>
      <c r="I405" s="53" t="s">
        <v>46</v>
      </c>
      <c r="J405" s="71" t="str">
        <f t="shared" ref="J405:O421" si="104">J$404</f>
        <v>Industry Energy Efficiency Standards</v>
      </c>
      <c r="K405" s="61" t="str">
        <f t="shared" ref="K405:R420" si="105">K$404</f>
        <v>indst efficiency standards</v>
      </c>
      <c r="L405" s="61">
        <f t="shared" si="105"/>
        <v>0</v>
      </c>
      <c r="M405" s="61">
        <f t="shared" si="105"/>
        <v>0.25</v>
      </c>
      <c r="N405" s="61">
        <f t="shared" si="105"/>
        <v>0.01</v>
      </c>
      <c r="O405" s="55" t="str">
        <f t="shared" si="105"/>
        <v>% reduction in energy use</v>
      </c>
      <c r="P405" s="223" t="str">
        <f>INDEX('Policy Characteristics'!J:J,MATCH($C405,'Policy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5" s="55" t="str">
        <f t="shared" si="105"/>
        <v>industry-ag-main.html#eff-stds</v>
      </c>
      <c r="R405" s="55" t="str">
        <f t="shared" si="105"/>
        <v>industry-energy-efficiency-standards.html</v>
      </c>
      <c r="S405" s="303" t="str">
        <f t="shared" ref="S405:T420" si="106">S$404</f>
        <v>U.S. DOE, 2016, Industrial Energy Efficiency Potential Analysis, https://energy.gov/sites/prod/files/2017/04/f34/energy-savings-by-state-industrial-methodology.pdf</v>
      </c>
      <c r="T405" s="55" t="str">
        <f t="shared" si="106"/>
        <v>U.S. DOE, 2016, Industrial Energy Efficiency Potential Analysis, https://energy.gov/sites/prod/files/2017/04/f34/energy-savings-by-state-industrial-methodology.pdf</v>
      </c>
    </row>
    <row r="406" spans="1:20" s="5" customFormat="1" ht="73.75" x14ac:dyDescent="0.75">
      <c r="A406" s="71" t="str">
        <f t="shared" ref="A406:C421" si="107">A$404</f>
        <v>Industry</v>
      </c>
      <c r="B406" s="71" t="str">
        <f t="shared" si="103"/>
        <v>Industry Energy Efficiency Standards</v>
      </c>
      <c r="C406" s="71" t="str">
        <f t="shared" si="103"/>
        <v>Percentage Improvement in Eqpt Efficiency Standards above BAU</v>
      </c>
      <c r="D406" s="53" t="s">
        <v>3329</v>
      </c>
      <c r="E406" s="53" t="s">
        <v>2525</v>
      </c>
      <c r="F406" s="227" t="s">
        <v>3354</v>
      </c>
      <c r="G406" s="53" t="s">
        <v>2533</v>
      </c>
      <c r="H406" s="54">
        <v>960</v>
      </c>
      <c r="I406" s="53" t="s">
        <v>45</v>
      </c>
      <c r="J406" s="71" t="str">
        <f t="shared" si="104"/>
        <v>Industry Energy Efficiency Standards</v>
      </c>
      <c r="K406" s="61" t="str">
        <f t="shared" si="105"/>
        <v>indst efficiency standards</v>
      </c>
      <c r="L406" s="61">
        <f t="shared" si="105"/>
        <v>0</v>
      </c>
      <c r="M406" s="61">
        <f t="shared" si="105"/>
        <v>0.25</v>
      </c>
      <c r="N406" s="61">
        <f t="shared" si="105"/>
        <v>0.01</v>
      </c>
      <c r="O406" s="55" t="str">
        <f t="shared" si="105"/>
        <v>% reduction in energy use</v>
      </c>
      <c r="P406" s="223" t="str">
        <f>INDEX('Policy Characteristics'!J:J,MATCH($C406,'Policy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6" s="55" t="str">
        <f t="shared" si="105"/>
        <v>industry-ag-main.html#eff-stds</v>
      </c>
      <c r="R406" s="55" t="str">
        <f t="shared" si="105"/>
        <v>industry-energy-efficiency-standards.html</v>
      </c>
      <c r="S406" s="303" t="str">
        <f t="shared" si="106"/>
        <v>U.S. DOE, 2016, Industrial Energy Efficiency Potential Analysis, https://energy.gov/sites/prod/files/2017/04/f34/energy-savings-by-state-industrial-methodology.pdf</v>
      </c>
      <c r="T406" s="55" t="str">
        <f t="shared" si="106"/>
        <v>U.S. DOE, 2016, Industrial Energy Efficiency Potential Analysis, https://energy.gov/sites/prod/files/2017/04/f34/energy-savings-by-state-industrial-methodology.pdf</v>
      </c>
    </row>
    <row r="407" spans="1:20" s="5" customFormat="1" ht="73.75" x14ac:dyDescent="0.75">
      <c r="A407" s="71" t="str">
        <f t="shared" si="107"/>
        <v>Industry</v>
      </c>
      <c r="B407" s="71" t="str">
        <f t="shared" si="103"/>
        <v>Industry Energy Efficiency Standards</v>
      </c>
      <c r="C407" s="71" t="str">
        <f t="shared" si="103"/>
        <v>Percentage Improvement in Eqpt Efficiency Standards above BAU</v>
      </c>
      <c r="D407" s="53" t="s">
        <v>3329</v>
      </c>
      <c r="E407" s="53" t="s">
        <v>2526</v>
      </c>
      <c r="F407" s="227" t="s">
        <v>3354</v>
      </c>
      <c r="G407" s="53" t="s">
        <v>2530</v>
      </c>
      <c r="H407" s="54">
        <v>961</v>
      </c>
      <c r="I407" s="53" t="s">
        <v>46</v>
      </c>
      <c r="J407" s="71" t="str">
        <f t="shared" si="104"/>
        <v>Industry Energy Efficiency Standards</v>
      </c>
      <c r="K407" s="61" t="str">
        <f t="shared" si="105"/>
        <v>indst efficiency standards</v>
      </c>
      <c r="L407" s="61">
        <f t="shared" si="105"/>
        <v>0</v>
      </c>
      <c r="M407" s="61">
        <f t="shared" si="105"/>
        <v>0.25</v>
      </c>
      <c r="N407" s="61">
        <f t="shared" si="105"/>
        <v>0.01</v>
      </c>
      <c r="O407" s="55" t="str">
        <f t="shared" si="105"/>
        <v>% reduction in energy use</v>
      </c>
      <c r="P407" s="223" t="str">
        <f>INDEX('Policy Characteristics'!J:J,MATCH($C407,'Policy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7" s="55" t="str">
        <f t="shared" si="105"/>
        <v>industry-ag-main.html#eff-stds</v>
      </c>
      <c r="R407" s="55" t="str">
        <f t="shared" si="105"/>
        <v>industry-energy-efficiency-standards.html</v>
      </c>
      <c r="S407" s="303" t="str">
        <f t="shared" si="106"/>
        <v>U.S. DOE, 2016, Industrial Energy Efficiency Potential Analysis, https://energy.gov/sites/prod/files/2017/04/f34/energy-savings-by-state-industrial-methodology.pdf</v>
      </c>
      <c r="T407" s="55" t="str">
        <f t="shared" si="106"/>
        <v>U.S. DOE, 2016, Industrial Energy Efficiency Potential Analysis, https://energy.gov/sites/prod/files/2017/04/f34/energy-savings-by-state-industrial-methodology.pdf</v>
      </c>
    </row>
    <row r="408" spans="1:20" s="5" customFormat="1" ht="73.75" x14ac:dyDescent="0.75">
      <c r="A408" s="71" t="str">
        <f t="shared" si="107"/>
        <v>Industry</v>
      </c>
      <c r="B408" s="71" t="str">
        <f t="shared" si="103"/>
        <v>Industry Energy Efficiency Standards</v>
      </c>
      <c r="C408" s="71" t="str">
        <f t="shared" si="103"/>
        <v>Percentage Improvement in Eqpt Efficiency Standards above BAU</v>
      </c>
      <c r="D408" s="53" t="s">
        <v>3329</v>
      </c>
      <c r="E408" s="53" t="s">
        <v>2527</v>
      </c>
      <c r="F408" s="227" t="s">
        <v>3354</v>
      </c>
      <c r="G408" s="53" t="s">
        <v>2531</v>
      </c>
      <c r="H408" s="54">
        <v>962</v>
      </c>
      <c r="I408" s="53" t="s">
        <v>45</v>
      </c>
      <c r="J408" s="71" t="str">
        <f t="shared" si="104"/>
        <v>Industry Energy Efficiency Standards</v>
      </c>
      <c r="K408" s="61" t="str">
        <f t="shared" si="105"/>
        <v>indst efficiency standards</v>
      </c>
      <c r="L408" s="61">
        <f t="shared" si="105"/>
        <v>0</v>
      </c>
      <c r="M408" s="61">
        <f t="shared" si="105"/>
        <v>0.25</v>
      </c>
      <c r="N408" s="61">
        <f t="shared" si="105"/>
        <v>0.01</v>
      </c>
      <c r="O408" s="55" t="str">
        <f t="shared" si="105"/>
        <v>% reduction in energy use</v>
      </c>
      <c r="P408" s="223" t="str">
        <f>INDEX('Policy Characteristics'!J:J,MATCH($C408,'Policy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8" s="55" t="str">
        <f t="shared" si="105"/>
        <v>industry-ag-main.html#eff-stds</v>
      </c>
      <c r="R408" s="55" t="str">
        <f t="shared" si="105"/>
        <v>industry-energy-efficiency-standards.html</v>
      </c>
      <c r="S408" s="303" t="str">
        <f t="shared" si="106"/>
        <v>U.S. DOE, 2016, Industrial Energy Efficiency Potential Analysis, https://energy.gov/sites/prod/files/2017/04/f34/energy-savings-by-state-industrial-methodology.pdf</v>
      </c>
      <c r="T408" s="55" t="str">
        <f t="shared" si="106"/>
        <v>U.S. DOE, 2016, Industrial Energy Efficiency Potential Analysis, https://energy.gov/sites/prod/files/2017/04/f34/energy-savings-by-state-industrial-methodology.pdf</v>
      </c>
    </row>
    <row r="409" spans="1:20" s="5" customFormat="1" ht="73.75" x14ac:dyDescent="0.75">
      <c r="A409" s="71" t="str">
        <f t="shared" si="107"/>
        <v>Industry</v>
      </c>
      <c r="B409" s="71" t="str">
        <f t="shared" si="103"/>
        <v>Industry Energy Efficiency Standards</v>
      </c>
      <c r="C409" s="71" t="str">
        <f t="shared" si="103"/>
        <v>Percentage Improvement in Eqpt Efficiency Standards above BAU</v>
      </c>
      <c r="D409" s="53" t="s">
        <v>3329</v>
      </c>
      <c r="E409" s="53" t="s">
        <v>2528</v>
      </c>
      <c r="F409" s="227" t="s">
        <v>3354</v>
      </c>
      <c r="G409" s="53" t="s">
        <v>2534</v>
      </c>
      <c r="H409" s="54">
        <v>963</v>
      </c>
      <c r="I409" s="53" t="s">
        <v>46</v>
      </c>
      <c r="J409" s="71" t="str">
        <f t="shared" si="104"/>
        <v>Industry Energy Efficiency Standards</v>
      </c>
      <c r="K409" s="61" t="str">
        <f t="shared" si="105"/>
        <v>indst efficiency standards</v>
      </c>
      <c r="L409" s="61">
        <f t="shared" si="105"/>
        <v>0</v>
      </c>
      <c r="M409" s="61">
        <f t="shared" si="105"/>
        <v>0.25</v>
      </c>
      <c r="N409" s="61">
        <f t="shared" si="105"/>
        <v>0.01</v>
      </c>
      <c r="O409" s="55" t="str">
        <f t="shared" si="105"/>
        <v>% reduction in energy use</v>
      </c>
      <c r="P409" s="223" t="str">
        <f>INDEX('Policy Characteristics'!J:J,MATCH($C409,'Policy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9" s="55" t="str">
        <f t="shared" si="105"/>
        <v>industry-ag-main.html#eff-stds</v>
      </c>
      <c r="R409" s="55" t="str">
        <f t="shared" si="105"/>
        <v>industry-energy-efficiency-standards.html</v>
      </c>
      <c r="S409" s="303" t="str">
        <f t="shared" si="106"/>
        <v>U.S. DOE, 2016, Industrial Energy Efficiency Potential Analysis, https://energy.gov/sites/prod/files/2017/04/f34/energy-savings-by-state-industrial-methodology.pdf</v>
      </c>
      <c r="T409" s="55" t="str">
        <f t="shared" si="106"/>
        <v>U.S. DOE, 2016, Industrial Energy Efficiency Potential Analysis, https://energy.gov/sites/prod/files/2017/04/f34/energy-savings-by-state-industrial-methodology.pdf</v>
      </c>
    </row>
    <row r="410" spans="1:20" ht="73.75" x14ac:dyDescent="0.75">
      <c r="A410" s="71" t="str">
        <f t="shared" si="107"/>
        <v>Industry</v>
      </c>
      <c r="B410" s="71" t="str">
        <f>B$404</f>
        <v>Industry Energy Efficiency Standards</v>
      </c>
      <c r="C410" s="71" t="str">
        <f>C$404</f>
        <v>Percentage Improvement in Eqpt Efficiency Standards above BAU</v>
      </c>
      <c r="D410" s="53" t="s">
        <v>3329</v>
      </c>
      <c r="E410" s="53" t="s">
        <v>2892</v>
      </c>
      <c r="F410" s="227" t="s">
        <v>3354</v>
      </c>
      <c r="G410" s="53" t="s">
        <v>2895</v>
      </c>
      <c r="H410" s="54">
        <v>964</v>
      </c>
      <c r="I410" s="53" t="s">
        <v>46</v>
      </c>
      <c r="J410" s="71" t="str">
        <f t="shared" si="104"/>
        <v>Industry Energy Efficiency Standards</v>
      </c>
      <c r="K410" s="61" t="str">
        <f t="shared" si="105"/>
        <v>indst efficiency standards</v>
      </c>
      <c r="L410" s="61">
        <f>L$404</f>
        <v>0</v>
      </c>
      <c r="M410" s="61">
        <f>M$404</f>
        <v>0.25</v>
      </c>
      <c r="N410" s="61">
        <f>N$404</f>
        <v>0.01</v>
      </c>
      <c r="O410" s="55" t="str">
        <f>O$404</f>
        <v>% reduction in energy use</v>
      </c>
      <c r="P410" s="223" t="str">
        <f>INDEX('Policy Characteristics'!J:J,MATCH($C410,'Policy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0" s="55" t="str">
        <f t="shared" si="105"/>
        <v>industry-ag-main.html#eff-stds</v>
      </c>
      <c r="R410" s="55" t="str">
        <f t="shared" si="105"/>
        <v>industry-energy-efficiency-standards.html</v>
      </c>
      <c r="S410" s="303" t="str">
        <f t="shared" si="106"/>
        <v>U.S. DOE, 2016, Industrial Energy Efficiency Potential Analysis, https://energy.gov/sites/prod/files/2017/04/f34/energy-savings-by-state-industrial-methodology.pdf</v>
      </c>
      <c r="T410" s="55" t="str">
        <f t="shared" si="106"/>
        <v>U.S. DOE, 2016, Industrial Energy Efficiency Potential Analysis, https://energy.gov/sites/prod/files/2017/04/f34/energy-savings-by-state-industrial-methodology.pdf</v>
      </c>
    </row>
    <row r="411" spans="1:20" s="5" customFormat="1" ht="73.75" x14ac:dyDescent="0.75">
      <c r="A411" s="71" t="str">
        <f t="shared" si="107"/>
        <v>Industry</v>
      </c>
      <c r="B411" s="71" t="str">
        <f t="shared" si="103"/>
        <v>Industry Energy Efficiency Standards</v>
      </c>
      <c r="C411" s="71" t="str">
        <f t="shared" si="103"/>
        <v>Percentage Improvement in Eqpt Efficiency Standards above BAU</v>
      </c>
      <c r="D411" s="53" t="s">
        <v>3329</v>
      </c>
      <c r="E411" s="53" t="s">
        <v>2893</v>
      </c>
      <c r="F411" s="227" t="s">
        <v>3354</v>
      </c>
      <c r="G411" s="53" t="s">
        <v>2897</v>
      </c>
      <c r="H411" s="54">
        <v>965</v>
      </c>
      <c r="I411" s="53" t="s">
        <v>45</v>
      </c>
      <c r="J411" s="71" t="str">
        <f t="shared" si="104"/>
        <v>Industry Energy Efficiency Standards</v>
      </c>
      <c r="K411" s="61" t="str">
        <f t="shared" si="105"/>
        <v>indst efficiency standards</v>
      </c>
      <c r="L411" s="61">
        <f t="shared" si="105"/>
        <v>0</v>
      </c>
      <c r="M411" s="61">
        <f t="shared" si="105"/>
        <v>0.25</v>
      </c>
      <c r="N411" s="61">
        <f t="shared" si="105"/>
        <v>0.01</v>
      </c>
      <c r="O411" s="55" t="str">
        <f t="shared" si="105"/>
        <v>% reduction in energy use</v>
      </c>
      <c r="P411" s="223" t="str">
        <f>INDEX('Policy Characteristics'!J:J,MATCH($C411,'Policy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1" s="55" t="str">
        <f t="shared" si="105"/>
        <v>industry-ag-main.html#eff-stds</v>
      </c>
      <c r="R411" s="55" t="str">
        <f t="shared" si="105"/>
        <v>industry-energy-efficiency-standards.html</v>
      </c>
      <c r="S411" s="303" t="str">
        <f t="shared" si="106"/>
        <v>U.S. DOE, 2016, Industrial Energy Efficiency Potential Analysis, https://energy.gov/sites/prod/files/2017/04/f34/energy-savings-by-state-industrial-methodology.pdf</v>
      </c>
      <c r="T411" s="55" t="str">
        <f t="shared" si="106"/>
        <v>U.S. DOE, 2016, Industrial Energy Efficiency Potential Analysis, https://energy.gov/sites/prod/files/2017/04/f34/energy-savings-by-state-industrial-methodology.pdf</v>
      </c>
    </row>
    <row r="412" spans="1:20" s="5" customFormat="1" ht="73.75" x14ac:dyDescent="0.75">
      <c r="A412" s="71" t="str">
        <f t="shared" si="107"/>
        <v>Industry</v>
      </c>
      <c r="B412" s="71" t="str">
        <f t="shared" si="103"/>
        <v>Industry Energy Efficiency Standards</v>
      </c>
      <c r="C412" s="71" t="str">
        <f t="shared" si="103"/>
        <v>Percentage Improvement in Eqpt Efficiency Standards above BAU</v>
      </c>
      <c r="D412" s="53" t="s">
        <v>3329</v>
      </c>
      <c r="E412" s="53" t="s">
        <v>2894</v>
      </c>
      <c r="F412" s="227" t="s">
        <v>3354</v>
      </c>
      <c r="G412" s="53" t="s">
        <v>2898</v>
      </c>
      <c r="H412" s="54">
        <v>966</v>
      </c>
      <c r="I412" s="53" t="s">
        <v>45</v>
      </c>
      <c r="J412" s="71" t="str">
        <f t="shared" si="104"/>
        <v>Industry Energy Efficiency Standards</v>
      </c>
      <c r="K412" s="61" t="str">
        <f t="shared" si="105"/>
        <v>indst efficiency standards</v>
      </c>
      <c r="L412" s="61">
        <f t="shared" si="105"/>
        <v>0</v>
      </c>
      <c r="M412" s="61">
        <f t="shared" si="105"/>
        <v>0.25</v>
      </c>
      <c r="N412" s="61">
        <f t="shared" si="105"/>
        <v>0.01</v>
      </c>
      <c r="O412" s="55" t="str">
        <f t="shared" si="105"/>
        <v>% reduction in energy use</v>
      </c>
      <c r="P412" s="223" t="str">
        <f>INDEX('Policy Characteristics'!J:J,MATCH($C412,'Policy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2" s="55" t="str">
        <f t="shared" si="105"/>
        <v>industry-ag-main.html#eff-stds</v>
      </c>
      <c r="R412" s="55" t="str">
        <f t="shared" si="105"/>
        <v>industry-energy-efficiency-standards.html</v>
      </c>
      <c r="S412" s="303" t="str">
        <f t="shared" si="106"/>
        <v>U.S. DOE, 2016, Industrial Energy Efficiency Potential Analysis, https://energy.gov/sites/prod/files/2017/04/f34/energy-savings-by-state-industrial-methodology.pdf</v>
      </c>
      <c r="T412" s="55" t="str">
        <f t="shared" si="106"/>
        <v>U.S. DOE, 2016, Industrial Energy Efficiency Potential Analysis, https://energy.gov/sites/prod/files/2017/04/f34/energy-savings-by-state-industrial-methodology.pdf</v>
      </c>
    </row>
    <row r="413" spans="1:20" s="5" customFormat="1" ht="73.75" x14ac:dyDescent="0.75">
      <c r="A413" s="71" t="str">
        <f t="shared" si="107"/>
        <v>Industry</v>
      </c>
      <c r="B413" s="71" t="str">
        <f t="shared" si="103"/>
        <v>Industry Energy Efficiency Standards</v>
      </c>
      <c r="C413" s="71" t="str">
        <f t="shared" si="103"/>
        <v>Percentage Improvement in Eqpt Efficiency Standards above BAU</v>
      </c>
      <c r="D413" s="53" t="s">
        <v>3329</v>
      </c>
      <c r="E413" s="53" t="s">
        <v>2891</v>
      </c>
      <c r="F413" s="227" t="s">
        <v>3354</v>
      </c>
      <c r="G413" s="53" t="s">
        <v>2896</v>
      </c>
      <c r="H413" s="54">
        <v>967</v>
      </c>
      <c r="I413" s="53" t="s">
        <v>46</v>
      </c>
      <c r="J413" s="71" t="str">
        <f t="shared" si="104"/>
        <v>Industry Energy Efficiency Standards</v>
      </c>
      <c r="K413" s="61" t="str">
        <f t="shared" si="105"/>
        <v>indst efficiency standards</v>
      </c>
      <c r="L413" s="61">
        <f t="shared" si="105"/>
        <v>0</v>
      </c>
      <c r="M413" s="61">
        <f t="shared" si="105"/>
        <v>0.25</v>
      </c>
      <c r="N413" s="61">
        <f t="shared" si="105"/>
        <v>0.01</v>
      </c>
      <c r="O413" s="55" t="str">
        <f t="shared" si="105"/>
        <v>% reduction in energy use</v>
      </c>
      <c r="P413" s="223" t="str">
        <f>INDEX('Policy Characteristics'!J:J,MATCH($C413,'Policy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3" s="55" t="str">
        <f t="shared" si="105"/>
        <v>industry-ag-main.html#eff-stds</v>
      </c>
      <c r="R413" s="55" t="str">
        <f t="shared" si="105"/>
        <v>industry-energy-efficiency-standards.html</v>
      </c>
      <c r="S413" s="303" t="str">
        <f t="shared" si="106"/>
        <v>U.S. DOE, 2016, Industrial Energy Efficiency Potential Analysis, https://energy.gov/sites/prod/files/2017/04/f34/energy-savings-by-state-industrial-methodology.pdf</v>
      </c>
      <c r="T413" s="55" t="str">
        <f t="shared" si="106"/>
        <v>U.S. DOE, 2016, Industrial Energy Efficiency Potential Analysis, https://energy.gov/sites/prod/files/2017/04/f34/energy-savings-by-state-industrial-methodology.pdf</v>
      </c>
    </row>
    <row r="414" spans="1:20" s="5" customFormat="1" ht="73.75" x14ac:dyDescent="0.75">
      <c r="A414" s="71" t="str">
        <f t="shared" si="107"/>
        <v>Industry</v>
      </c>
      <c r="B414" s="71" t="str">
        <f t="shared" si="103"/>
        <v>Industry Energy Efficiency Standards</v>
      </c>
      <c r="C414" s="71" t="str">
        <f t="shared" si="103"/>
        <v>Percentage Improvement in Eqpt Efficiency Standards above BAU</v>
      </c>
      <c r="D414" s="9" t="s">
        <v>3330</v>
      </c>
      <c r="E414" s="53" t="s">
        <v>2523</v>
      </c>
      <c r="F414" s="227" t="s">
        <v>2952</v>
      </c>
      <c r="G414" s="53" t="s">
        <v>2529</v>
      </c>
      <c r="H414" s="54">
        <v>968</v>
      </c>
      <c r="I414" s="53" t="s">
        <v>45</v>
      </c>
      <c r="J414" s="71" t="str">
        <f t="shared" si="104"/>
        <v>Industry Energy Efficiency Standards</v>
      </c>
      <c r="K414" s="61" t="str">
        <f t="shared" si="105"/>
        <v>indst efficiency standards</v>
      </c>
      <c r="L414" s="61">
        <f t="shared" si="105"/>
        <v>0</v>
      </c>
      <c r="M414" s="61">
        <f t="shared" si="105"/>
        <v>0.25</v>
      </c>
      <c r="N414" s="61">
        <f t="shared" si="105"/>
        <v>0.01</v>
      </c>
      <c r="O414" s="55" t="str">
        <f t="shared" si="105"/>
        <v>% reduction in energy use</v>
      </c>
      <c r="P414" s="223" t="str">
        <f>INDEX('Policy Characteristics'!J:J,MATCH($C414,'Policy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4" s="55" t="str">
        <f t="shared" si="105"/>
        <v>industry-ag-main.html#eff-stds</v>
      </c>
      <c r="R414" s="55" t="str">
        <f t="shared" si="105"/>
        <v>industry-energy-efficiency-standards.html</v>
      </c>
      <c r="S414" s="303" t="str">
        <f t="shared" si="106"/>
        <v>U.S. DOE, 2016, Industrial Energy Efficiency Potential Analysis, https://energy.gov/sites/prod/files/2017/04/f34/energy-savings-by-state-industrial-methodology.pdf</v>
      </c>
      <c r="T414" s="55" t="str">
        <f t="shared" si="106"/>
        <v>U.S. DOE, 2016, Industrial Energy Efficiency Potential Analysis, https://energy.gov/sites/prod/files/2017/04/f34/energy-savings-by-state-industrial-methodology.pdf</v>
      </c>
    </row>
    <row r="415" spans="1:20" s="5" customFormat="1" ht="73.75" x14ac:dyDescent="0.75">
      <c r="A415" s="71" t="str">
        <f t="shared" si="107"/>
        <v>Industry</v>
      </c>
      <c r="B415" s="71" t="str">
        <f t="shared" si="103"/>
        <v>Industry Energy Efficiency Standards</v>
      </c>
      <c r="C415" s="71" t="str">
        <f t="shared" si="103"/>
        <v>Percentage Improvement in Eqpt Efficiency Standards above BAU</v>
      </c>
      <c r="D415" s="9" t="s">
        <v>3330</v>
      </c>
      <c r="E415" s="53" t="s">
        <v>2524</v>
      </c>
      <c r="F415" s="227" t="s">
        <v>2952</v>
      </c>
      <c r="G415" s="53" t="s">
        <v>2532</v>
      </c>
      <c r="H415" s="54">
        <v>969</v>
      </c>
      <c r="I415" s="53" t="s">
        <v>45</v>
      </c>
      <c r="J415" s="71" t="str">
        <f t="shared" si="104"/>
        <v>Industry Energy Efficiency Standards</v>
      </c>
      <c r="K415" s="61" t="str">
        <f t="shared" si="105"/>
        <v>indst efficiency standards</v>
      </c>
      <c r="L415" s="61">
        <f t="shared" si="105"/>
        <v>0</v>
      </c>
      <c r="M415" s="61">
        <f t="shared" si="105"/>
        <v>0.25</v>
      </c>
      <c r="N415" s="61">
        <f t="shared" si="105"/>
        <v>0.01</v>
      </c>
      <c r="O415" s="55" t="str">
        <f t="shared" si="105"/>
        <v>% reduction in energy use</v>
      </c>
      <c r="P415" s="223" t="str">
        <f>INDEX('Policy Characteristics'!J:J,MATCH($C415,'Policy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5" s="55" t="str">
        <f t="shared" si="105"/>
        <v>industry-ag-main.html#eff-stds</v>
      </c>
      <c r="R415" s="55" t="str">
        <f t="shared" si="105"/>
        <v>industry-energy-efficiency-standards.html</v>
      </c>
      <c r="S415" s="303" t="str">
        <f t="shared" si="106"/>
        <v>U.S. DOE, 2016, Industrial Energy Efficiency Potential Analysis, https://energy.gov/sites/prod/files/2017/04/f34/energy-savings-by-state-industrial-methodology.pdf</v>
      </c>
      <c r="T415" s="55" t="str">
        <f t="shared" si="106"/>
        <v>U.S. DOE, 2016, Industrial Energy Efficiency Potential Analysis, https://energy.gov/sites/prod/files/2017/04/f34/energy-savings-by-state-industrial-methodology.pdf</v>
      </c>
    </row>
    <row r="416" spans="1:20" s="5" customFormat="1" ht="73.75" x14ac:dyDescent="0.75">
      <c r="A416" s="71" t="str">
        <f t="shared" si="107"/>
        <v>Industry</v>
      </c>
      <c r="B416" s="71" t="str">
        <f t="shared" si="103"/>
        <v>Industry Energy Efficiency Standards</v>
      </c>
      <c r="C416" s="71" t="str">
        <f t="shared" si="103"/>
        <v>Percentage Improvement in Eqpt Efficiency Standards above BAU</v>
      </c>
      <c r="D416" s="9" t="s">
        <v>3330</v>
      </c>
      <c r="E416" s="53" t="s">
        <v>2525</v>
      </c>
      <c r="F416" s="227" t="s">
        <v>2952</v>
      </c>
      <c r="G416" s="53" t="s">
        <v>2533</v>
      </c>
      <c r="H416" s="54">
        <v>970</v>
      </c>
      <c r="I416" s="53" t="s">
        <v>45</v>
      </c>
      <c r="J416" s="71" t="str">
        <f t="shared" si="104"/>
        <v>Industry Energy Efficiency Standards</v>
      </c>
      <c r="K416" s="61" t="str">
        <f t="shared" si="105"/>
        <v>indst efficiency standards</v>
      </c>
      <c r="L416" s="61">
        <f t="shared" si="105"/>
        <v>0</v>
      </c>
      <c r="M416" s="61">
        <f t="shared" si="105"/>
        <v>0.25</v>
      </c>
      <c r="N416" s="61">
        <f t="shared" si="105"/>
        <v>0.01</v>
      </c>
      <c r="O416" s="55" t="str">
        <f t="shared" si="105"/>
        <v>% reduction in energy use</v>
      </c>
      <c r="P416" s="223" t="str">
        <f>INDEX('Policy Characteristics'!J:J,MATCH($C416,'Policy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6" s="55" t="str">
        <f t="shared" si="105"/>
        <v>industry-ag-main.html#eff-stds</v>
      </c>
      <c r="R416" s="55" t="str">
        <f t="shared" si="105"/>
        <v>industry-energy-efficiency-standards.html</v>
      </c>
      <c r="S416" s="303" t="str">
        <f t="shared" si="106"/>
        <v>U.S. DOE, 2016, Industrial Energy Efficiency Potential Analysis, https://energy.gov/sites/prod/files/2017/04/f34/energy-savings-by-state-industrial-methodology.pdf</v>
      </c>
      <c r="T416" s="55" t="str">
        <f t="shared" si="106"/>
        <v>U.S. DOE, 2016, Industrial Energy Efficiency Potential Analysis, https://energy.gov/sites/prod/files/2017/04/f34/energy-savings-by-state-industrial-methodology.pdf</v>
      </c>
    </row>
    <row r="417" spans="1:20" s="5" customFormat="1" ht="73.75" x14ac:dyDescent="0.75">
      <c r="A417" s="71" t="str">
        <f t="shared" si="107"/>
        <v>Industry</v>
      </c>
      <c r="B417" s="71" t="str">
        <f t="shared" si="103"/>
        <v>Industry Energy Efficiency Standards</v>
      </c>
      <c r="C417" s="71" t="str">
        <f t="shared" si="103"/>
        <v>Percentage Improvement in Eqpt Efficiency Standards above BAU</v>
      </c>
      <c r="D417" s="9" t="s">
        <v>3330</v>
      </c>
      <c r="E417" s="53" t="s">
        <v>2526</v>
      </c>
      <c r="F417" s="227" t="s">
        <v>2952</v>
      </c>
      <c r="G417" s="53" t="s">
        <v>2530</v>
      </c>
      <c r="H417" s="54">
        <v>971</v>
      </c>
      <c r="I417" s="53" t="s">
        <v>46</v>
      </c>
      <c r="J417" s="71" t="str">
        <f t="shared" si="104"/>
        <v>Industry Energy Efficiency Standards</v>
      </c>
      <c r="K417" s="61" t="str">
        <f t="shared" si="105"/>
        <v>indst efficiency standards</v>
      </c>
      <c r="L417" s="61">
        <f t="shared" si="105"/>
        <v>0</v>
      </c>
      <c r="M417" s="61">
        <f t="shared" si="105"/>
        <v>0.25</v>
      </c>
      <c r="N417" s="61">
        <f t="shared" si="105"/>
        <v>0.01</v>
      </c>
      <c r="O417" s="55" t="str">
        <f t="shared" si="105"/>
        <v>% reduction in energy use</v>
      </c>
      <c r="P417" s="223" t="str">
        <f>INDEX('Policy Characteristics'!J:J,MATCH($C417,'Policy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7" s="55" t="str">
        <f t="shared" si="105"/>
        <v>industry-ag-main.html#eff-stds</v>
      </c>
      <c r="R417" s="55" t="str">
        <f t="shared" si="105"/>
        <v>industry-energy-efficiency-standards.html</v>
      </c>
      <c r="S417" s="303" t="str">
        <f t="shared" si="106"/>
        <v>U.S. DOE, 2016, Industrial Energy Efficiency Potential Analysis, https://energy.gov/sites/prod/files/2017/04/f34/energy-savings-by-state-industrial-methodology.pdf</v>
      </c>
      <c r="T417" s="55" t="str">
        <f t="shared" si="106"/>
        <v>U.S. DOE, 2016, Industrial Energy Efficiency Potential Analysis, https://energy.gov/sites/prod/files/2017/04/f34/energy-savings-by-state-industrial-methodology.pdf</v>
      </c>
    </row>
    <row r="418" spans="1:20" s="5" customFormat="1" ht="73.75" x14ac:dyDescent="0.75">
      <c r="A418" s="71" t="str">
        <f t="shared" si="107"/>
        <v>Industry</v>
      </c>
      <c r="B418" s="71" t="str">
        <f t="shared" si="103"/>
        <v>Industry Energy Efficiency Standards</v>
      </c>
      <c r="C418" s="71" t="str">
        <f t="shared" si="103"/>
        <v>Percentage Improvement in Eqpt Efficiency Standards above BAU</v>
      </c>
      <c r="D418" s="9" t="s">
        <v>3330</v>
      </c>
      <c r="E418" s="53" t="s">
        <v>2527</v>
      </c>
      <c r="F418" s="227" t="s">
        <v>2952</v>
      </c>
      <c r="G418" s="53" t="s">
        <v>2531</v>
      </c>
      <c r="H418" s="54">
        <v>972</v>
      </c>
      <c r="I418" s="53" t="s">
        <v>45</v>
      </c>
      <c r="J418" s="71" t="str">
        <f t="shared" si="104"/>
        <v>Industry Energy Efficiency Standards</v>
      </c>
      <c r="K418" s="61" t="str">
        <f t="shared" si="105"/>
        <v>indst efficiency standards</v>
      </c>
      <c r="L418" s="61">
        <f t="shared" si="105"/>
        <v>0</v>
      </c>
      <c r="M418" s="61">
        <f t="shared" si="105"/>
        <v>0.25</v>
      </c>
      <c r="N418" s="61">
        <f t="shared" si="105"/>
        <v>0.01</v>
      </c>
      <c r="O418" s="55" t="str">
        <f t="shared" si="105"/>
        <v>% reduction in energy use</v>
      </c>
      <c r="P418" s="223" t="str">
        <f>INDEX('Policy Characteristics'!J:J,MATCH($C418,'Policy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8" s="55" t="str">
        <f t="shared" si="105"/>
        <v>industry-ag-main.html#eff-stds</v>
      </c>
      <c r="R418" s="55" t="str">
        <f t="shared" si="105"/>
        <v>industry-energy-efficiency-standards.html</v>
      </c>
      <c r="S418" s="303" t="str">
        <f t="shared" si="106"/>
        <v>U.S. DOE, 2016, Industrial Energy Efficiency Potential Analysis, https://energy.gov/sites/prod/files/2017/04/f34/energy-savings-by-state-industrial-methodology.pdf</v>
      </c>
      <c r="T418" s="55" t="str">
        <f t="shared" si="106"/>
        <v>U.S. DOE, 2016, Industrial Energy Efficiency Potential Analysis, https://energy.gov/sites/prod/files/2017/04/f34/energy-savings-by-state-industrial-methodology.pdf</v>
      </c>
    </row>
    <row r="419" spans="1:20" s="5" customFormat="1" ht="73.75" x14ac:dyDescent="0.75">
      <c r="A419" s="71" t="str">
        <f t="shared" si="107"/>
        <v>Industry</v>
      </c>
      <c r="B419" s="71" t="str">
        <f t="shared" si="103"/>
        <v>Industry Energy Efficiency Standards</v>
      </c>
      <c r="C419" s="71" t="str">
        <f t="shared" si="103"/>
        <v>Percentage Improvement in Eqpt Efficiency Standards above BAU</v>
      </c>
      <c r="D419" s="9" t="s">
        <v>3330</v>
      </c>
      <c r="E419" s="53" t="s">
        <v>2528</v>
      </c>
      <c r="F419" s="227" t="s">
        <v>2952</v>
      </c>
      <c r="G419" s="53" t="s">
        <v>2534</v>
      </c>
      <c r="H419" s="54">
        <v>973</v>
      </c>
      <c r="I419" s="53" t="s">
        <v>46</v>
      </c>
      <c r="J419" s="71" t="str">
        <f t="shared" si="104"/>
        <v>Industry Energy Efficiency Standards</v>
      </c>
      <c r="K419" s="61" t="str">
        <f t="shared" si="105"/>
        <v>indst efficiency standards</v>
      </c>
      <c r="L419" s="61">
        <f t="shared" si="105"/>
        <v>0</v>
      </c>
      <c r="M419" s="61">
        <f t="shared" si="105"/>
        <v>0.25</v>
      </c>
      <c r="N419" s="61">
        <f t="shared" si="105"/>
        <v>0.01</v>
      </c>
      <c r="O419" s="55" t="str">
        <f t="shared" si="105"/>
        <v>% reduction in energy use</v>
      </c>
      <c r="P419" s="223" t="str">
        <f>INDEX('Policy Characteristics'!J:J,MATCH($C419,'Policy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9" s="55" t="str">
        <f t="shared" si="105"/>
        <v>industry-ag-main.html#eff-stds</v>
      </c>
      <c r="R419" s="55" t="str">
        <f t="shared" si="105"/>
        <v>industry-energy-efficiency-standards.html</v>
      </c>
      <c r="S419" s="303" t="str">
        <f t="shared" si="106"/>
        <v>U.S. DOE, 2016, Industrial Energy Efficiency Potential Analysis, https://energy.gov/sites/prod/files/2017/04/f34/energy-savings-by-state-industrial-methodology.pdf</v>
      </c>
      <c r="T419" s="55" t="str">
        <f t="shared" si="106"/>
        <v>U.S. DOE, 2016, Industrial Energy Efficiency Potential Analysis, https://energy.gov/sites/prod/files/2017/04/f34/energy-savings-by-state-industrial-methodology.pdf</v>
      </c>
    </row>
    <row r="420" spans="1:20" s="5" customFormat="1" ht="73.75" x14ac:dyDescent="0.75">
      <c r="A420" s="71" t="str">
        <f t="shared" si="107"/>
        <v>Industry</v>
      </c>
      <c r="B420" s="71" t="str">
        <f t="shared" si="103"/>
        <v>Industry Energy Efficiency Standards</v>
      </c>
      <c r="C420" s="71" t="str">
        <f t="shared" si="103"/>
        <v>Percentage Improvement in Eqpt Efficiency Standards above BAU</v>
      </c>
      <c r="D420" s="9" t="s">
        <v>3330</v>
      </c>
      <c r="E420" s="53" t="s">
        <v>2892</v>
      </c>
      <c r="F420" s="227" t="s">
        <v>2952</v>
      </c>
      <c r="G420" s="53" t="s">
        <v>2895</v>
      </c>
      <c r="H420" s="54">
        <v>974</v>
      </c>
      <c r="I420" s="53" t="s">
        <v>46</v>
      </c>
      <c r="J420" s="71" t="str">
        <f t="shared" si="104"/>
        <v>Industry Energy Efficiency Standards</v>
      </c>
      <c r="K420" s="61" t="str">
        <f t="shared" si="105"/>
        <v>indst efficiency standards</v>
      </c>
      <c r="L420" s="61">
        <f t="shared" si="105"/>
        <v>0</v>
      </c>
      <c r="M420" s="61">
        <f t="shared" si="105"/>
        <v>0.25</v>
      </c>
      <c r="N420" s="61">
        <f t="shared" si="105"/>
        <v>0.01</v>
      </c>
      <c r="O420" s="55" t="str">
        <f t="shared" si="105"/>
        <v>% reduction in energy use</v>
      </c>
      <c r="P420" s="223" t="str">
        <f>INDEX('Policy Characteristics'!J:J,MATCH($C420,'Policy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0" s="55" t="str">
        <f t="shared" si="105"/>
        <v>industry-ag-main.html#eff-stds</v>
      </c>
      <c r="R420" s="55" t="str">
        <f t="shared" si="105"/>
        <v>industry-energy-efficiency-standards.html</v>
      </c>
      <c r="S420" s="303" t="str">
        <f t="shared" si="106"/>
        <v>U.S. DOE, 2016, Industrial Energy Efficiency Potential Analysis, https://energy.gov/sites/prod/files/2017/04/f34/energy-savings-by-state-industrial-methodology.pdf</v>
      </c>
      <c r="T420" s="55" t="str">
        <f t="shared" si="106"/>
        <v>U.S. DOE, 2016, Industrial Energy Efficiency Potential Analysis, https://energy.gov/sites/prod/files/2017/04/f34/energy-savings-by-state-industrial-methodology.pdf</v>
      </c>
    </row>
    <row r="421" spans="1:20" s="5" customFormat="1" ht="73.75" x14ac:dyDescent="0.75">
      <c r="A421" s="71" t="str">
        <f t="shared" si="107"/>
        <v>Industry</v>
      </c>
      <c r="B421" s="71" t="str">
        <f t="shared" si="107"/>
        <v>Industry Energy Efficiency Standards</v>
      </c>
      <c r="C421" s="71" t="str">
        <f t="shared" si="107"/>
        <v>Percentage Improvement in Eqpt Efficiency Standards above BAU</v>
      </c>
      <c r="D421" s="9" t="s">
        <v>3330</v>
      </c>
      <c r="E421" s="53" t="s">
        <v>2893</v>
      </c>
      <c r="F421" s="227" t="s">
        <v>2952</v>
      </c>
      <c r="G421" s="53" t="s">
        <v>2897</v>
      </c>
      <c r="H421" s="54">
        <v>975</v>
      </c>
      <c r="I421" s="53" t="s">
        <v>45</v>
      </c>
      <c r="J421" s="71" t="str">
        <f t="shared" si="104"/>
        <v>Industry Energy Efficiency Standards</v>
      </c>
      <c r="K421" s="61" t="str">
        <f t="shared" si="104"/>
        <v>indst efficiency standards</v>
      </c>
      <c r="L421" s="61">
        <f t="shared" si="104"/>
        <v>0</v>
      </c>
      <c r="M421" s="61">
        <f t="shared" si="104"/>
        <v>0.25</v>
      </c>
      <c r="N421" s="61">
        <f t="shared" si="104"/>
        <v>0.01</v>
      </c>
      <c r="O421" s="55" t="str">
        <f t="shared" si="104"/>
        <v>% reduction in energy use</v>
      </c>
      <c r="P421" s="223" t="str">
        <f>INDEX('Policy Characteristics'!J:J,MATCH($C421,'Policy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1" s="55" t="str">
        <f t="shared" ref="Q421:T484" si="108">Q$404</f>
        <v>industry-ag-main.html#eff-stds</v>
      </c>
      <c r="R421" s="55" t="str">
        <f t="shared" si="108"/>
        <v>industry-energy-efficiency-standards.html</v>
      </c>
      <c r="S421" s="303" t="str">
        <f t="shared" si="108"/>
        <v>U.S. DOE, 2016, Industrial Energy Efficiency Potential Analysis, https://energy.gov/sites/prod/files/2017/04/f34/energy-savings-by-state-industrial-methodology.pdf</v>
      </c>
      <c r="T421" s="55" t="str">
        <f t="shared" si="108"/>
        <v>U.S. DOE, 2016, Industrial Energy Efficiency Potential Analysis, https://energy.gov/sites/prod/files/2017/04/f34/energy-savings-by-state-industrial-methodology.pdf</v>
      </c>
    </row>
    <row r="422" spans="1:20" s="5" customFormat="1" ht="73.75" x14ac:dyDescent="0.75">
      <c r="A422" s="71" t="str">
        <f t="shared" ref="A422:C484" si="109">A$404</f>
        <v>Industry</v>
      </c>
      <c r="B422" s="71" t="str">
        <f t="shared" si="109"/>
        <v>Industry Energy Efficiency Standards</v>
      </c>
      <c r="C422" s="71" t="str">
        <f t="shared" si="109"/>
        <v>Percentage Improvement in Eqpt Efficiency Standards above BAU</v>
      </c>
      <c r="D422" s="9" t="s">
        <v>3330</v>
      </c>
      <c r="E422" s="53" t="s">
        <v>2894</v>
      </c>
      <c r="F422" s="227" t="s">
        <v>2952</v>
      </c>
      <c r="G422" s="53" t="s">
        <v>2898</v>
      </c>
      <c r="H422" s="54">
        <v>976</v>
      </c>
      <c r="I422" s="53" t="s">
        <v>46</v>
      </c>
      <c r="J422" s="71" t="str">
        <f t="shared" ref="J422:O464" si="110">J$404</f>
        <v>Industry Energy Efficiency Standards</v>
      </c>
      <c r="K422" s="61" t="str">
        <f t="shared" si="110"/>
        <v>indst efficiency standards</v>
      </c>
      <c r="L422" s="61">
        <f t="shared" si="110"/>
        <v>0</v>
      </c>
      <c r="M422" s="61">
        <f t="shared" si="110"/>
        <v>0.25</v>
      </c>
      <c r="N422" s="61">
        <f t="shared" si="110"/>
        <v>0.01</v>
      </c>
      <c r="O422" s="55" t="str">
        <f t="shared" si="110"/>
        <v>% reduction in energy use</v>
      </c>
      <c r="P422" s="223" t="str">
        <f>INDEX('Policy Characteristics'!J:J,MATCH($C422,'Policy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2" s="55" t="str">
        <f t="shared" si="108"/>
        <v>industry-ag-main.html#eff-stds</v>
      </c>
      <c r="R422" s="55" t="str">
        <f t="shared" si="108"/>
        <v>industry-energy-efficiency-standards.html</v>
      </c>
      <c r="S422" s="303" t="str">
        <f t="shared" si="108"/>
        <v>U.S. DOE, 2016, Industrial Energy Efficiency Potential Analysis, https://energy.gov/sites/prod/files/2017/04/f34/energy-savings-by-state-industrial-methodology.pdf</v>
      </c>
      <c r="T422" s="55" t="str">
        <f t="shared" si="108"/>
        <v>U.S. DOE, 2016, Industrial Energy Efficiency Potential Analysis, https://energy.gov/sites/prod/files/2017/04/f34/energy-savings-by-state-industrial-methodology.pdf</v>
      </c>
    </row>
    <row r="423" spans="1:20" s="5" customFormat="1" ht="73.75" x14ac:dyDescent="0.75">
      <c r="A423" s="71" t="str">
        <f t="shared" si="109"/>
        <v>Industry</v>
      </c>
      <c r="B423" s="71" t="str">
        <f t="shared" si="109"/>
        <v>Industry Energy Efficiency Standards</v>
      </c>
      <c r="C423" s="71" t="str">
        <f t="shared" si="109"/>
        <v>Percentage Improvement in Eqpt Efficiency Standards above BAU</v>
      </c>
      <c r="D423" s="9" t="s">
        <v>3330</v>
      </c>
      <c r="E423" s="53" t="s">
        <v>2891</v>
      </c>
      <c r="F423" s="227" t="s">
        <v>2952</v>
      </c>
      <c r="G423" s="53" t="s">
        <v>2896</v>
      </c>
      <c r="H423" s="54">
        <v>977</v>
      </c>
      <c r="I423" s="53" t="s">
        <v>46</v>
      </c>
      <c r="J423" s="71" t="str">
        <f t="shared" si="110"/>
        <v>Industry Energy Efficiency Standards</v>
      </c>
      <c r="K423" s="61" t="str">
        <f t="shared" si="110"/>
        <v>indst efficiency standards</v>
      </c>
      <c r="L423" s="61">
        <f t="shared" si="110"/>
        <v>0</v>
      </c>
      <c r="M423" s="61">
        <f t="shared" si="110"/>
        <v>0.25</v>
      </c>
      <c r="N423" s="61">
        <f t="shared" si="110"/>
        <v>0.01</v>
      </c>
      <c r="O423" s="55" t="str">
        <f t="shared" si="110"/>
        <v>% reduction in energy use</v>
      </c>
      <c r="P423" s="223" t="str">
        <f>INDEX('Policy Characteristics'!J:J,MATCH($C423,'Policy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3" s="55" t="str">
        <f t="shared" si="108"/>
        <v>industry-ag-main.html#eff-stds</v>
      </c>
      <c r="R423" s="55" t="str">
        <f t="shared" si="108"/>
        <v>industry-energy-efficiency-standards.html</v>
      </c>
      <c r="S423" s="303" t="str">
        <f t="shared" si="108"/>
        <v>U.S. DOE, 2016, Industrial Energy Efficiency Potential Analysis, https://energy.gov/sites/prod/files/2017/04/f34/energy-savings-by-state-industrial-methodology.pdf</v>
      </c>
      <c r="T423" s="55" t="str">
        <f t="shared" si="108"/>
        <v>U.S. DOE, 2016, Industrial Energy Efficiency Potential Analysis, https://energy.gov/sites/prod/files/2017/04/f34/energy-savings-by-state-industrial-methodology.pdf</v>
      </c>
    </row>
    <row r="424" spans="1:20" s="5" customFormat="1" ht="73.75" x14ac:dyDescent="0.75">
      <c r="A424" s="71" t="str">
        <f t="shared" si="109"/>
        <v>Industry</v>
      </c>
      <c r="B424" s="71" t="str">
        <f t="shared" si="109"/>
        <v>Industry Energy Efficiency Standards</v>
      </c>
      <c r="C424" s="71" t="str">
        <f t="shared" si="109"/>
        <v>Percentage Improvement in Eqpt Efficiency Standards above BAU</v>
      </c>
      <c r="D424" s="9" t="s">
        <v>3331</v>
      </c>
      <c r="E424" s="53" t="s">
        <v>2523</v>
      </c>
      <c r="F424" s="227" t="s">
        <v>3295</v>
      </c>
      <c r="G424" s="53" t="s">
        <v>2529</v>
      </c>
      <c r="H424" s="54">
        <v>978</v>
      </c>
      <c r="I424" s="53" t="s">
        <v>45</v>
      </c>
      <c r="J424" s="71" t="str">
        <f t="shared" si="110"/>
        <v>Industry Energy Efficiency Standards</v>
      </c>
      <c r="K424" s="61" t="str">
        <f t="shared" si="110"/>
        <v>indst efficiency standards</v>
      </c>
      <c r="L424" s="61">
        <f t="shared" si="110"/>
        <v>0</v>
      </c>
      <c r="M424" s="61">
        <f t="shared" si="110"/>
        <v>0.25</v>
      </c>
      <c r="N424" s="61">
        <f t="shared" si="110"/>
        <v>0.01</v>
      </c>
      <c r="O424" s="55" t="str">
        <f t="shared" si="110"/>
        <v>% reduction in energy use</v>
      </c>
      <c r="P424" s="223" t="str">
        <f>INDEX('Policy Characteristics'!J:J,MATCH($C424,'Policy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4" s="55" t="str">
        <f t="shared" si="108"/>
        <v>industry-ag-main.html#eff-stds</v>
      </c>
      <c r="R424" s="55" t="str">
        <f t="shared" si="108"/>
        <v>industry-energy-efficiency-standards.html</v>
      </c>
      <c r="S424" s="303" t="str">
        <f t="shared" si="108"/>
        <v>U.S. DOE, 2016, Industrial Energy Efficiency Potential Analysis, https://energy.gov/sites/prod/files/2017/04/f34/energy-savings-by-state-industrial-methodology.pdf</v>
      </c>
      <c r="T424" s="55" t="str">
        <f t="shared" si="108"/>
        <v>U.S. DOE, 2016, Industrial Energy Efficiency Potential Analysis, https://energy.gov/sites/prod/files/2017/04/f34/energy-savings-by-state-industrial-methodology.pdf</v>
      </c>
    </row>
    <row r="425" spans="1:20" s="5" customFormat="1" ht="73.75" x14ac:dyDescent="0.75">
      <c r="A425" s="71" t="str">
        <f t="shared" si="109"/>
        <v>Industry</v>
      </c>
      <c r="B425" s="71" t="str">
        <f t="shared" si="109"/>
        <v>Industry Energy Efficiency Standards</v>
      </c>
      <c r="C425" s="71" t="str">
        <f t="shared" si="109"/>
        <v>Percentage Improvement in Eqpt Efficiency Standards above BAU</v>
      </c>
      <c r="D425" s="9" t="s">
        <v>3331</v>
      </c>
      <c r="E425" s="53" t="s">
        <v>2524</v>
      </c>
      <c r="F425" s="227" t="s">
        <v>3295</v>
      </c>
      <c r="G425" s="53" t="s">
        <v>2532</v>
      </c>
      <c r="H425" s="54">
        <v>979</v>
      </c>
      <c r="I425" s="53" t="s">
        <v>46</v>
      </c>
      <c r="J425" s="71" t="str">
        <f t="shared" si="110"/>
        <v>Industry Energy Efficiency Standards</v>
      </c>
      <c r="K425" s="61" t="str">
        <f t="shared" si="110"/>
        <v>indst efficiency standards</v>
      </c>
      <c r="L425" s="61">
        <f t="shared" si="110"/>
        <v>0</v>
      </c>
      <c r="M425" s="61">
        <f t="shared" si="110"/>
        <v>0.25</v>
      </c>
      <c r="N425" s="61">
        <f t="shared" si="110"/>
        <v>0.01</v>
      </c>
      <c r="O425" s="55" t="str">
        <f t="shared" si="110"/>
        <v>% reduction in energy use</v>
      </c>
      <c r="P425" s="223" t="str">
        <f>INDEX('Policy Characteristics'!J:J,MATCH($C425,'Policy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5" s="55" t="str">
        <f t="shared" si="108"/>
        <v>industry-ag-main.html#eff-stds</v>
      </c>
      <c r="R425" s="55" t="str">
        <f t="shared" si="108"/>
        <v>industry-energy-efficiency-standards.html</v>
      </c>
      <c r="S425" s="303" t="str">
        <f t="shared" si="108"/>
        <v>U.S. DOE, 2016, Industrial Energy Efficiency Potential Analysis, https://energy.gov/sites/prod/files/2017/04/f34/energy-savings-by-state-industrial-methodology.pdf</v>
      </c>
      <c r="T425" s="55" t="str">
        <f t="shared" si="108"/>
        <v>U.S. DOE, 2016, Industrial Energy Efficiency Potential Analysis, https://energy.gov/sites/prod/files/2017/04/f34/energy-savings-by-state-industrial-methodology.pdf</v>
      </c>
    </row>
    <row r="426" spans="1:20" s="5" customFormat="1" ht="73.75" x14ac:dyDescent="0.75">
      <c r="A426" s="71" t="str">
        <f t="shared" si="109"/>
        <v>Industry</v>
      </c>
      <c r="B426" s="71" t="str">
        <f t="shared" si="109"/>
        <v>Industry Energy Efficiency Standards</v>
      </c>
      <c r="C426" s="71" t="str">
        <f t="shared" si="109"/>
        <v>Percentage Improvement in Eqpt Efficiency Standards above BAU</v>
      </c>
      <c r="D426" s="9" t="s">
        <v>3331</v>
      </c>
      <c r="E426" s="53" t="s">
        <v>2525</v>
      </c>
      <c r="F426" s="227" t="s">
        <v>3295</v>
      </c>
      <c r="G426" s="53" t="s">
        <v>2533</v>
      </c>
      <c r="H426" s="54">
        <v>980</v>
      </c>
      <c r="I426" s="53" t="s">
        <v>45</v>
      </c>
      <c r="J426" s="71" t="str">
        <f t="shared" si="110"/>
        <v>Industry Energy Efficiency Standards</v>
      </c>
      <c r="K426" s="61" t="str">
        <f t="shared" si="110"/>
        <v>indst efficiency standards</v>
      </c>
      <c r="L426" s="61">
        <f t="shared" si="110"/>
        <v>0</v>
      </c>
      <c r="M426" s="61">
        <f t="shared" si="110"/>
        <v>0.25</v>
      </c>
      <c r="N426" s="61">
        <f t="shared" si="110"/>
        <v>0.01</v>
      </c>
      <c r="O426" s="55" t="str">
        <f t="shared" si="110"/>
        <v>% reduction in energy use</v>
      </c>
      <c r="P426" s="223" t="str">
        <f>INDEX('Policy Characteristics'!J:J,MATCH($C426,'Policy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6" s="55" t="str">
        <f t="shared" si="108"/>
        <v>industry-ag-main.html#eff-stds</v>
      </c>
      <c r="R426" s="55" t="str">
        <f t="shared" si="108"/>
        <v>industry-energy-efficiency-standards.html</v>
      </c>
      <c r="S426" s="303" t="str">
        <f t="shared" si="108"/>
        <v>U.S. DOE, 2016, Industrial Energy Efficiency Potential Analysis, https://energy.gov/sites/prod/files/2017/04/f34/energy-savings-by-state-industrial-methodology.pdf</v>
      </c>
      <c r="T426" s="55" t="str">
        <f t="shared" si="108"/>
        <v>U.S. DOE, 2016, Industrial Energy Efficiency Potential Analysis, https://energy.gov/sites/prod/files/2017/04/f34/energy-savings-by-state-industrial-methodology.pdf</v>
      </c>
    </row>
    <row r="427" spans="1:20" s="5" customFormat="1" ht="73.75" x14ac:dyDescent="0.75">
      <c r="A427" s="71" t="str">
        <f t="shared" si="109"/>
        <v>Industry</v>
      </c>
      <c r="B427" s="71" t="str">
        <f t="shared" si="109"/>
        <v>Industry Energy Efficiency Standards</v>
      </c>
      <c r="C427" s="71" t="str">
        <f t="shared" si="109"/>
        <v>Percentage Improvement in Eqpt Efficiency Standards above BAU</v>
      </c>
      <c r="D427" s="9" t="s">
        <v>3331</v>
      </c>
      <c r="E427" s="53" t="s">
        <v>2526</v>
      </c>
      <c r="F427" s="227" t="s">
        <v>3295</v>
      </c>
      <c r="G427" s="53" t="s">
        <v>2530</v>
      </c>
      <c r="H427" s="54">
        <v>981</v>
      </c>
      <c r="I427" s="53" t="s">
        <v>46</v>
      </c>
      <c r="J427" s="71" t="str">
        <f t="shared" si="110"/>
        <v>Industry Energy Efficiency Standards</v>
      </c>
      <c r="K427" s="61" t="str">
        <f t="shared" si="110"/>
        <v>indst efficiency standards</v>
      </c>
      <c r="L427" s="61">
        <f t="shared" si="110"/>
        <v>0</v>
      </c>
      <c r="M427" s="61">
        <f t="shared" si="110"/>
        <v>0.25</v>
      </c>
      <c r="N427" s="61">
        <f t="shared" si="110"/>
        <v>0.01</v>
      </c>
      <c r="O427" s="55" t="str">
        <f t="shared" si="110"/>
        <v>% reduction in energy use</v>
      </c>
      <c r="P427" s="223" t="str">
        <f>INDEX('Policy Characteristics'!J:J,MATCH($C427,'Policy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7" s="55" t="str">
        <f t="shared" si="108"/>
        <v>industry-ag-main.html#eff-stds</v>
      </c>
      <c r="R427" s="55" t="str">
        <f t="shared" si="108"/>
        <v>industry-energy-efficiency-standards.html</v>
      </c>
      <c r="S427" s="303" t="str">
        <f t="shared" si="108"/>
        <v>U.S. DOE, 2016, Industrial Energy Efficiency Potential Analysis, https://energy.gov/sites/prod/files/2017/04/f34/energy-savings-by-state-industrial-methodology.pdf</v>
      </c>
      <c r="T427" s="55" t="str">
        <f t="shared" si="108"/>
        <v>U.S. DOE, 2016, Industrial Energy Efficiency Potential Analysis, https://energy.gov/sites/prod/files/2017/04/f34/energy-savings-by-state-industrial-methodology.pdf</v>
      </c>
    </row>
    <row r="428" spans="1:20" s="5" customFormat="1" ht="73.75" x14ac:dyDescent="0.75">
      <c r="A428" s="71" t="str">
        <f t="shared" si="109"/>
        <v>Industry</v>
      </c>
      <c r="B428" s="71" t="str">
        <f t="shared" si="109"/>
        <v>Industry Energy Efficiency Standards</v>
      </c>
      <c r="C428" s="71" t="str">
        <f t="shared" si="109"/>
        <v>Percentage Improvement in Eqpt Efficiency Standards above BAU</v>
      </c>
      <c r="D428" s="9" t="s">
        <v>3331</v>
      </c>
      <c r="E428" s="53" t="s">
        <v>2527</v>
      </c>
      <c r="F428" s="227" t="s">
        <v>3295</v>
      </c>
      <c r="G428" s="53" t="s">
        <v>2531</v>
      </c>
      <c r="H428" s="54">
        <v>982</v>
      </c>
      <c r="I428" s="53" t="s">
        <v>45</v>
      </c>
      <c r="J428" s="71" t="str">
        <f t="shared" si="110"/>
        <v>Industry Energy Efficiency Standards</v>
      </c>
      <c r="K428" s="61" t="str">
        <f t="shared" si="110"/>
        <v>indst efficiency standards</v>
      </c>
      <c r="L428" s="61">
        <f t="shared" si="110"/>
        <v>0</v>
      </c>
      <c r="M428" s="61">
        <f t="shared" si="110"/>
        <v>0.25</v>
      </c>
      <c r="N428" s="61">
        <f t="shared" si="110"/>
        <v>0.01</v>
      </c>
      <c r="O428" s="55" t="str">
        <f t="shared" si="110"/>
        <v>% reduction in energy use</v>
      </c>
      <c r="P428" s="223" t="str">
        <f>INDEX('Policy Characteristics'!J:J,MATCH($C428,'Policy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8" s="55" t="str">
        <f t="shared" si="108"/>
        <v>industry-ag-main.html#eff-stds</v>
      </c>
      <c r="R428" s="55" t="str">
        <f t="shared" si="108"/>
        <v>industry-energy-efficiency-standards.html</v>
      </c>
      <c r="S428" s="303" t="str">
        <f t="shared" si="108"/>
        <v>U.S. DOE, 2016, Industrial Energy Efficiency Potential Analysis, https://energy.gov/sites/prod/files/2017/04/f34/energy-savings-by-state-industrial-methodology.pdf</v>
      </c>
      <c r="T428" s="55" t="str">
        <f t="shared" si="108"/>
        <v>U.S. DOE, 2016, Industrial Energy Efficiency Potential Analysis, https://energy.gov/sites/prod/files/2017/04/f34/energy-savings-by-state-industrial-methodology.pdf</v>
      </c>
    </row>
    <row r="429" spans="1:20" s="5" customFormat="1" ht="73.75" x14ac:dyDescent="0.75">
      <c r="A429" s="71" t="str">
        <f t="shared" si="109"/>
        <v>Industry</v>
      </c>
      <c r="B429" s="71" t="str">
        <f t="shared" si="109"/>
        <v>Industry Energy Efficiency Standards</v>
      </c>
      <c r="C429" s="71" t="str">
        <f t="shared" si="109"/>
        <v>Percentage Improvement in Eqpt Efficiency Standards above BAU</v>
      </c>
      <c r="D429" s="9" t="s">
        <v>3331</v>
      </c>
      <c r="E429" s="53" t="s">
        <v>2528</v>
      </c>
      <c r="F429" s="227" t="s">
        <v>3295</v>
      </c>
      <c r="G429" s="53" t="s">
        <v>2534</v>
      </c>
      <c r="H429" s="54">
        <v>983</v>
      </c>
      <c r="I429" s="53" t="s">
        <v>46</v>
      </c>
      <c r="J429" s="71" t="str">
        <f t="shared" si="110"/>
        <v>Industry Energy Efficiency Standards</v>
      </c>
      <c r="K429" s="61" t="str">
        <f t="shared" si="110"/>
        <v>indst efficiency standards</v>
      </c>
      <c r="L429" s="61">
        <f t="shared" si="110"/>
        <v>0</v>
      </c>
      <c r="M429" s="61">
        <f t="shared" si="110"/>
        <v>0.25</v>
      </c>
      <c r="N429" s="61">
        <f t="shared" si="110"/>
        <v>0.01</v>
      </c>
      <c r="O429" s="55" t="str">
        <f t="shared" si="110"/>
        <v>% reduction in energy use</v>
      </c>
      <c r="P429" s="223" t="str">
        <f>INDEX('Policy Characteristics'!J:J,MATCH($C429,'Policy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9" s="55" t="str">
        <f t="shared" si="108"/>
        <v>industry-ag-main.html#eff-stds</v>
      </c>
      <c r="R429" s="55" t="str">
        <f t="shared" si="108"/>
        <v>industry-energy-efficiency-standards.html</v>
      </c>
      <c r="S429" s="303" t="str">
        <f t="shared" si="108"/>
        <v>U.S. DOE, 2016, Industrial Energy Efficiency Potential Analysis, https://energy.gov/sites/prod/files/2017/04/f34/energy-savings-by-state-industrial-methodology.pdf</v>
      </c>
      <c r="T429" s="55" t="str">
        <f t="shared" si="108"/>
        <v>U.S. DOE, 2016, Industrial Energy Efficiency Potential Analysis, https://energy.gov/sites/prod/files/2017/04/f34/energy-savings-by-state-industrial-methodology.pdf</v>
      </c>
    </row>
    <row r="430" spans="1:20" s="5" customFormat="1" ht="73.75" x14ac:dyDescent="0.75">
      <c r="A430" s="71" t="str">
        <f t="shared" si="109"/>
        <v>Industry</v>
      </c>
      <c r="B430" s="71" t="str">
        <f t="shared" si="109"/>
        <v>Industry Energy Efficiency Standards</v>
      </c>
      <c r="C430" s="71" t="str">
        <f t="shared" si="109"/>
        <v>Percentage Improvement in Eqpt Efficiency Standards above BAU</v>
      </c>
      <c r="D430" s="9" t="s">
        <v>3331</v>
      </c>
      <c r="E430" s="53" t="s">
        <v>2892</v>
      </c>
      <c r="F430" s="227" t="s">
        <v>3295</v>
      </c>
      <c r="G430" s="53" t="s">
        <v>2895</v>
      </c>
      <c r="H430" s="54">
        <v>984</v>
      </c>
      <c r="I430" s="53" t="s">
        <v>46</v>
      </c>
      <c r="J430" s="71" t="str">
        <f t="shared" si="110"/>
        <v>Industry Energy Efficiency Standards</v>
      </c>
      <c r="K430" s="61" t="str">
        <f t="shared" si="110"/>
        <v>indst efficiency standards</v>
      </c>
      <c r="L430" s="61">
        <f t="shared" si="110"/>
        <v>0</v>
      </c>
      <c r="M430" s="61">
        <f t="shared" si="110"/>
        <v>0.25</v>
      </c>
      <c r="N430" s="61">
        <f t="shared" si="110"/>
        <v>0.01</v>
      </c>
      <c r="O430" s="55" t="str">
        <f t="shared" si="110"/>
        <v>% reduction in energy use</v>
      </c>
      <c r="P430" s="223" t="str">
        <f>INDEX('Policy Characteristics'!J:J,MATCH($C430,'Policy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0" s="55" t="str">
        <f t="shared" si="108"/>
        <v>industry-ag-main.html#eff-stds</v>
      </c>
      <c r="R430" s="55" t="str">
        <f t="shared" si="108"/>
        <v>industry-energy-efficiency-standards.html</v>
      </c>
      <c r="S430" s="303" t="str">
        <f t="shared" si="108"/>
        <v>U.S. DOE, 2016, Industrial Energy Efficiency Potential Analysis, https://energy.gov/sites/prod/files/2017/04/f34/energy-savings-by-state-industrial-methodology.pdf</v>
      </c>
      <c r="T430" s="55" t="str">
        <f t="shared" si="108"/>
        <v>U.S. DOE, 2016, Industrial Energy Efficiency Potential Analysis, https://energy.gov/sites/prod/files/2017/04/f34/energy-savings-by-state-industrial-methodology.pdf</v>
      </c>
    </row>
    <row r="431" spans="1:20" s="5" customFormat="1" ht="73.75" x14ac:dyDescent="0.75">
      <c r="A431" s="71" t="str">
        <f t="shared" si="109"/>
        <v>Industry</v>
      </c>
      <c r="B431" s="71" t="str">
        <f t="shared" si="109"/>
        <v>Industry Energy Efficiency Standards</v>
      </c>
      <c r="C431" s="71" t="str">
        <f t="shared" si="109"/>
        <v>Percentage Improvement in Eqpt Efficiency Standards above BAU</v>
      </c>
      <c r="D431" s="9" t="s">
        <v>3331</v>
      </c>
      <c r="E431" s="53" t="s">
        <v>2893</v>
      </c>
      <c r="F431" s="227" t="s">
        <v>3295</v>
      </c>
      <c r="G431" s="53" t="s">
        <v>2897</v>
      </c>
      <c r="H431" s="54">
        <v>985</v>
      </c>
      <c r="I431" s="53" t="s">
        <v>45</v>
      </c>
      <c r="J431" s="71" t="str">
        <f t="shared" si="110"/>
        <v>Industry Energy Efficiency Standards</v>
      </c>
      <c r="K431" s="61" t="str">
        <f t="shared" si="110"/>
        <v>indst efficiency standards</v>
      </c>
      <c r="L431" s="61">
        <f t="shared" si="110"/>
        <v>0</v>
      </c>
      <c r="M431" s="61">
        <f t="shared" si="110"/>
        <v>0.25</v>
      </c>
      <c r="N431" s="61">
        <f t="shared" si="110"/>
        <v>0.01</v>
      </c>
      <c r="O431" s="55" t="str">
        <f t="shared" si="110"/>
        <v>% reduction in energy use</v>
      </c>
      <c r="P431" s="223" t="str">
        <f>INDEX('Policy Characteristics'!J:J,MATCH($C431,'Policy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1" s="55" t="str">
        <f t="shared" si="108"/>
        <v>industry-ag-main.html#eff-stds</v>
      </c>
      <c r="R431" s="55" t="str">
        <f t="shared" si="108"/>
        <v>industry-energy-efficiency-standards.html</v>
      </c>
      <c r="S431" s="303" t="str">
        <f t="shared" si="108"/>
        <v>U.S. DOE, 2016, Industrial Energy Efficiency Potential Analysis, https://energy.gov/sites/prod/files/2017/04/f34/energy-savings-by-state-industrial-methodology.pdf</v>
      </c>
      <c r="T431" s="55" t="str">
        <f t="shared" si="108"/>
        <v>U.S. DOE, 2016, Industrial Energy Efficiency Potential Analysis, https://energy.gov/sites/prod/files/2017/04/f34/energy-savings-by-state-industrial-methodology.pdf</v>
      </c>
    </row>
    <row r="432" spans="1:20" s="5" customFormat="1" ht="73.75" x14ac:dyDescent="0.75">
      <c r="A432" s="71" t="str">
        <f t="shared" si="109"/>
        <v>Industry</v>
      </c>
      <c r="B432" s="71" t="str">
        <f t="shared" si="109"/>
        <v>Industry Energy Efficiency Standards</v>
      </c>
      <c r="C432" s="71" t="str">
        <f t="shared" si="109"/>
        <v>Percentage Improvement in Eqpt Efficiency Standards above BAU</v>
      </c>
      <c r="D432" s="9" t="s">
        <v>3331</v>
      </c>
      <c r="E432" s="53" t="s">
        <v>2894</v>
      </c>
      <c r="F432" s="227" t="s">
        <v>3295</v>
      </c>
      <c r="G432" s="53" t="s">
        <v>2898</v>
      </c>
      <c r="H432" s="54">
        <v>986</v>
      </c>
      <c r="I432" s="53" t="s">
        <v>46</v>
      </c>
      <c r="J432" s="71" t="str">
        <f t="shared" si="110"/>
        <v>Industry Energy Efficiency Standards</v>
      </c>
      <c r="K432" s="61" t="str">
        <f t="shared" si="110"/>
        <v>indst efficiency standards</v>
      </c>
      <c r="L432" s="61">
        <f t="shared" si="110"/>
        <v>0</v>
      </c>
      <c r="M432" s="61">
        <f t="shared" si="110"/>
        <v>0.25</v>
      </c>
      <c r="N432" s="61">
        <f t="shared" si="110"/>
        <v>0.01</v>
      </c>
      <c r="O432" s="55" t="str">
        <f t="shared" si="110"/>
        <v>% reduction in energy use</v>
      </c>
      <c r="P432" s="223" t="str">
        <f>INDEX('Policy Characteristics'!J:J,MATCH($C432,'Policy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2" s="55" t="str">
        <f t="shared" si="108"/>
        <v>industry-ag-main.html#eff-stds</v>
      </c>
      <c r="R432" s="55" t="str">
        <f t="shared" si="108"/>
        <v>industry-energy-efficiency-standards.html</v>
      </c>
      <c r="S432" s="303" t="str">
        <f t="shared" si="108"/>
        <v>U.S. DOE, 2016, Industrial Energy Efficiency Potential Analysis, https://energy.gov/sites/prod/files/2017/04/f34/energy-savings-by-state-industrial-methodology.pdf</v>
      </c>
      <c r="T432" s="55" t="str">
        <f t="shared" si="108"/>
        <v>U.S. DOE, 2016, Industrial Energy Efficiency Potential Analysis, https://energy.gov/sites/prod/files/2017/04/f34/energy-savings-by-state-industrial-methodology.pdf</v>
      </c>
    </row>
    <row r="433" spans="1:20" s="5" customFormat="1" ht="73.75" x14ac:dyDescent="0.75">
      <c r="A433" s="71" t="str">
        <f t="shared" si="109"/>
        <v>Industry</v>
      </c>
      <c r="B433" s="71" t="str">
        <f t="shared" si="109"/>
        <v>Industry Energy Efficiency Standards</v>
      </c>
      <c r="C433" s="71" t="str">
        <f t="shared" si="109"/>
        <v>Percentage Improvement in Eqpt Efficiency Standards above BAU</v>
      </c>
      <c r="D433" s="9" t="s">
        <v>3331</v>
      </c>
      <c r="E433" s="53" t="s">
        <v>2891</v>
      </c>
      <c r="F433" s="227" t="s">
        <v>3295</v>
      </c>
      <c r="G433" s="53" t="s">
        <v>2896</v>
      </c>
      <c r="H433" s="54">
        <v>987</v>
      </c>
      <c r="I433" s="53" t="s">
        <v>46</v>
      </c>
      <c r="J433" s="71" t="str">
        <f t="shared" si="110"/>
        <v>Industry Energy Efficiency Standards</v>
      </c>
      <c r="K433" s="61" t="str">
        <f t="shared" si="110"/>
        <v>indst efficiency standards</v>
      </c>
      <c r="L433" s="61">
        <f t="shared" si="110"/>
        <v>0</v>
      </c>
      <c r="M433" s="61">
        <f t="shared" si="110"/>
        <v>0.25</v>
      </c>
      <c r="N433" s="61">
        <f t="shared" si="110"/>
        <v>0.01</v>
      </c>
      <c r="O433" s="55" t="str">
        <f t="shared" si="110"/>
        <v>% reduction in energy use</v>
      </c>
      <c r="P433" s="223" t="str">
        <f>INDEX('Policy Characteristics'!J:J,MATCH($C433,'Policy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3" s="55" t="str">
        <f t="shared" si="108"/>
        <v>industry-ag-main.html#eff-stds</v>
      </c>
      <c r="R433" s="55" t="str">
        <f t="shared" si="108"/>
        <v>industry-energy-efficiency-standards.html</v>
      </c>
      <c r="S433" s="303" t="str">
        <f t="shared" si="108"/>
        <v>U.S. DOE, 2016, Industrial Energy Efficiency Potential Analysis, https://energy.gov/sites/prod/files/2017/04/f34/energy-savings-by-state-industrial-methodology.pdf</v>
      </c>
      <c r="T433" s="55" t="str">
        <f t="shared" si="108"/>
        <v>U.S. DOE, 2016, Industrial Energy Efficiency Potential Analysis, https://energy.gov/sites/prod/files/2017/04/f34/energy-savings-by-state-industrial-methodology.pdf</v>
      </c>
    </row>
    <row r="434" spans="1:20" s="5" customFormat="1" ht="73.75" x14ac:dyDescent="0.75">
      <c r="A434" s="71" t="str">
        <f t="shared" si="109"/>
        <v>Industry</v>
      </c>
      <c r="B434" s="71" t="str">
        <f t="shared" si="109"/>
        <v>Industry Energy Efficiency Standards</v>
      </c>
      <c r="C434" s="71" t="str">
        <f t="shared" si="109"/>
        <v>Percentage Improvement in Eqpt Efficiency Standards above BAU</v>
      </c>
      <c r="D434" s="9" t="s">
        <v>3332</v>
      </c>
      <c r="E434" s="53" t="s">
        <v>2523</v>
      </c>
      <c r="F434" s="227" t="s">
        <v>3296</v>
      </c>
      <c r="G434" s="53" t="s">
        <v>2529</v>
      </c>
      <c r="H434" s="54">
        <v>988</v>
      </c>
      <c r="I434" s="53" t="s">
        <v>45</v>
      </c>
      <c r="J434" s="71" t="str">
        <f t="shared" si="110"/>
        <v>Industry Energy Efficiency Standards</v>
      </c>
      <c r="K434" s="61" t="str">
        <f t="shared" si="110"/>
        <v>indst efficiency standards</v>
      </c>
      <c r="L434" s="61">
        <f t="shared" si="110"/>
        <v>0</v>
      </c>
      <c r="M434" s="61">
        <f t="shared" si="110"/>
        <v>0.25</v>
      </c>
      <c r="N434" s="61">
        <f t="shared" si="110"/>
        <v>0.01</v>
      </c>
      <c r="O434" s="55" t="str">
        <f t="shared" si="110"/>
        <v>% reduction in energy use</v>
      </c>
      <c r="P434" s="223" t="str">
        <f>INDEX('Policy Characteristics'!J:J,MATCH($C434,'Policy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4" s="55" t="str">
        <f t="shared" si="108"/>
        <v>industry-ag-main.html#eff-stds</v>
      </c>
      <c r="R434" s="55" t="str">
        <f t="shared" si="108"/>
        <v>industry-energy-efficiency-standards.html</v>
      </c>
      <c r="S434" s="303" t="str">
        <f t="shared" si="108"/>
        <v>U.S. DOE, 2016, Industrial Energy Efficiency Potential Analysis, https://energy.gov/sites/prod/files/2017/04/f34/energy-savings-by-state-industrial-methodology.pdf</v>
      </c>
      <c r="T434" s="55" t="str">
        <f t="shared" si="108"/>
        <v>U.S. DOE, 2016, Industrial Energy Efficiency Potential Analysis, https://energy.gov/sites/prod/files/2017/04/f34/energy-savings-by-state-industrial-methodology.pdf</v>
      </c>
    </row>
    <row r="435" spans="1:20" s="5" customFormat="1" ht="73.75" x14ac:dyDescent="0.75">
      <c r="A435" s="71" t="str">
        <f t="shared" si="109"/>
        <v>Industry</v>
      </c>
      <c r="B435" s="71" t="str">
        <f t="shared" si="109"/>
        <v>Industry Energy Efficiency Standards</v>
      </c>
      <c r="C435" s="71" t="str">
        <f t="shared" si="109"/>
        <v>Percentage Improvement in Eqpt Efficiency Standards above BAU</v>
      </c>
      <c r="D435" s="9" t="s">
        <v>3332</v>
      </c>
      <c r="E435" s="53" t="s">
        <v>2524</v>
      </c>
      <c r="F435" s="227" t="s">
        <v>3296</v>
      </c>
      <c r="G435" s="53" t="s">
        <v>2532</v>
      </c>
      <c r="H435" s="54">
        <v>989</v>
      </c>
      <c r="I435" s="53" t="s">
        <v>46</v>
      </c>
      <c r="J435" s="71" t="str">
        <f t="shared" si="110"/>
        <v>Industry Energy Efficiency Standards</v>
      </c>
      <c r="K435" s="61" t="str">
        <f t="shared" si="110"/>
        <v>indst efficiency standards</v>
      </c>
      <c r="L435" s="61">
        <f t="shared" si="110"/>
        <v>0</v>
      </c>
      <c r="M435" s="61">
        <f t="shared" si="110"/>
        <v>0.25</v>
      </c>
      <c r="N435" s="61">
        <f t="shared" si="110"/>
        <v>0.01</v>
      </c>
      <c r="O435" s="55" t="str">
        <f t="shared" si="110"/>
        <v>% reduction in energy use</v>
      </c>
      <c r="P435" s="223" t="str">
        <f>INDEX('Policy Characteristics'!J:J,MATCH($C435,'Policy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5" s="55" t="str">
        <f t="shared" si="108"/>
        <v>industry-ag-main.html#eff-stds</v>
      </c>
      <c r="R435" s="55" t="str">
        <f t="shared" si="108"/>
        <v>industry-energy-efficiency-standards.html</v>
      </c>
      <c r="S435" s="303" t="str">
        <f t="shared" si="108"/>
        <v>U.S. DOE, 2016, Industrial Energy Efficiency Potential Analysis, https://energy.gov/sites/prod/files/2017/04/f34/energy-savings-by-state-industrial-methodology.pdf</v>
      </c>
      <c r="T435" s="55" t="str">
        <f t="shared" si="108"/>
        <v>U.S. DOE, 2016, Industrial Energy Efficiency Potential Analysis, https://energy.gov/sites/prod/files/2017/04/f34/energy-savings-by-state-industrial-methodology.pdf</v>
      </c>
    </row>
    <row r="436" spans="1:20" s="5" customFormat="1" ht="73.75" x14ac:dyDescent="0.75">
      <c r="A436" s="71" t="str">
        <f t="shared" si="109"/>
        <v>Industry</v>
      </c>
      <c r="B436" s="71" t="str">
        <f t="shared" si="109"/>
        <v>Industry Energy Efficiency Standards</v>
      </c>
      <c r="C436" s="71" t="str">
        <f t="shared" si="109"/>
        <v>Percentage Improvement in Eqpt Efficiency Standards above BAU</v>
      </c>
      <c r="D436" s="9" t="s">
        <v>3332</v>
      </c>
      <c r="E436" s="53" t="s">
        <v>2525</v>
      </c>
      <c r="F436" s="227" t="s">
        <v>3296</v>
      </c>
      <c r="G436" s="53" t="s">
        <v>2533</v>
      </c>
      <c r="H436" s="54">
        <v>990</v>
      </c>
      <c r="I436" s="53" t="s">
        <v>45</v>
      </c>
      <c r="J436" s="71" t="str">
        <f t="shared" si="110"/>
        <v>Industry Energy Efficiency Standards</v>
      </c>
      <c r="K436" s="61" t="str">
        <f t="shared" si="110"/>
        <v>indst efficiency standards</v>
      </c>
      <c r="L436" s="61">
        <f t="shared" si="110"/>
        <v>0</v>
      </c>
      <c r="M436" s="61">
        <f t="shared" si="110"/>
        <v>0.25</v>
      </c>
      <c r="N436" s="61">
        <f t="shared" si="110"/>
        <v>0.01</v>
      </c>
      <c r="O436" s="55" t="str">
        <f t="shared" si="110"/>
        <v>% reduction in energy use</v>
      </c>
      <c r="P436" s="223" t="str">
        <f>INDEX('Policy Characteristics'!J:J,MATCH($C436,'Policy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6" s="55" t="str">
        <f t="shared" si="108"/>
        <v>industry-ag-main.html#eff-stds</v>
      </c>
      <c r="R436" s="55" t="str">
        <f t="shared" si="108"/>
        <v>industry-energy-efficiency-standards.html</v>
      </c>
      <c r="S436" s="303" t="str">
        <f t="shared" si="108"/>
        <v>U.S. DOE, 2016, Industrial Energy Efficiency Potential Analysis, https://energy.gov/sites/prod/files/2017/04/f34/energy-savings-by-state-industrial-methodology.pdf</v>
      </c>
      <c r="T436" s="55" t="str">
        <f t="shared" si="108"/>
        <v>U.S. DOE, 2016, Industrial Energy Efficiency Potential Analysis, https://energy.gov/sites/prod/files/2017/04/f34/energy-savings-by-state-industrial-methodology.pdf</v>
      </c>
    </row>
    <row r="437" spans="1:20" s="5" customFormat="1" ht="73.75" x14ac:dyDescent="0.75">
      <c r="A437" s="71" t="str">
        <f t="shared" si="109"/>
        <v>Industry</v>
      </c>
      <c r="B437" s="71" t="str">
        <f t="shared" si="109"/>
        <v>Industry Energy Efficiency Standards</v>
      </c>
      <c r="C437" s="71" t="str">
        <f t="shared" si="109"/>
        <v>Percentage Improvement in Eqpt Efficiency Standards above BAU</v>
      </c>
      <c r="D437" s="9" t="s">
        <v>3332</v>
      </c>
      <c r="E437" s="53" t="s">
        <v>2526</v>
      </c>
      <c r="F437" s="227" t="s">
        <v>3296</v>
      </c>
      <c r="G437" s="53" t="s">
        <v>2530</v>
      </c>
      <c r="H437" s="54">
        <v>991</v>
      </c>
      <c r="I437" s="53" t="s">
        <v>46</v>
      </c>
      <c r="J437" s="71" t="str">
        <f t="shared" si="110"/>
        <v>Industry Energy Efficiency Standards</v>
      </c>
      <c r="K437" s="61" t="str">
        <f t="shared" si="110"/>
        <v>indst efficiency standards</v>
      </c>
      <c r="L437" s="61">
        <f t="shared" si="110"/>
        <v>0</v>
      </c>
      <c r="M437" s="61">
        <f t="shared" si="110"/>
        <v>0.25</v>
      </c>
      <c r="N437" s="61">
        <f t="shared" si="110"/>
        <v>0.01</v>
      </c>
      <c r="O437" s="55" t="str">
        <f t="shared" si="110"/>
        <v>% reduction in energy use</v>
      </c>
      <c r="P437" s="223" t="str">
        <f>INDEX('Policy Characteristics'!J:J,MATCH($C437,'Policy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7" s="55" t="str">
        <f t="shared" si="108"/>
        <v>industry-ag-main.html#eff-stds</v>
      </c>
      <c r="R437" s="55" t="str">
        <f t="shared" si="108"/>
        <v>industry-energy-efficiency-standards.html</v>
      </c>
      <c r="S437" s="303" t="str">
        <f t="shared" si="108"/>
        <v>U.S. DOE, 2016, Industrial Energy Efficiency Potential Analysis, https://energy.gov/sites/prod/files/2017/04/f34/energy-savings-by-state-industrial-methodology.pdf</v>
      </c>
      <c r="T437" s="55" t="str">
        <f t="shared" si="108"/>
        <v>U.S. DOE, 2016, Industrial Energy Efficiency Potential Analysis, https://energy.gov/sites/prod/files/2017/04/f34/energy-savings-by-state-industrial-methodology.pdf</v>
      </c>
    </row>
    <row r="438" spans="1:20" s="5" customFormat="1" ht="73.75" x14ac:dyDescent="0.75">
      <c r="A438" s="71" t="str">
        <f t="shared" si="109"/>
        <v>Industry</v>
      </c>
      <c r="B438" s="71" t="str">
        <f t="shared" si="109"/>
        <v>Industry Energy Efficiency Standards</v>
      </c>
      <c r="C438" s="71" t="str">
        <f t="shared" si="109"/>
        <v>Percentage Improvement in Eqpt Efficiency Standards above BAU</v>
      </c>
      <c r="D438" s="9" t="s">
        <v>3332</v>
      </c>
      <c r="E438" s="53" t="s">
        <v>2527</v>
      </c>
      <c r="F438" s="227" t="s">
        <v>3296</v>
      </c>
      <c r="G438" s="53" t="s">
        <v>2531</v>
      </c>
      <c r="H438" s="54">
        <v>992</v>
      </c>
      <c r="I438" s="53" t="s">
        <v>45</v>
      </c>
      <c r="J438" s="71" t="str">
        <f t="shared" si="110"/>
        <v>Industry Energy Efficiency Standards</v>
      </c>
      <c r="K438" s="61" t="str">
        <f t="shared" si="110"/>
        <v>indst efficiency standards</v>
      </c>
      <c r="L438" s="61">
        <f t="shared" si="110"/>
        <v>0</v>
      </c>
      <c r="M438" s="61">
        <f t="shared" si="110"/>
        <v>0.25</v>
      </c>
      <c r="N438" s="61">
        <f t="shared" si="110"/>
        <v>0.01</v>
      </c>
      <c r="O438" s="55" t="str">
        <f t="shared" si="110"/>
        <v>% reduction in energy use</v>
      </c>
      <c r="P438" s="223" t="str">
        <f>INDEX('Policy Characteristics'!J:J,MATCH($C438,'Policy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8" s="55" t="str">
        <f t="shared" si="108"/>
        <v>industry-ag-main.html#eff-stds</v>
      </c>
      <c r="R438" s="55" t="str">
        <f t="shared" si="108"/>
        <v>industry-energy-efficiency-standards.html</v>
      </c>
      <c r="S438" s="303" t="str">
        <f t="shared" si="108"/>
        <v>U.S. DOE, 2016, Industrial Energy Efficiency Potential Analysis, https://energy.gov/sites/prod/files/2017/04/f34/energy-savings-by-state-industrial-methodology.pdf</v>
      </c>
      <c r="T438" s="55" t="str">
        <f t="shared" si="108"/>
        <v>U.S. DOE, 2016, Industrial Energy Efficiency Potential Analysis, https://energy.gov/sites/prod/files/2017/04/f34/energy-savings-by-state-industrial-methodology.pdf</v>
      </c>
    </row>
    <row r="439" spans="1:20" s="5" customFormat="1" ht="73.75" x14ac:dyDescent="0.75">
      <c r="A439" s="71" t="str">
        <f t="shared" si="109"/>
        <v>Industry</v>
      </c>
      <c r="B439" s="71" t="str">
        <f t="shared" si="109"/>
        <v>Industry Energy Efficiency Standards</v>
      </c>
      <c r="C439" s="71" t="str">
        <f t="shared" si="109"/>
        <v>Percentage Improvement in Eqpt Efficiency Standards above BAU</v>
      </c>
      <c r="D439" s="9" t="s">
        <v>3332</v>
      </c>
      <c r="E439" s="53" t="s">
        <v>2528</v>
      </c>
      <c r="F439" s="227" t="s">
        <v>3296</v>
      </c>
      <c r="G439" s="53" t="s">
        <v>2534</v>
      </c>
      <c r="H439" s="54">
        <v>993</v>
      </c>
      <c r="I439" s="53" t="s">
        <v>46</v>
      </c>
      <c r="J439" s="71" t="str">
        <f t="shared" si="110"/>
        <v>Industry Energy Efficiency Standards</v>
      </c>
      <c r="K439" s="61" t="str">
        <f t="shared" si="110"/>
        <v>indst efficiency standards</v>
      </c>
      <c r="L439" s="61">
        <f t="shared" si="110"/>
        <v>0</v>
      </c>
      <c r="M439" s="61">
        <f t="shared" si="110"/>
        <v>0.25</v>
      </c>
      <c r="N439" s="61">
        <f t="shared" si="110"/>
        <v>0.01</v>
      </c>
      <c r="O439" s="55" t="str">
        <f t="shared" si="110"/>
        <v>% reduction in energy use</v>
      </c>
      <c r="P439" s="223" t="str">
        <f>INDEX('Policy Characteristics'!J:J,MATCH($C439,'Policy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9" s="55" t="str">
        <f t="shared" si="108"/>
        <v>industry-ag-main.html#eff-stds</v>
      </c>
      <c r="R439" s="55" t="str">
        <f t="shared" si="108"/>
        <v>industry-energy-efficiency-standards.html</v>
      </c>
      <c r="S439" s="303" t="str">
        <f t="shared" si="108"/>
        <v>U.S. DOE, 2016, Industrial Energy Efficiency Potential Analysis, https://energy.gov/sites/prod/files/2017/04/f34/energy-savings-by-state-industrial-methodology.pdf</v>
      </c>
      <c r="T439" s="55" t="str">
        <f t="shared" si="108"/>
        <v>U.S. DOE, 2016, Industrial Energy Efficiency Potential Analysis, https://energy.gov/sites/prod/files/2017/04/f34/energy-savings-by-state-industrial-methodology.pdf</v>
      </c>
    </row>
    <row r="440" spans="1:20" s="5" customFormat="1" ht="73.75" x14ac:dyDescent="0.75">
      <c r="A440" s="71" t="str">
        <f t="shared" si="109"/>
        <v>Industry</v>
      </c>
      <c r="B440" s="71" t="str">
        <f t="shared" si="109"/>
        <v>Industry Energy Efficiency Standards</v>
      </c>
      <c r="C440" s="71" t="str">
        <f t="shared" si="109"/>
        <v>Percentage Improvement in Eqpt Efficiency Standards above BAU</v>
      </c>
      <c r="D440" s="9" t="s">
        <v>3332</v>
      </c>
      <c r="E440" s="53" t="s">
        <v>2892</v>
      </c>
      <c r="F440" s="227" t="s">
        <v>3296</v>
      </c>
      <c r="G440" s="53" t="s">
        <v>2895</v>
      </c>
      <c r="H440" s="54">
        <v>994</v>
      </c>
      <c r="I440" s="53" t="s">
        <v>46</v>
      </c>
      <c r="J440" s="71" t="str">
        <f t="shared" si="110"/>
        <v>Industry Energy Efficiency Standards</v>
      </c>
      <c r="K440" s="61" t="str">
        <f t="shared" si="110"/>
        <v>indst efficiency standards</v>
      </c>
      <c r="L440" s="61">
        <f t="shared" si="110"/>
        <v>0</v>
      </c>
      <c r="M440" s="61">
        <f t="shared" si="110"/>
        <v>0.25</v>
      </c>
      <c r="N440" s="61">
        <f t="shared" si="110"/>
        <v>0.01</v>
      </c>
      <c r="O440" s="55" t="str">
        <f t="shared" si="110"/>
        <v>% reduction in energy use</v>
      </c>
      <c r="P440" s="223" t="str">
        <f>INDEX('Policy Characteristics'!J:J,MATCH($C440,'Policy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0" s="55" t="str">
        <f t="shared" si="108"/>
        <v>industry-ag-main.html#eff-stds</v>
      </c>
      <c r="R440" s="55" t="str">
        <f t="shared" si="108"/>
        <v>industry-energy-efficiency-standards.html</v>
      </c>
      <c r="S440" s="303" t="str">
        <f t="shared" si="108"/>
        <v>U.S. DOE, 2016, Industrial Energy Efficiency Potential Analysis, https://energy.gov/sites/prod/files/2017/04/f34/energy-savings-by-state-industrial-methodology.pdf</v>
      </c>
      <c r="T440" s="55" t="str">
        <f t="shared" si="108"/>
        <v>U.S. DOE, 2016, Industrial Energy Efficiency Potential Analysis, https://energy.gov/sites/prod/files/2017/04/f34/energy-savings-by-state-industrial-methodology.pdf</v>
      </c>
    </row>
    <row r="441" spans="1:20" s="5" customFormat="1" ht="73.75" x14ac:dyDescent="0.75">
      <c r="A441" s="71" t="str">
        <f t="shared" si="109"/>
        <v>Industry</v>
      </c>
      <c r="B441" s="71" t="str">
        <f t="shared" si="109"/>
        <v>Industry Energy Efficiency Standards</v>
      </c>
      <c r="C441" s="71" t="str">
        <f t="shared" si="109"/>
        <v>Percentage Improvement in Eqpt Efficiency Standards above BAU</v>
      </c>
      <c r="D441" s="9" t="s">
        <v>3332</v>
      </c>
      <c r="E441" s="53" t="s">
        <v>2893</v>
      </c>
      <c r="F441" s="227" t="s">
        <v>3296</v>
      </c>
      <c r="G441" s="53" t="s">
        <v>2897</v>
      </c>
      <c r="H441" s="54">
        <v>995</v>
      </c>
      <c r="I441" s="53" t="s">
        <v>45</v>
      </c>
      <c r="J441" s="71" t="str">
        <f t="shared" si="110"/>
        <v>Industry Energy Efficiency Standards</v>
      </c>
      <c r="K441" s="61" t="str">
        <f t="shared" si="110"/>
        <v>indst efficiency standards</v>
      </c>
      <c r="L441" s="61">
        <f t="shared" si="110"/>
        <v>0</v>
      </c>
      <c r="M441" s="61">
        <f t="shared" si="110"/>
        <v>0.25</v>
      </c>
      <c r="N441" s="61">
        <f t="shared" si="110"/>
        <v>0.01</v>
      </c>
      <c r="O441" s="55" t="str">
        <f t="shared" si="110"/>
        <v>% reduction in energy use</v>
      </c>
      <c r="P441" s="223" t="str">
        <f>INDEX('Policy Characteristics'!J:J,MATCH($C441,'Policy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1" s="55" t="str">
        <f t="shared" si="108"/>
        <v>industry-ag-main.html#eff-stds</v>
      </c>
      <c r="R441" s="55" t="str">
        <f t="shared" si="108"/>
        <v>industry-energy-efficiency-standards.html</v>
      </c>
      <c r="S441" s="303" t="str">
        <f t="shared" si="108"/>
        <v>U.S. DOE, 2016, Industrial Energy Efficiency Potential Analysis, https://energy.gov/sites/prod/files/2017/04/f34/energy-savings-by-state-industrial-methodology.pdf</v>
      </c>
      <c r="T441" s="55" t="str">
        <f t="shared" si="108"/>
        <v>U.S. DOE, 2016, Industrial Energy Efficiency Potential Analysis, https://energy.gov/sites/prod/files/2017/04/f34/energy-savings-by-state-industrial-methodology.pdf</v>
      </c>
    </row>
    <row r="442" spans="1:20" s="5" customFormat="1" ht="73.75" x14ac:dyDescent="0.75">
      <c r="A442" s="71" t="str">
        <f t="shared" si="109"/>
        <v>Industry</v>
      </c>
      <c r="B442" s="71" t="str">
        <f t="shared" si="109"/>
        <v>Industry Energy Efficiency Standards</v>
      </c>
      <c r="C442" s="71" t="str">
        <f t="shared" si="109"/>
        <v>Percentage Improvement in Eqpt Efficiency Standards above BAU</v>
      </c>
      <c r="D442" s="9" t="s">
        <v>3332</v>
      </c>
      <c r="E442" s="53" t="s">
        <v>2894</v>
      </c>
      <c r="F442" s="227" t="s">
        <v>3296</v>
      </c>
      <c r="G442" s="53" t="s">
        <v>2898</v>
      </c>
      <c r="H442" s="54">
        <v>996</v>
      </c>
      <c r="I442" s="53" t="s">
        <v>46</v>
      </c>
      <c r="J442" s="71" t="str">
        <f t="shared" si="110"/>
        <v>Industry Energy Efficiency Standards</v>
      </c>
      <c r="K442" s="61" t="str">
        <f t="shared" si="110"/>
        <v>indst efficiency standards</v>
      </c>
      <c r="L442" s="61">
        <f t="shared" si="110"/>
        <v>0</v>
      </c>
      <c r="M442" s="61">
        <f t="shared" si="110"/>
        <v>0.25</v>
      </c>
      <c r="N442" s="61">
        <f t="shared" si="110"/>
        <v>0.01</v>
      </c>
      <c r="O442" s="55" t="str">
        <f t="shared" si="110"/>
        <v>% reduction in energy use</v>
      </c>
      <c r="P442" s="223" t="str">
        <f>INDEX('Policy Characteristics'!J:J,MATCH($C442,'Policy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2" s="55" t="str">
        <f t="shared" si="108"/>
        <v>industry-ag-main.html#eff-stds</v>
      </c>
      <c r="R442" s="55" t="str">
        <f t="shared" si="108"/>
        <v>industry-energy-efficiency-standards.html</v>
      </c>
      <c r="S442" s="303" t="str">
        <f t="shared" si="108"/>
        <v>U.S. DOE, 2016, Industrial Energy Efficiency Potential Analysis, https://energy.gov/sites/prod/files/2017/04/f34/energy-savings-by-state-industrial-methodology.pdf</v>
      </c>
      <c r="T442" s="55" t="str">
        <f t="shared" si="108"/>
        <v>U.S. DOE, 2016, Industrial Energy Efficiency Potential Analysis, https://energy.gov/sites/prod/files/2017/04/f34/energy-savings-by-state-industrial-methodology.pdf</v>
      </c>
    </row>
    <row r="443" spans="1:20" s="5" customFormat="1" ht="73.75" x14ac:dyDescent="0.75">
      <c r="A443" s="71" t="str">
        <f t="shared" si="109"/>
        <v>Industry</v>
      </c>
      <c r="B443" s="71" t="str">
        <f t="shared" si="109"/>
        <v>Industry Energy Efficiency Standards</v>
      </c>
      <c r="C443" s="71" t="str">
        <f t="shared" si="109"/>
        <v>Percentage Improvement in Eqpt Efficiency Standards above BAU</v>
      </c>
      <c r="D443" s="9" t="s">
        <v>3332</v>
      </c>
      <c r="E443" s="53" t="s">
        <v>2891</v>
      </c>
      <c r="F443" s="227" t="s">
        <v>3296</v>
      </c>
      <c r="G443" s="53" t="s">
        <v>2896</v>
      </c>
      <c r="H443" s="54">
        <v>997</v>
      </c>
      <c r="I443" s="53" t="s">
        <v>46</v>
      </c>
      <c r="J443" s="71" t="str">
        <f t="shared" si="110"/>
        <v>Industry Energy Efficiency Standards</v>
      </c>
      <c r="K443" s="61" t="str">
        <f t="shared" si="110"/>
        <v>indst efficiency standards</v>
      </c>
      <c r="L443" s="61">
        <f t="shared" si="110"/>
        <v>0</v>
      </c>
      <c r="M443" s="61">
        <f t="shared" si="110"/>
        <v>0.25</v>
      </c>
      <c r="N443" s="61">
        <f t="shared" si="110"/>
        <v>0.01</v>
      </c>
      <c r="O443" s="55" t="str">
        <f t="shared" si="110"/>
        <v>% reduction in energy use</v>
      </c>
      <c r="P443" s="223" t="str">
        <f>INDEX('Policy Characteristics'!J:J,MATCH($C443,'Policy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3" s="55" t="str">
        <f t="shared" si="108"/>
        <v>industry-ag-main.html#eff-stds</v>
      </c>
      <c r="R443" s="55" t="str">
        <f t="shared" si="108"/>
        <v>industry-energy-efficiency-standards.html</v>
      </c>
      <c r="S443" s="303" t="str">
        <f t="shared" si="108"/>
        <v>U.S. DOE, 2016, Industrial Energy Efficiency Potential Analysis, https://energy.gov/sites/prod/files/2017/04/f34/energy-savings-by-state-industrial-methodology.pdf</v>
      </c>
      <c r="T443" s="55" t="str">
        <f t="shared" si="108"/>
        <v>U.S. DOE, 2016, Industrial Energy Efficiency Potential Analysis, https://energy.gov/sites/prod/files/2017/04/f34/energy-savings-by-state-industrial-methodology.pdf</v>
      </c>
    </row>
    <row r="444" spans="1:20" s="5" customFormat="1" ht="73.75" x14ac:dyDescent="0.75">
      <c r="A444" s="71" t="str">
        <f t="shared" si="109"/>
        <v>Industry</v>
      </c>
      <c r="B444" s="71" t="str">
        <f t="shared" si="109"/>
        <v>Industry Energy Efficiency Standards</v>
      </c>
      <c r="C444" s="71" t="str">
        <f t="shared" si="109"/>
        <v>Percentage Improvement in Eqpt Efficiency Standards above BAU</v>
      </c>
      <c r="D444" s="9" t="s">
        <v>3333</v>
      </c>
      <c r="E444" s="53" t="s">
        <v>2523</v>
      </c>
      <c r="F444" s="227" t="s">
        <v>3297</v>
      </c>
      <c r="G444" s="53" t="s">
        <v>2529</v>
      </c>
      <c r="H444" s="54">
        <v>998</v>
      </c>
      <c r="I444" s="53" t="s">
        <v>45</v>
      </c>
      <c r="J444" s="71" t="str">
        <f t="shared" si="110"/>
        <v>Industry Energy Efficiency Standards</v>
      </c>
      <c r="K444" s="61" t="str">
        <f t="shared" si="110"/>
        <v>indst efficiency standards</v>
      </c>
      <c r="L444" s="61">
        <f t="shared" si="110"/>
        <v>0</v>
      </c>
      <c r="M444" s="61">
        <f t="shared" si="110"/>
        <v>0.25</v>
      </c>
      <c r="N444" s="61">
        <f t="shared" si="110"/>
        <v>0.01</v>
      </c>
      <c r="O444" s="55" t="str">
        <f t="shared" si="110"/>
        <v>% reduction in energy use</v>
      </c>
      <c r="P444" s="223" t="str">
        <f>INDEX('Policy Characteristics'!J:J,MATCH($C444,'Policy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4" s="55" t="str">
        <f t="shared" si="108"/>
        <v>industry-ag-main.html#eff-stds</v>
      </c>
      <c r="R444" s="55" t="str">
        <f t="shared" si="108"/>
        <v>industry-energy-efficiency-standards.html</v>
      </c>
      <c r="S444" s="303" t="str">
        <f t="shared" si="108"/>
        <v>U.S. DOE, 2016, Industrial Energy Efficiency Potential Analysis, https://energy.gov/sites/prod/files/2017/04/f34/energy-savings-by-state-industrial-methodology.pdf</v>
      </c>
      <c r="T444" s="55" t="str">
        <f t="shared" si="108"/>
        <v>U.S. DOE, 2016, Industrial Energy Efficiency Potential Analysis, https://energy.gov/sites/prod/files/2017/04/f34/energy-savings-by-state-industrial-methodology.pdf</v>
      </c>
    </row>
    <row r="445" spans="1:20" s="5" customFormat="1" ht="73.75" x14ac:dyDescent="0.75">
      <c r="A445" s="71" t="str">
        <f t="shared" si="109"/>
        <v>Industry</v>
      </c>
      <c r="B445" s="71" t="str">
        <f t="shared" si="109"/>
        <v>Industry Energy Efficiency Standards</v>
      </c>
      <c r="C445" s="71" t="str">
        <f t="shared" si="109"/>
        <v>Percentage Improvement in Eqpt Efficiency Standards above BAU</v>
      </c>
      <c r="D445" s="9" t="s">
        <v>3333</v>
      </c>
      <c r="E445" s="53" t="s">
        <v>2524</v>
      </c>
      <c r="F445" s="227" t="s">
        <v>3297</v>
      </c>
      <c r="G445" s="53" t="s">
        <v>2532</v>
      </c>
      <c r="H445" s="54">
        <v>999</v>
      </c>
      <c r="I445" s="53" t="s">
        <v>45</v>
      </c>
      <c r="J445" s="71" t="str">
        <f t="shared" si="110"/>
        <v>Industry Energy Efficiency Standards</v>
      </c>
      <c r="K445" s="61" t="str">
        <f t="shared" si="110"/>
        <v>indst efficiency standards</v>
      </c>
      <c r="L445" s="61">
        <f t="shared" si="110"/>
        <v>0</v>
      </c>
      <c r="M445" s="61">
        <f t="shared" si="110"/>
        <v>0.25</v>
      </c>
      <c r="N445" s="61">
        <f t="shared" si="110"/>
        <v>0.01</v>
      </c>
      <c r="O445" s="55" t="str">
        <f t="shared" si="110"/>
        <v>% reduction in energy use</v>
      </c>
      <c r="P445" s="223" t="str">
        <f>INDEX('Policy Characteristics'!J:J,MATCH($C445,'Policy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5" s="55" t="str">
        <f t="shared" si="108"/>
        <v>industry-ag-main.html#eff-stds</v>
      </c>
      <c r="R445" s="55" t="str">
        <f t="shared" si="108"/>
        <v>industry-energy-efficiency-standards.html</v>
      </c>
      <c r="S445" s="303" t="str">
        <f t="shared" si="108"/>
        <v>U.S. DOE, 2016, Industrial Energy Efficiency Potential Analysis, https://energy.gov/sites/prod/files/2017/04/f34/energy-savings-by-state-industrial-methodology.pdf</v>
      </c>
      <c r="T445" s="55" t="str">
        <f t="shared" si="108"/>
        <v>U.S. DOE, 2016, Industrial Energy Efficiency Potential Analysis, https://energy.gov/sites/prod/files/2017/04/f34/energy-savings-by-state-industrial-methodology.pdf</v>
      </c>
    </row>
    <row r="446" spans="1:20" s="5" customFormat="1" ht="73.75" x14ac:dyDescent="0.75">
      <c r="A446" s="71" t="str">
        <f t="shared" si="109"/>
        <v>Industry</v>
      </c>
      <c r="B446" s="71" t="str">
        <f t="shared" si="109"/>
        <v>Industry Energy Efficiency Standards</v>
      </c>
      <c r="C446" s="71" t="str">
        <f t="shared" si="109"/>
        <v>Percentage Improvement in Eqpt Efficiency Standards above BAU</v>
      </c>
      <c r="D446" s="9" t="s">
        <v>3333</v>
      </c>
      <c r="E446" s="53" t="s">
        <v>2525</v>
      </c>
      <c r="F446" s="227" t="s">
        <v>3297</v>
      </c>
      <c r="G446" s="53" t="s">
        <v>2533</v>
      </c>
      <c r="H446" s="54">
        <v>1000</v>
      </c>
      <c r="I446" s="53" t="s">
        <v>45</v>
      </c>
      <c r="J446" s="71" t="str">
        <f t="shared" si="110"/>
        <v>Industry Energy Efficiency Standards</v>
      </c>
      <c r="K446" s="61" t="str">
        <f t="shared" si="110"/>
        <v>indst efficiency standards</v>
      </c>
      <c r="L446" s="61">
        <f t="shared" si="110"/>
        <v>0</v>
      </c>
      <c r="M446" s="61">
        <f t="shared" si="110"/>
        <v>0.25</v>
      </c>
      <c r="N446" s="61">
        <f t="shared" si="110"/>
        <v>0.01</v>
      </c>
      <c r="O446" s="55" t="str">
        <f t="shared" si="110"/>
        <v>% reduction in energy use</v>
      </c>
      <c r="P446" s="223" t="str">
        <f>INDEX('Policy Characteristics'!J:J,MATCH($C446,'Policy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6" s="55" t="str">
        <f t="shared" si="108"/>
        <v>industry-ag-main.html#eff-stds</v>
      </c>
      <c r="R446" s="55" t="str">
        <f t="shared" si="108"/>
        <v>industry-energy-efficiency-standards.html</v>
      </c>
      <c r="S446" s="303" t="str">
        <f t="shared" si="108"/>
        <v>U.S. DOE, 2016, Industrial Energy Efficiency Potential Analysis, https://energy.gov/sites/prod/files/2017/04/f34/energy-savings-by-state-industrial-methodology.pdf</v>
      </c>
      <c r="T446" s="55" t="str">
        <f t="shared" si="108"/>
        <v>U.S. DOE, 2016, Industrial Energy Efficiency Potential Analysis, https://energy.gov/sites/prod/files/2017/04/f34/energy-savings-by-state-industrial-methodology.pdf</v>
      </c>
    </row>
    <row r="447" spans="1:20" s="5" customFormat="1" ht="73.75" x14ac:dyDescent="0.75">
      <c r="A447" s="71" t="str">
        <f t="shared" si="109"/>
        <v>Industry</v>
      </c>
      <c r="B447" s="71" t="str">
        <f t="shared" si="109"/>
        <v>Industry Energy Efficiency Standards</v>
      </c>
      <c r="C447" s="71" t="str">
        <f t="shared" si="109"/>
        <v>Percentage Improvement in Eqpt Efficiency Standards above BAU</v>
      </c>
      <c r="D447" s="9" t="s">
        <v>3333</v>
      </c>
      <c r="E447" s="53" t="s">
        <v>2526</v>
      </c>
      <c r="F447" s="227" t="s">
        <v>3297</v>
      </c>
      <c r="G447" s="53" t="s">
        <v>2530</v>
      </c>
      <c r="H447" s="54">
        <v>1001</v>
      </c>
      <c r="I447" s="53" t="s">
        <v>46</v>
      </c>
      <c r="J447" s="71" t="str">
        <f t="shared" si="110"/>
        <v>Industry Energy Efficiency Standards</v>
      </c>
      <c r="K447" s="61" t="str">
        <f t="shared" si="110"/>
        <v>indst efficiency standards</v>
      </c>
      <c r="L447" s="61">
        <f t="shared" si="110"/>
        <v>0</v>
      </c>
      <c r="M447" s="61">
        <f t="shared" si="110"/>
        <v>0.25</v>
      </c>
      <c r="N447" s="61">
        <f t="shared" si="110"/>
        <v>0.01</v>
      </c>
      <c r="O447" s="55" t="str">
        <f t="shared" si="110"/>
        <v>% reduction in energy use</v>
      </c>
      <c r="P447" s="223" t="str">
        <f>INDEX('Policy Characteristics'!J:J,MATCH($C447,'Policy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7" s="55" t="str">
        <f t="shared" si="108"/>
        <v>industry-ag-main.html#eff-stds</v>
      </c>
      <c r="R447" s="55" t="str">
        <f t="shared" si="108"/>
        <v>industry-energy-efficiency-standards.html</v>
      </c>
      <c r="S447" s="303" t="str">
        <f t="shared" si="108"/>
        <v>U.S. DOE, 2016, Industrial Energy Efficiency Potential Analysis, https://energy.gov/sites/prod/files/2017/04/f34/energy-savings-by-state-industrial-methodology.pdf</v>
      </c>
      <c r="T447" s="55" t="str">
        <f t="shared" si="108"/>
        <v>U.S. DOE, 2016, Industrial Energy Efficiency Potential Analysis, https://energy.gov/sites/prod/files/2017/04/f34/energy-savings-by-state-industrial-methodology.pdf</v>
      </c>
    </row>
    <row r="448" spans="1:20" s="5" customFormat="1" ht="73.75" x14ac:dyDescent="0.75">
      <c r="A448" s="71" t="str">
        <f t="shared" si="109"/>
        <v>Industry</v>
      </c>
      <c r="B448" s="71" t="str">
        <f t="shared" si="109"/>
        <v>Industry Energy Efficiency Standards</v>
      </c>
      <c r="C448" s="71" t="str">
        <f t="shared" si="109"/>
        <v>Percentage Improvement in Eqpt Efficiency Standards above BAU</v>
      </c>
      <c r="D448" s="9" t="s">
        <v>3333</v>
      </c>
      <c r="E448" s="53" t="s">
        <v>2527</v>
      </c>
      <c r="F448" s="227" t="s">
        <v>3297</v>
      </c>
      <c r="G448" s="53" t="s">
        <v>2531</v>
      </c>
      <c r="H448" s="54">
        <v>1002</v>
      </c>
      <c r="I448" s="53" t="s">
        <v>45</v>
      </c>
      <c r="J448" s="71" t="str">
        <f t="shared" si="110"/>
        <v>Industry Energy Efficiency Standards</v>
      </c>
      <c r="K448" s="61" t="str">
        <f t="shared" si="110"/>
        <v>indst efficiency standards</v>
      </c>
      <c r="L448" s="61">
        <f t="shared" si="110"/>
        <v>0</v>
      </c>
      <c r="M448" s="61">
        <f t="shared" si="110"/>
        <v>0.25</v>
      </c>
      <c r="N448" s="61">
        <f t="shared" si="110"/>
        <v>0.01</v>
      </c>
      <c r="O448" s="55" t="str">
        <f t="shared" si="110"/>
        <v>% reduction in energy use</v>
      </c>
      <c r="P448" s="223" t="str">
        <f>INDEX('Policy Characteristics'!J:J,MATCH($C448,'Policy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8" s="55" t="str">
        <f t="shared" si="108"/>
        <v>industry-ag-main.html#eff-stds</v>
      </c>
      <c r="R448" s="55" t="str">
        <f t="shared" si="108"/>
        <v>industry-energy-efficiency-standards.html</v>
      </c>
      <c r="S448" s="303" t="str">
        <f t="shared" si="108"/>
        <v>U.S. DOE, 2016, Industrial Energy Efficiency Potential Analysis, https://energy.gov/sites/prod/files/2017/04/f34/energy-savings-by-state-industrial-methodology.pdf</v>
      </c>
      <c r="T448" s="55" t="str">
        <f t="shared" si="108"/>
        <v>U.S. DOE, 2016, Industrial Energy Efficiency Potential Analysis, https://energy.gov/sites/prod/files/2017/04/f34/energy-savings-by-state-industrial-methodology.pdf</v>
      </c>
    </row>
    <row r="449" spans="1:20" s="5" customFormat="1" ht="73.75" x14ac:dyDescent="0.75">
      <c r="A449" s="71" t="str">
        <f t="shared" si="109"/>
        <v>Industry</v>
      </c>
      <c r="B449" s="71" t="str">
        <f t="shared" si="109"/>
        <v>Industry Energy Efficiency Standards</v>
      </c>
      <c r="C449" s="71" t="str">
        <f t="shared" si="109"/>
        <v>Percentage Improvement in Eqpt Efficiency Standards above BAU</v>
      </c>
      <c r="D449" s="9" t="s">
        <v>3333</v>
      </c>
      <c r="E449" s="53" t="s">
        <v>2528</v>
      </c>
      <c r="F449" s="227" t="s">
        <v>3297</v>
      </c>
      <c r="G449" s="53" t="s">
        <v>2534</v>
      </c>
      <c r="H449" s="54">
        <v>1003</v>
      </c>
      <c r="I449" s="53" t="s">
        <v>46</v>
      </c>
      <c r="J449" s="71" t="str">
        <f t="shared" si="110"/>
        <v>Industry Energy Efficiency Standards</v>
      </c>
      <c r="K449" s="61" t="str">
        <f t="shared" si="110"/>
        <v>indst efficiency standards</v>
      </c>
      <c r="L449" s="61">
        <f t="shared" si="110"/>
        <v>0</v>
      </c>
      <c r="M449" s="61">
        <f t="shared" si="110"/>
        <v>0.25</v>
      </c>
      <c r="N449" s="61">
        <f t="shared" si="110"/>
        <v>0.01</v>
      </c>
      <c r="O449" s="55" t="str">
        <f t="shared" si="110"/>
        <v>% reduction in energy use</v>
      </c>
      <c r="P449" s="223" t="str">
        <f>INDEX('Policy Characteristics'!J:J,MATCH($C449,'Policy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9" s="55" t="str">
        <f t="shared" si="108"/>
        <v>industry-ag-main.html#eff-stds</v>
      </c>
      <c r="R449" s="55" t="str">
        <f t="shared" si="108"/>
        <v>industry-energy-efficiency-standards.html</v>
      </c>
      <c r="S449" s="303" t="str">
        <f t="shared" si="108"/>
        <v>U.S. DOE, 2016, Industrial Energy Efficiency Potential Analysis, https://energy.gov/sites/prod/files/2017/04/f34/energy-savings-by-state-industrial-methodology.pdf</v>
      </c>
      <c r="T449" s="55" t="str">
        <f t="shared" si="108"/>
        <v>U.S. DOE, 2016, Industrial Energy Efficiency Potential Analysis, https://energy.gov/sites/prod/files/2017/04/f34/energy-savings-by-state-industrial-methodology.pdf</v>
      </c>
    </row>
    <row r="450" spans="1:20" s="5" customFormat="1" ht="73.75" x14ac:dyDescent="0.75">
      <c r="A450" s="71" t="str">
        <f t="shared" si="109"/>
        <v>Industry</v>
      </c>
      <c r="B450" s="71" t="str">
        <f t="shared" si="109"/>
        <v>Industry Energy Efficiency Standards</v>
      </c>
      <c r="C450" s="71" t="str">
        <f t="shared" si="109"/>
        <v>Percentage Improvement in Eqpt Efficiency Standards above BAU</v>
      </c>
      <c r="D450" s="9" t="s">
        <v>3333</v>
      </c>
      <c r="E450" s="53" t="s">
        <v>2892</v>
      </c>
      <c r="F450" s="227" t="s">
        <v>3297</v>
      </c>
      <c r="G450" s="53" t="s">
        <v>2895</v>
      </c>
      <c r="H450" s="54">
        <v>1004</v>
      </c>
      <c r="I450" s="53" t="s">
        <v>46</v>
      </c>
      <c r="J450" s="71" t="str">
        <f t="shared" si="110"/>
        <v>Industry Energy Efficiency Standards</v>
      </c>
      <c r="K450" s="61" t="str">
        <f t="shared" si="110"/>
        <v>indst efficiency standards</v>
      </c>
      <c r="L450" s="61">
        <f t="shared" si="110"/>
        <v>0</v>
      </c>
      <c r="M450" s="61">
        <f t="shared" si="110"/>
        <v>0.25</v>
      </c>
      <c r="N450" s="61">
        <f t="shared" si="110"/>
        <v>0.01</v>
      </c>
      <c r="O450" s="55" t="str">
        <f t="shared" si="110"/>
        <v>% reduction in energy use</v>
      </c>
      <c r="P450" s="223" t="str">
        <f>INDEX('Policy Characteristics'!J:J,MATCH($C450,'Policy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0" s="55" t="str">
        <f t="shared" si="108"/>
        <v>industry-ag-main.html#eff-stds</v>
      </c>
      <c r="R450" s="55" t="str">
        <f t="shared" si="108"/>
        <v>industry-energy-efficiency-standards.html</v>
      </c>
      <c r="S450" s="303" t="str">
        <f t="shared" si="108"/>
        <v>U.S. DOE, 2016, Industrial Energy Efficiency Potential Analysis, https://energy.gov/sites/prod/files/2017/04/f34/energy-savings-by-state-industrial-methodology.pdf</v>
      </c>
      <c r="T450" s="55" t="str">
        <f t="shared" si="108"/>
        <v>U.S. DOE, 2016, Industrial Energy Efficiency Potential Analysis, https://energy.gov/sites/prod/files/2017/04/f34/energy-savings-by-state-industrial-methodology.pdf</v>
      </c>
    </row>
    <row r="451" spans="1:20" s="5" customFormat="1" ht="73.75" x14ac:dyDescent="0.75">
      <c r="A451" s="71" t="str">
        <f t="shared" si="109"/>
        <v>Industry</v>
      </c>
      <c r="B451" s="71" t="str">
        <f t="shared" si="109"/>
        <v>Industry Energy Efficiency Standards</v>
      </c>
      <c r="C451" s="71" t="str">
        <f t="shared" si="109"/>
        <v>Percentage Improvement in Eqpt Efficiency Standards above BAU</v>
      </c>
      <c r="D451" s="9" t="s">
        <v>3333</v>
      </c>
      <c r="E451" s="53" t="s">
        <v>2893</v>
      </c>
      <c r="F451" s="227" t="s">
        <v>3297</v>
      </c>
      <c r="G451" s="53" t="s">
        <v>2897</v>
      </c>
      <c r="H451" s="54">
        <v>1005</v>
      </c>
      <c r="I451" s="53" t="s">
        <v>45</v>
      </c>
      <c r="J451" s="71" t="str">
        <f t="shared" si="110"/>
        <v>Industry Energy Efficiency Standards</v>
      </c>
      <c r="K451" s="61" t="str">
        <f t="shared" si="110"/>
        <v>indst efficiency standards</v>
      </c>
      <c r="L451" s="61">
        <f t="shared" si="110"/>
        <v>0</v>
      </c>
      <c r="M451" s="61">
        <f t="shared" si="110"/>
        <v>0.25</v>
      </c>
      <c r="N451" s="61">
        <f t="shared" si="110"/>
        <v>0.01</v>
      </c>
      <c r="O451" s="55" t="str">
        <f t="shared" si="110"/>
        <v>% reduction in energy use</v>
      </c>
      <c r="P451" s="223" t="str">
        <f>INDEX('Policy Characteristics'!J:J,MATCH($C451,'Policy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1" s="55" t="str">
        <f t="shared" si="108"/>
        <v>industry-ag-main.html#eff-stds</v>
      </c>
      <c r="R451" s="55" t="str">
        <f t="shared" si="108"/>
        <v>industry-energy-efficiency-standards.html</v>
      </c>
      <c r="S451" s="303" t="str">
        <f t="shared" si="108"/>
        <v>U.S. DOE, 2016, Industrial Energy Efficiency Potential Analysis, https://energy.gov/sites/prod/files/2017/04/f34/energy-savings-by-state-industrial-methodology.pdf</v>
      </c>
      <c r="T451" s="55" t="str">
        <f t="shared" si="108"/>
        <v>U.S. DOE, 2016, Industrial Energy Efficiency Potential Analysis, https://energy.gov/sites/prod/files/2017/04/f34/energy-savings-by-state-industrial-methodology.pdf</v>
      </c>
    </row>
    <row r="452" spans="1:20" s="5" customFormat="1" ht="73.75" x14ac:dyDescent="0.75">
      <c r="A452" s="71" t="str">
        <f t="shared" si="109"/>
        <v>Industry</v>
      </c>
      <c r="B452" s="71" t="str">
        <f t="shared" si="109"/>
        <v>Industry Energy Efficiency Standards</v>
      </c>
      <c r="C452" s="71" t="str">
        <f t="shared" si="109"/>
        <v>Percentage Improvement in Eqpt Efficiency Standards above BAU</v>
      </c>
      <c r="D452" s="9" t="s">
        <v>3333</v>
      </c>
      <c r="E452" s="53" t="s">
        <v>2894</v>
      </c>
      <c r="F452" s="227" t="s">
        <v>3297</v>
      </c>
      <c r="G452" s="53" t="s">
        <v>2898</v>
      </c>
      <c r="H452" s="54">
        <v>1006</v>
      </c>
      <c r="I452" s="53" t="s">
        <v>45</v>
      </c>
      <c r="J452" s="71" t="str">
        <f t="shared" si="110"/>
        <v>Industry Energy Efficiency Standards</v>
      </c>
      <c r="K452" s="61" t="str">
        <f t="shared" si="110"/>
        <v>indst efficiency standards</v>
      </c>
      <c r="L452" s="61">
        <f t="shared" si="110"/>
        <v>0</v>
      </c>
      <c r="M452" s="61">
        <f t="shared" si="110"/>
        <v>0.25</v>
      </c>
      <c r="N452" s="61">
        <f t="shared" si="110"/>
        <v>0.01</v>
      </c>
      <c r="O452" s="55" t="str">
        <f t="shared" si="110"/>
        <v>% reduction in energy use</v>
      </c>
      <c r="P452" s="223" t="str">
        <f>INDEX('Policy Characteristics'!J:J,MATCH($C452,'Policy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2" s="55" t="str">
        <f t="shared" si="108"/>
        <v>industry-ag-main.html#eff-stds</v>
      </c>
      <c r="R452" s="55" t="str">
        <f t="shared" si="108"/>
        <v>industry-energy-efficiency-standards.html</v>
      </c>
      <c r="S452" s="303" t="str">
        <f t="shared" si="108"/>
        <v>U.S. DOE, 2016, Industrial Energy Efficiency Potential Analysis, https://energy.gov/sites/prod/files/2017/04/f34/energy-savings-by-state-industrial-methodology.pdf</v>
      </c>
      <c r="T452" s="55" t="str">
        <f t="shared" si="108"/>
        <v>U.S. DOE, 2016, Industrial Energy Efficiency Potential Analysis, https://energy.gov/sites/prod/files/2017/04/f34/energy-savings-by-state-industrial-methodology.pdf</v>
      </c>
    </row>
    <row r="453" spans="1:20" s="5" customFormat="1" ht="73.75" x14ac:dyDescent="0.75">
      <c r="A453" s="71" t="str">
        <f t="shared" si="109"/>
        <v>Industry</v>
      </c>
      <c r="B453" s="71" t="str">
        <f t="shared" si="109"/>
        <v>Industry Energy Efficiency Standards</v>
      </c>
      <c r="C453" s="71" t="str">
        <f t="shared" si="109"/>
        <v>Percentage Improvement in Eqpt Efficiency Standards above BAU</v>
      </c>
      <c r="D453" s="9" t="s">
        <v>3333</v>
      </c>
      <c r="E453" s="53" t="s">
        <v>2891</v>
      </c>
      <c r="F453" s="227" t="s">
        <v>3297</v>
      </c>
      <c r="G453" s="53" t="s">
        <v>2896</v>
      </c>
      <c r="H453" s="54">
        <v>1007</v>
      </c>
      <c r="I453" s="53" t="s">
        <v>46</v>
      </c>
      <c r="J453" s="71" t="str">
        <f t="shared" si="110"/>
        <v>Industry Energy Efficiency Standards</v>
      </c>
      <c r="K453" s="61" t="str">
        <f t="shared" si="110"/>
        <v>indst efficiency standards</v>
      </c>
      <c r="L453" s="61">
        <f t="shared" si="110"/>
        <v>0</v>
      </c>
      <c r="M453" s="61">
        <f t="shared" si="110"/>
        <v>0.25</v>
      </c>
      <c r="N453" s="61">
        <f t="shared" si="110"/>
        <v>0.01</v>
      </c>
      <c r="O453" s="55" t="str">
        <f t="shared" si="110"/>
        <v>% reduction in energy use</v>
      </c>
      <c r="P453" s="223" t="str">
        <f>INDEX('Policy Characteristics'!J:J,MATCH($C453,'Policy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3" s="55" t="str">
        <f t="shared" si="108"/>
        <v>industry-ag-main.html#eff-stds</v>
      </c>
      <c r="R453" s="55" t="str">
        <f t="shared" si="108"/>
        <v>industry-energy-efficiency-standards.html</v>
      </c>
      <c r="S453" s="303" t="str">
        <f t="shared" si="108"/>
        <v>U.S. DOE, 2016, Industrial Energy Efficiency Potential Analysis, https://energy.gov/sites/prod/files/2017/04/f34/energy-savings-by-state-industrial-methodology.pdf</v>
      </c>
      <c r="T453" s="55" t="str">
        <f t="shared" si="108"/>
        <v>U.S. DOE, 2016, Industrial Energy Efficiency Potential Analysis, https://energy.gov/sites/prod/files/2017/04/f34/energy-savings-by-state-industrial-methodology.pdf</v>
      </c>
    </row>
    <row r="454" spans="1:20" s="5" customFormat="1" ht="73.75" x14ac:dyDescent="0.75">
      <c r="A454" s="71" t="str">
        <f t="shared" si="109"/>
        <v>Industry</v>
      </c>
      <c r="B454" s="71" t="str">
        <f t="shared" si="109"/>
        <v>Industry Energy Efficiency Standards</v>
      </c>
      <c r="C454" s="71" t="str">
        <f t="shared" si="109"/>
        <v>Percentage Improvement in Eqpt Efficiency Standards above BAU</v>
      </c>
      <c r="D454" s="9" t="s">
        <v>3334</v>
      </c>
      <c r="E454" s="53" t="s">
        <v>2523</v>
      </c>
      <c r="F454" s="227" t="s">
        <v>3298</v>
      </c>
      <c r="G454" s="53" t="s">
        <v>2529</v>
      </c>
      <c r="H454" s="54">
        <v>1008</v>
      </c>
      <c r="I454" s="53" t="s">
        <v>45</v>
      </c>
      <c r="J454" s="71" t="str">
        <f t="shared" si="110"/>
        <v>Industry Energy Efficiency Standards</v>
      </c>
      <c r="K454" s="61" t="str">
        <f t="shared" si="110"/>
        <v>indst efficiency standards</v>
      </c>
      <c r="L454" s="61">
        <f t="shared" si="110"/>
        <v>0</v>
      </c>
      <c r="M454" s="61">
        <f t="shared" si="110"/>
        <v>0.25</v>
      </c>
      <c r="N454" s="61">
        <f t="shared" si="110"/>
        <v>0.01</v>
      </c>
      <c r="O454" s="55" t="str">
        <f t="shared" si="110"/>
        <v>% reduction in energy use</v>
      </c>
      <c r="P454" s="223" t="str">
        <f>INDEX('Policy Characteristics'!J:J,MATCH($C454,'Policy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4" s="55" t="str">
        <f t="shared" si="108"/>
        <v>industry-ag-main.html#eff-stds</v>
      </c>
      <c r="R454" s="55" t="str">
        <f t="shared" si="108"/>
        <v>industry-energy-efficiency-standards.html</v>
      </c>
      <c r="S454" s="303" t="str">
        <f t="shared" si="108"/>
        <v>U.S. DOE, 2016, Industrial Energy Efficiency Potential Analysis, https://energy.gov/sites/prod/files/2017/04/f34/energy-savings-by-state-industrial-methodology.pdf</v>
      </c>
      <c r="T454" s="55" t="str">
        <f t="shared" si="108"/>
        <v>U.S. DOE, 2016, Industrial Energy Efficiency Potential Analysis, https://energy.gov/sites/prod/files/2017/04/f34/energy-savings-by-state-industrial-methodology.pdf</v>
      </c>
    </row>
    <row r="455" spans="1:20" s="5" customFormat="1" ht="73.75" x14ac:dyDescent="0.75">
      <c r="A455" s="71" t="str">
        <f t="shared" si="109"/>
        <v>Industry</v>
      </c>
      <c r="B455" s="71" t="str">
        <f t="shared" si="109"/>
        <v>Industry Energy Efficiency Standards</v>
      </c>
      <c r="C455" s="71" t="str">
        <f t="shared" si="109"/>
        <v>Percentage Improvement in Eqpt Efficiency Standards above BAU</v>
      </c>
      <c r="D455" s="9" t="s">
        <v>3334</v>
      </c>
      <c r="E455" s="53" t="s">
        <v>2524</v>
      </c>
      <c r="F455" s="227" t="s">
        <v>3298</v>
      </c>
      <c r="G455" s="53" t="s">
        <v>2532</v>
      </c>
      <c r="H455" s="54">
        <v>1009</v>
      </c>
      <c r="I455" s="53" t="s">
        <v>45</v>
      </c>
      <c r="J455" s="71" t="str">
        <f t="shared" si="110"/>
        <v>Industry Energy Efficiency Standards</v>
      </c>
      <c r="K455" s="61" t="str">
        <f t="shared" si="110"/>
        <v>indst efficiency standards</v>
      </c>
      <c r="L455" s="61">
        <f t="shared" si="110"/>
        <v>0</v>
      </c>
      <c r="M455" s="61">
        <f t="shared" si="110"/>
        <v>0.25</v>
      </c>
      <c r="N455" s="61">
        <f t="shared" si="110"/>
        <v>0.01</v>
      </c>
      <c r="O455" s="55" t="str">
        <f t="shared" si="110"/>
        <v>% reduction in energy use</v>
      </c>
      <c r="P455" s="223" t="str">
        <f>INDEX('Policy Characteristics'!J:J,MATCH($C455,'Policy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5" s="55" t="str">
        <f t="shared" si="108"/>
        <v>industry-ag-main.html#eff-stds</v>
      </c>
      <c r="R455" s="55" t="str">
        <f t="shared" si="108"/>
        <v>industry-energy-efficiency-standards.html</v>
      </c>
      <c r="S455" s="303" t="str">
        <f t="shared" si="108"/>
        <v>U.S. DOE, 2016, Industrial Energy Efficiency Potential Analysis, https://energy.gov/sites/prod/files/2017/04/f34/energy-savings-by-state-industrial-methodology.pdf</v>
      </c>
      <c r="T455" s="55" t="str">
        <f t="shared" si="108"/>
        <v>U.S. DOE, 2016, Industrial Energy Efficiency Potential Analysis, https://energy.gov/sites/prod/files/2017/04/f34/energy-savings-by-state-industrial-methodology.pdf</v>
      </c>
    </row>
    <row r="456" spans="1:20" s="5" customFormat="1" ht="73.75" x14ac:dyDescent="0.75">
      <c r="A456" s="71" t="str">
        <f t="shared" si="109"/>
        <v>Industry</v>
      </c>
      <c r="B456" s="71" t="str">
        <f t="shared" si="109"/>
        <v>Industry Energy Efficiency Standards</v>
      </c>
      <c r="C456" s="71" t="str">
        <f t="shared" si="109"/>
        <v>Percentage Improvement in Eqpt Efficiency Standards above BAU</v>
      </c>
      <c r="D456" s="9" t="s">
        <v>3334</v>
      </c>
      <c r="E456" s="53" t="s">
        <v>2525</v>
      </c>
      <c r="F456" s="227" t="s">
        <v>3298</v>
      </c>
      <c r="G456" s="53" t="s">
        <v>2533</v>
      </c>
      <c r="H456" s="54">
        <v>1010</v>
      </c>
      <c r="I456" s="53" t="s">
        <v>45</v>
      </c>
      <c r="J456" s="71" t="str">
        <f t="shared" si="110"/>
        <v>Industry Energy Efficiency Standards</v>
      </c>
      <c r="K456" s="61" t="str">
        <f t="shared" si="110"/>
        <v>indst efficiency standards</v>
      </c>
      <c r="L456" s="61">
        <f t="shared" si="110"/>
        <v>0</v>
      </c>
      <c r="M456" s="61">
        <f t="shared" si="110"/>
        <v>0.25</v>
      </c>
      <c r="N456" s="61">
        <f t="shared" si="110"/>
        <v>0.01</v>
      </c>
      <c r="O456" s="55" t="str">
        <f t="shared" si="110"/>
        <v>% reduction in energy use</v>
      </c>
      <c r="P456" s="223" t="str">
        <f>INDEX('Policy Characteristics'!J:J,MATCH($C456,'Policy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6" s="55" t="str">
        <f t="shared" si="108"/>
        <v>industry-ag-main.html#eff-stds</v>
      </c>
      <c r="R456" s="55" t="str">
        <f t="shared" si="108"/>
        <v>industry-energy-efficiency-standards.html</v>
      </c>
      <c r="S456" s="303" t="str">
        <f t="shared" si="108"/>
        <v>U.S. DOE, 2016, Industrial Energy Efficiency Potential Analysis, https://energy.gov/sites/prod/files/2017/04/f34/energy-savings-by-state-industrial-methodology.pdf</v>
      </c>
      <c r="T456" s="55" t="str">
        <f t="shared" si="108"/>
        <v>U.S. DOE, 2016, Industrial Energy Efficiency Potential Analysis, https://energy.gov/sites/prod/files/2017/04/f34/energy-savings-by-state-industrial-methodology.pdf</v>
      </c>
    </row>
    <row r="457" spans="1:20" s="5" customFormat="1" ht="73.75" x14ac:dyDescent="0.75">
      <c r="A457" s="71" t="str">
        <f t="shared" si="109"/>
        <v>Industry</v>
      </c>
      <c r="B457" s="71" t="str">
        <f t="shared" si="109"/>
        <v>Industry Energy Efficiency Standards</v>
      </c>
      <c r="C457" s="71" t="str">
        <f t="shared" si="109"/>
        <v>Percentage Improvement in Eqpt Efficiency Standards above BAU</v>
      </c>
      <c r="D457" s="9" t="s">
        <v>3334</v>
      </c>
      <c r="E457" s="53" t="s">
        <v>2526</v>
      </c>
      <c r="F457" s="227" t="s">
        <v>3298</v>
      </c>
      <c r="G457" s="53" t="s">
        <v>2530</v>
      </c>
      <c r="H457" s="54">
        <v>1011</v>
      </c>
      <c r="I457" s="53" t="s">
        <v>46</v>
      </c>
      <c r="J457" s="71" t="str">
        <f t="shared" si="110"/>
        <v>Industry Energy Efficiency Standards</v>
      </c>
      <c r="K457" s="61" t="str">
        <f t="shared" si="110"/>
        <v>indst efficiency standards</v>
      </c>
      <c r="L457" s="61">
        <f t="shared" si="110"/>
        <v>0</v>
      </c>
      <c r="M457" s="61">
        <f t="shared" si="110"/>
        <v>0.25</v>
      </c>
      <c r="N457" s="61">
        <f t="shared" si="110"/>
        <v>0.01</v>
      </c>
      <c r="O457" s="55" t="str">
        <f t="shared" si="110"/>
        <v>% reduction in energy use</v>
      </c>
      <c r="P457" s="223" t="str">
        <f>INDEX('Policy Characteristics'!J:J,MATCH($C457,'Policy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7" s="55" t="str">
        <f t="shared" si="108"/>
        <v>industry-ag-main.html#eff-stds</v>
      </c>
      <c r="R457" s="55" t="str">
        <f t="shared" si="108"/>
        <v>industry-energy-efficiency-standards.html</v>
      </c>
      <c r="S457" s="303" t="str">
        <f t="shared" si="108"/>
        <v>U.S. DOE, 2016, Industrial Energy Efficiency Potential Analysis, https://energy.gov/sites/prod/files/2017/04/f34/energy-savings-by-state-industrial-methodology.pdf</v>
      </c>
      <c r="T457" s="55" t="str">
        <f t="shared" si="108"/>
        <v>U.S. DOE, 2016, Industrial Energy Efficiency Potential Analysis, https://energy.gov/sites/prod/files/2017/04/f34/energy-savings-by-state-industrial-methodology.pdf</v>
      </c>
    </row>
    <row r="458" spans="1:20" s="5" customFormat="1" ht="73.75" x14ac:dyDescent="0.75">
      <c r="A458" s="71" t="str">
        <f t="shared" si="109"/>
        <v>Industry</v>
      </c>
      <c r="B458" s="71" t="str">
        <f t="shared" si="109"/>
        <v>Industry Energy Efficiency Standards</v>
      </c>
      <c r="C458" s="71" t="str">
        <f t="shared" si="109"/>
        <v>Percentage Improvement in Eqpt Efficiency Standards above BAU</v>
      </c>
      <c r="D458" s="9" t="s">
        <v>3334</v>
      </c>
      <c r="E458" s="53" t="s">
        <v>2527</v>
      </c>
      <c r="F458" s="227" t="s">
        <v>3298</v>
      </c>
      <c r="G458" s="53" t="s">
        <v>2531</v>
      </c>
      <c r="H458" s="54">
        <v>1012</v>
      </c>
      <c r="I458" s="53" t="s">
        <v>45</v>
      </c>
      <c r="J458" s="71" t="str">
        <f t="shared" si="110"/>
        <v>Industry Energy Efficiency Standards</v>
      </c>
      <c r="K458" s="61" t="str">
        <f t="shared" si="110"/>
        <v>indst efficiency standards</v>
      </c>
      <c r="L458" s="61">
        <f t="shared" si="110"/>
        <v>0</v>
      </c>
      <c r="M458" s="61">
        <f t="shared" si="110"/>
        <v>0.25</v>
      </c>
      <c r="N458" s="61">
        <f t="shared" si="110"/>
        <v>0.01</v>
      </c>
      <c r="O458" s="55" t="str">
        <f t="shared" si="110"/>
        <v>% reduction in energy use</v>
      </c>
      <c r="P458" s="223" t="str">
        <f>INDEX('Policy Characteristics'!J:J,MATCH($C458,'Policy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8" s="55" t="str">
        <f t="shared" si="108"/>
        <v>industry-ag-main.html#eff-stds</v>
      </c>
      <c r="R458" s="55" t="str">
        <f t="shared" si="108"/>
        <v>industry-energy-efficiency-standards.html</v>
      </c>
      <c r="S458" s="303" t="str">
        <f t="shared" si="108"/>
        <v>U.S. DOE, 2016, Industrial Energy Efficiency Potential Analysis, https://energy.gov/sites/prod/files/2017/04/f34/energy-savings-by-state-industrial-methodology.pdf</v>
      </c>
      <c r="T458" s="55" t="str">
        <f t="shared" si="108"/>
        <v>U.S. DOE, 2016, Industrial Energy Efficiency Potential Analysis, https://energy.gov/sites/prod/files/2017/04/f34/energy-savings-by-state-industrial-methodology.pdf</v>
      </c>
    </row>
    <row r="459" spans="1:20" s="5" customFormat="1" ht="73.75" x14ac:dyDescent="0.75">
      <c r="A459" s="71" t="str">
        <f t="shared" si="109"/>
        <v>Industry</v>
      </c>
      <c r="B459" s="71" t="str">
        <f t="shared" si="109"/>
        <v>Industry Energy Efficiency Standards</v>
      </c>
      <c r="C459" s="71" t="str">
        <f t="shared" si="109"/>
        <v>Percentage Improvement in Eqpt Efficiency Standards above BAU</v>
      </c>
      <c r="D459" s="9" t="s">
        <v>3334</v>
      </c>
      <c r="E459" s="53" t="s">
        <v>2528</v>
      </c>
      <c r="F459" s="227" t="s">
        <v>3298</v>
      </c>
      <c r="G459" s="53" t="s">
        <v>2534</v>
      </c>
      <c r="H459" s="54">
        <v>1013</v>
      </c>
      <c r="I459" s="53" t="s">
        <v>46</v>
      </c>
      <c r="J459" s="71" t="str">
        <f t="shared" si="110"/>
        <v>Industry Energy Efficiency Standards</v>
      </c>
      <c r="K459" s="61" t="str">
        <f t="shared" si="110"/>
        <v>indst efficiency standards</v>
      </c>
      <c r="L459" s="61">
        <f t="shared" si="110"/>
        <v>0</v>
      </c>
      <c r="M459" s="61">
        <f t="shared" si="110"/>
        <v>0.25</v>
      </c>
      <c r="N459" s="61">
        <f t="shared" si="110"/>
        <v>0.01</v>
      </c>
      <c r="O459" s="55" t="str">
        <f t="shared" si="110"/>
        <v>% reduction in energy use</v>
      </c>
      <c r="P459" s="223" t="str">
        <f>INDEX('Policy Characteristics'!J:J,MATCH($C459,'Policy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9" s="55" t="str">
        <f t="shared" si="108"/>
        <v>industry-ag-main.html#eff-stds</v>
      </c>
      <c r="R459" s="55" t="str">
        <f t="shared" si="108"/>
        <v>industry-energy-efficiency-standards.html</v>
      </c>
      <c r="S459" s="303" t="str">
        <f t="shared" si="108"/>
        <v>U.S. DOE, 2016, Industrial Energy Efficiency Potential Analysis, https://energy.gov/sites/prod/files/2017/04/f34/energy-savings-by-state-industrial-methodology.pdf</v>
      </c>
      <c r="T459" s="55" t="str">
        <f t="shared" si="108"/>
        <v>U.S. DOE, 2016, Industrial Energy Efficiency Potential Analysis, https://energy.gov/sites/prod/files/2017/04/f34/energy-savings-by-state-industrial-methodology.pdf</v>
      </c>
    </row>
    <row r="460" spans="1:20" s="5" customFormat="1" ht="73.75" x14ac:dyDescent="0.75">
      <c r="A460" s="71" t="str">
        <f t="shared" si="109"/>
        <v>Industry</v>
      </c>
      <c r="B460" s="71" t="str">
        <f t="shared" si="109"/>
        <v>Industry Energy Efficiency Standards</v>
      </c>
      <c r="C460" s="71" t="str">
        <f t="shared" si="109"/>
        <v>Percentage Improvement in Eqpt Efficiency Standards above BAU</v>
      </c>
      <c r="D460" s="9" t="s">
        <v>3334</v>
      </c>
      <c r="E460" s="53" t="s">
        <v>2892</v>
      </c>
      <c r="F460" s="227" t="s">
        <v>3298</v>
      </c>
      <c r="G460" s="53" t="s">
        <v>2895</v>
      </c>
      <c r="H460" s="54">
        <v>1014</v>
      </c>
      <c r="I460" s="53" t="s">
        <v>46</v>
      </c>
      <c r="J460" s="71" t="str">
        <f t="shared" si="110"/>
        <v>Industry Energy Efficiency Standards</v>
      </c>
      <c r="K460" s="61" t="str">
        <f t="shared" si="110"/>
        <v>indst efficiency standards</v>
      </c>
      <c r="L460" s="61">
        <f t="shared" si="110"/>
        <v>0</v>
      </c>
      <c r="M460" s="61">
        <f t="shared" si="110"/>
        <v>0.25</v>
      </c>
      <c r="N460" s="61">
        <f t="shared" si="110"/>
        <v>0.01</v>
      </c>
      <c r="O460" s="55" t="str">
        <f t="shared" si="110"/>
        <v>% reduction in energy use</v>
      </c>
      <c r="P460" s="223" t="str">
        <f>INDEX('Policy Characteristics'!J:J,MATCH($C460,'Policy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0" s="55" t="str">
        <f t="shared" si="108"/>
        <v>industry-ag-main.html#eff-stds</v>
      </c>
      <c r="R460" s="55" t="str">
        <f t="shared" si="108"/>
        <v>industry-energy-efficiency-standards.html</v>
      </c>
      <c r="S460" s="303" t="str">
        <f t="shared" si="108"/>
        <v>U.S. DOE, 2016, Industrial Energy Efficiency Potential Analysis, https://energy.gov/sites/prod/files/2017/04/f34/energy-savings-by-state-industrial-methodology.pdf</v>
      </c>
      <c r="T460" s="55" t="str">
        <f t="shared" si="108"/>
        <v>U.S. DOE, 2016, Industrial Energy Efficiency Potential Analysis, https://energy.gov/sites/prod/files/2017/04/f34/energy-savings-by-state-industrial-methodology.pdf</v>
      </c>
    </row>
    <row r="461" spans="1:20" s="5" customFormat="1" ht="73.75" x14ac:dyDescent="0.75">
      <c r="A461" s="71" t="str">
        <f t="shared" si="109"/>
        <v>Industry</v>
      </c>
      <c r="B461" s="71" t="str">
        <f t="shared" si="109"/>
        <v>Industry Energy Efficiency Standards</v>
      </c>
      <c r="C461" s="71" t="str">
        <f t="shared" si="109"/>
        <v>Percentage Improvement in Eqpt Efficiency Standards above BAU</v>
      </c>
      <c r="D461" s="9" t="s">
        <v>3334</v>
      </c>
      <c r="E461" s="53" t="s">
        <v>2893</v>
      </c>
      <c r="F461" s="227" t="s">
        <v>3298</v>
      </c>
      <c r="G461" s="53" t="s">
        <v>2897</v>
      </c>
      <c r="H461" s="54">
        <v>1015</v>
      </c>
      <c r="I461" s="53" t="s">
        <v>45</v>
      </c>
      <c r="J461" s="71" t="str">
        <f t="shared" si="110"/>
        <v>Industry Energy Efficiency Standards</v>
      </c>
      <c r="K461" s="61" t="str">
        <f t="shared" si="110"/>
        <v>indst efficiency standards</v>
      </c>
      <c r="L461" s="61">
        <f t="shared" si="110"/>
        <v>0</v>
      </c>
      <c r="M461" s="61">
        <f t="shared" si="110"/>
        <v>0.25</v>
      </c>
      <c r="N461" s="61">
        <f t="shared" si="110"/>
        <v>0.01</v>
      </c>
      <c r="O461" s="55" t="str">
        <f t="shared" si="110"/>
        <v>% reduction in energy use</v>
      </c>
      <c r="P461" s="223" t="str">
        <f>INDEX('Policy Characteristics'!J:J,MATCH($C461,'Policy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1" s="55" t="str">
        <f t="shared" si="108"/>
        <v>industry-ag-main.html#eff-stds</v>
      </c>
      <c r="R461" s="55" t="str">
        <f t="shared" si="108"/>
        <v>industry-energy-efficiency-standards.html</v>
      </c>
      <c r="S461" s="303" t="str">
        <f t="shared" si="108"/>
        <v>U.S. DOE, 2016, Industrial Energy Efficiency Potential Analysis, https://energy.gov/sites/prod/files/2017/04/f34/energy-savings-by-state-industrial-methodology.pdf</v>
      </c>
      <c r="T461" s="55" t="str">
        <f t="shared" si="108"/>
        <v>U.S. DOE, 2016, Industrial Energy Efficiency Potential Analysis, https://energy.gov/sites/prod/files/2017/04/f34/energy-savings-by-state-industrial-methodology.pdf</v>
      </c>
    </row>
    <row r="462" spans="1:20" s="5" customFormat="1" ht="73.75" x14ac:dyDescent="0.75">
      <c r="A462" s="71" t="str">
        <f t="shared" si="109"/>
        <v>Industry</v>
      </c>
      <c r="B462" s="71" t="str">
        <f t="shared" si="109"/>
        <v>Industry Energy Efficiency Standards</v>
      </c>
      <c r="C462" s="71" t="str">
        <f t="shared" si="109"/>
        <v>Percentage Improvement in Eqpt Efficiency Standards above BAU</v>
      </c>
      <c r="D462" s="9" t="s">
        <v>3334</v>
      </c>
      <c r="E462" s="53" t="s">
        <v>2894</v>
      </c>
      <c r="F462" s="227" t="s">
        <v>3298</v>
      </c>
      <c r="G462" s="53" t="s">
        <v>2898</v>
      </c>
      <c r="H462" s="54">
        <v>1016</v>
      </c>
      <c r="I462" s="53" t="s">
        <v>45</v>
      </c>
      <c r="J462" s="71" t="str">
        <f t="shared" si="110"/>
        <v>Industry Energy Efficiency Standards</v>
      </c>
      <c r="K462" s="61" t="str">
        <f t="shared" si="110"/>
        <v>indst efficiency standards</v>
      </c>
      <c r="L462" s="61">
        <f t="shared" si="110"/>
        <v>0</v>
      </c>
      <c r="M462" s="61">
        <f t="shared" si="110"/>
        <v>0.25</v>
      </c>
      <c r="N462" s="61">
        <f t="shared" si="110"/>
        <v>0.01</v>
      </c>
      <c r="O462" s="55" t="str">
        <f t="shared" si="110"/>
        <v>% reduction in energy use</v>
      </c>
      <c r="P462" s="223" t="str">
        <f>INDEX('Policy Characteristics'!J:J,MATCH($C462,'Policy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2" s="55" t="str">
        <f t="shared" si="108"/>
        <v>industry-ag-main.html#eff-stds</v>
      </c>
      <c r="R462" s="55" t="str">
        <f t="shared" si="108"/>
        <v>industry-energy-efficiency-standards.html</v>
      </c>
      <c r="S462" s="303" t="str">
        <f t="shared" si="108"/>
        <v>U.S. DOE, 2016, Industrial Energy Efficiency Potential Analysis, https://energy.gov/sites/prod/files/2017/04/f34/energy-savings-by-state-industrial-methodology.pdf</v>
      </c>
      <c r="T462" s="55" t="str">
        <f t="shared" si="108"/>
        <v>U.S. DOE, 2016, Industrial Energy Efficiency Potential Analysis, https://energy.gov/sites/prod/files/2017/04/f34/energy-savings-by-state-industrial-methodology.pdf</v>
      </c>
    </row>
    <row r="463" spans="1:20" s="5" customFormat="1" ht="73.75" x14ac:dyDescent="0.75">
      <c r="A463" s="71" t="str">
        <f t="shared" si="109"/>
        <v>Industry</v>
      </c>
      <c r="B463" s="71" t="str">
        <f t="shared" si="109"/>
        <v>Industry Energy Efficiency Standards</v>
      </c>
      <c r="C463" s="71" t="str">
        <f t="shared" si="109"/>
        <v>Percentage Improvement in Eqpt Efficiency Standards above BAU</v>
      </c>
      <c r="D463" s="9" t="s">
        <v>3334</v>
      </c>
      <c r="E463" s="53" t="s">
        <v>2891</v>
      </c>
      <c r="F463" s="227" t="s">
        <v>3298</v>
      </c>
      <c r="G463" s="53" t="s">
        <v>2896</v>
      </c>
      <c r="H463" s="54">
        <v>1017</v>
      </c>
      <c r="I463" s="53" t="s">
        <v>46</v>
      </c>
      <c r="J463" s="71" t="str">
        <f t="shared" si="110"/>
        <v>Industry Energy Efficiency Standards</v>
      </c>
      <c r="K463" s="61" t="str">
        <f t="shared" si="110"/>
        <v>indst efficiency standards</v>
      </c>
      <c r="L463" s="61">
        <f t="shared" si="110"/>
        <v>0</v>
      </c>
      <c r="M463" s="61">
        <f t="shared" si="110"/>
        <v>0.25</v>
      </c>
      <c r="N463" s="61">
        <f t="shared" si="110"/>
        <v>0.01</v>
      </c>
      <c r="O463" s="55" t="str">
        <f t="shared" si="110"/>
        <v>% reduction in energy use</v>
      </c>
      <c r="P463" s="223" t="str">
        <f>INDEX('Policy Characteristics'!J:J,MATCH($C463,'Policy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3" s="55" t="str">
        <f t="shared" si="108"/>
        <v>industry-ag-main.html#eff-stds</v>
      </c>
      <c r="R463" s="55" t="str">
        <f t="shared" si="108"/>
        <v>industry-energy-efficiency-standards.html</v>
      </c>
      <c r="S463" s="303" t="str">
        <f t="shared" si="108"/>
        <v>U.S. DOE, 2016, Industrial Energy Efficiency Potential Analysis, https://energy.gov/sites/prod/files/2017/04/f34/energy-savings-by-state-industrial-methodology.pdf</v>
      </c>
      <c r="T463" s="55" t="str">
        <f t="shared" si="108"/>
        <v>U.S. DOE, 2016, Industrial Energy Efficiency Potential Analysis, https://energy.gov/sites/prod/files/2017/04/f34/energy-savings-by-state-industrial-methodology.pdf</v>
      </c>
    </row>
    <row r="464" spans="1:20" s="5" customFormat="1" ht="73.75" x14ac:dyDescent="0.75">
      <c r="A464" s="71" t="str">
        <f t="shared" si="109"/>
        <v>Industry</v>
      </c>
      <c r="B464" s="71" t="str">
        <f t="shared" si="109"/>
        <v>Industry Energy Efficiency Standards</v>
      </c>
      <c r="C464" s="71" t="str">
        <f t="shared" si="109"/>
        <v>Percentage Improvement in Eqpt Efficiency Standards above BAU</v>
      </c>
      <c r="D464" s="9" t="s">
        <v>3335</v>
      </c>
      <c r="E464" s="53" t="s">
        <v>2523</v>
      </c>
      <c r="F464" s="227" t="s">
        <v>3299</v>
      </c>
      <c r="G464" s="53" t="s">
        <v>2529</v>
      </c>
      <c r="H464" s="54">
        <v>1018</v>
      </c>
      <c r="I464" s="53" t="s">
        <v>45</v>
      </c>
      <c r="J464" s="71" t="str">
        <f t="shared" si="110"/>
        <v>Industry Energy Efficiency Standards</v>
      </c>
      <c r="K464" s="61" t="str">
        <f t="shared" si="110"/>
        <v>indst efficiency standards</v>
      </c>
      <c r="L464" s="61">
        <f t="shared" si="110"/>
        <v>0</v>
      </c>
      <c r="M464" s="61">
        <f t="shared" ref="K464:O484" si="111">M$404</f>
        <v>0.25</v>
      </c>
      <c r="N464" s="61">
        <f t="shared" si="111"/>
        <v>0.01</v>
      </c>
      <c r="O464" s="55" t="str">
        <f t="shared" si="111"/>
        <v>% reduction in energy use</v>
      </c>
      <c r="P464" s="223" t="str">
        <f>INDEX('Policy Characteristics'!J:J,MATCH($C464,'Policy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4" s="55" t="str">
        <f t="shared" si="108"/>
        <v>industry-ag-main.html#eff-stds</v>
      </c>
      <c r="R464" s="55" t="str">
        <f t="shared" si="108"/>
        <v>industry-energy-efficiency-standards.html</v>
      </c>
      <c r="S464" s="303" t="str">
        <f t="shared" si="108"/>
        <v>U.S. DOE, 2016, Industrial Energy Efficiency Potential Analysis, https://energy.gov/sites/prod/files/2017/04/f34/energy-savings-by-state-industrial-methodology.pdf</v>
      </c>
      <c r="T464" s="55" t="str">
        <f t="shared" si="108"/>
        <v>U.S. DOE, 2016, Industrial Energy Efficiency Potential Analysis, https://energy.gov/sites/prod/files/2017/04/f34/energy-savings-by-state-industrial-methodology.pdf</v>
      </c>
    </row>
    <row r="465" spans="1:20" s="5" customFormat="1" ht="73.75" x14ac:dyDescent="0.75">
      <c r="A465" s="71" t="str">
        <f t="shared" si="109"/>
        <v>Industry</v>
      </c>
      <c r="B465" s="71" t="str">
        <f t="shared" si="109"/>
        <v>Industry Energy Efficiency Standards</v>
      </c>
      <c r="C465" s="71" t="str">
        <f t="shared" si="109"/>
        <v>Percentage Improvement in Eqpt Efficiency Standards above BAU</v>
      </c>
      <c r="D465" s="9" t="s">
        <v>3335</v>
      </c>
      <c r="E465" s="53" t="s">
        <v>2524</v>
      </c>
      <c r="F465" s="227" t="s">
        <v>3299</v>
      </c>
      <c r="G465" s="53" t="s">
        <v>2532</v>
      </c>
      <c r="H465" s="54">
        <v>1019</v>
      </c>
      <c r="I465" s="53" t="s">
        <v>45</v>
      </c>
      <c r="J465" s="71" t="str">
        <f t="shared" ref="J465:O485" si="112">J$404</f>
        <v>Industry Energy Efficiency Standards</v>
      </c>
      <c r="K465" s="61" t="str">
        <f t="shared" si="111"/>
        <v>indst efficiency standards</v>
      </c>
      <c r="L465" s="61">
        <f t="shared" si="111"/>
        <v>0</v>
      </c>
      <c r="M465" s="61">
        <f t="shared" si="111"/>
        <v>0.25</v>
      </c>
      <c r="N465" s="61">
        <f t="shared" si="111"/>
        <v>0.01</v>
      </c>
      <c r="O465" s="55" t="str">
        <f t="shared" si="111"/>
        <v>% reduction in energy use</v>
      </c>
      <c r="P465" s="223" t="str">
        <f>INDEX('Policy Characteristics'!J:J,MATCH($C465,'Policy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5" s="55" t="str">
        <f t="shared" si="108"/>
        <v>industry-ag-main.html#eff-stds</v>
      </c>
      <c r="R465" s="55" t="str">
        <f t="shared" si="108"/>
        <v>industry-energy-efficiency-standards.html</v>
      </c>
      <c r="S465" s="303" t="str">
        <f t="shared" si="108"/>
        <v>U.S. DOE, 2016, Industrial Energy Efficiency Potential Analysis, https://energy.gov/sites/prod/files/2017/04/f34/energy-savings-by-state-industrial-methodology.pdf</v>
      </c>
      <c r="T465" s="55" t="str">
        <f t="shared" si="108"/>
        <v>U.S. DOE, 2016, Industrial Energy Efficiency Potential Analysis, https://energy.gov/sites/prod/files/2017/04/f34/energy-savings-by-state-industrial-methodology.pdf</v>
      </c>
    </row>
    <row r="466" spans="1:20" s="5" customFormat="1" ht="73.75" x14ac:dyDescent="0.75">
      <c r="A466" s="71" t="str">
        <f t="shared" si="109"/>
        <v>Industry</v>
      </c>
      <c r="B466" s="71" t="str">
        <f t="shared" si="109"/>
        <v>Industry Energy Efficiency Standards</v>
      </c>
      <c r="C466" s="71" t="str">
        <f t="shared" si="109"/>
        <v>Percentage Improvement in Eqpt Efficiency Standards above BAU</v>
      </c>
      <c r="D466" s="9" t="s">
        <v>3335</v>
      </c>
      <c r="E466" s="53" t="s">
        <v>2525</v>
      </c>
      <c r="F466" s="227" t="s">
        <v>3299</v>
      </c>
      <c r="G466" s="53" t="s">
        <v>2533</v>
      </c>
      <c r="H466" s="54">
        <v>1020</v>
      </c>
      <c r="I466" s="53" t="s">
        <v>45</v>
      </c>
      <c r="J466" s="71" t="str">
        <f t="shared" si="112"/>
        <v>Industry Energy Efficiency Standards</v>
      </c>
      <c r="K466" s="61" t="str">
        <f t="shared" si="111"/>
        <v>indst efficiency standards</v>
      </c>
      <c r="L466" s="61">
        <f t="shared" si="111"/>
        <v>0</v>
      </c>
      <c r="M466" s="61">
        <f t="shared" si="111"/>
        <v>0.25</v>
      </c>
      <c r="N466" s="61">
        <f t="shared" si="111"/>
        <v>0.01</v>
      </c>
      <c r="O466" s="55" t="str">
        <f t="shared" si="111"/>
        <v>% reduction in energy use</v>
      </c>
      <c r="P466" s="223" t="str">
        <f>INDEX('Policy Characteristics'!J:J,MATCH($C466,'Policy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6" s="55" t="str">
        <f t="shared" si="108"/>
        <v>industry-ag-main.html#eff-stds</v>
      </c>
      <c r="R466" s="55" t="str">
        <f t="shared" si="108"/>
        <v>industry-energy-efficiency-standards.html</v>
      </c>
      <c r="S466" s="303" t="str">
        <f t="shared" si="108"/>
        <v>U.S. DOE, 2016, Industrial Energy Efficiency Potential Analysis, https://energy.gov/sites/prod/files/2017/04/f34/energy-savings-by-state-industrial-methodology.pdf</v>
      </c>
      <c r="T466" s="55" t="str">
        <f t="shared" si="108"/>
        <v>U.S. DOE, 2016, Industrial Energy Efficiency Potential Analysis, https://energy.gov/sites/prod/files/2017/04/f34/energy-savings-by-state-industrial-methodology.pdf</v>
      </c>
    </row>
    <row r="467" spans="1:20" s="5" customFormat="1" ht="73.75" x14ac:dyDescent="0.75">
      <c r="A467" s="71" t="str">
        <f t="shared" si="109"/>
        <v>Industry</v>
      </c>
      <c r="B467" s="71" t="str">
        <f t="shared" si="109"/>
        <v>Industry Energy Efficiency Standards</v>
      </c>
      <c r="C467" s="71" t="str">
        <f t="shared" si="109"/>
        <v>Percentage Improvement in Eqpt Efficiency Standards above BAU</v>
      </c>
      <c r="D467" s="9" t="s">
        <v>3335</v>
      </c>
      <c r="E467" s="53" t="s">
        <v>2526</v>
      </c>
      <c r="F467" s="227" t="s">
        <v>3299</v>
      </c>
      <c r="G467" s="53" t="s">
        <v>2530</v>
      </c>
      <c r="H467" s="54">
        <v>1021</v>
      </c>
      <c r="I467" s="53" t="s">
        <v>46</v>
      </c>
      <c r="J467" s="71" t="str">
        <f t="shared" si="112"/>
        <v>Industry Energy Efficiency Standards</v>
      </c>
      <c r="K467" s="61" t="str">
        <f t="shared" si="111"/>
        <v>indst efficiency standards</v>
      </c>
      <c r="L467" s="61">
        <f t="shared" si="111"/>
        <v>0</v>
      </c>
      <c r="M467" s="61">
        <f t="shared" si="111"/>
        <v>0.25</v>
      </c>
      <c r="N467" s="61">
        <f t="shared" si="111"/>
        <v>0.01</v>
      </c>
      <c r="O467" s="55" t="str">
        <f t="shared" si="111"/>
        <v>% reduction in energy use</v>
      </c>
      <c r="P467" s="223" t="str">
        <f>INDEX('Policy Characteristics'!J:J,MATCH($C467,'Policy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7" s="55" t="str">
        <f t="shared" si="108"/>
        <v>industry-ag-main.html#eff-stds</v>
      </c>
      <c r="R467" s="55" t="str">
        <f t="shared" si="108"/>
        <v>industry-energy-efficiency-standards.html</v>
      </c>
      <c r="S467" s="303" t="str">
        <f t="shared" si="108"/>
        <v>U.S. DOE, 2016, Industrial Energy Efficiency Potential Analysis, https://energy.gov/sites/prod/files/2017/04/f34/energy-savings-by-state-industrial-methodology.pdf</v>
      </c>
      <c r="T467" s="55" t="str">
        <f t="shared" si="108"/>
        <v>U.S. DOE, 2016, Industrial Energy Efficiency Potential Analysis, https://energy.gov/sites/prod/files/2017/04/f34/energy-savings-by-state-industrial-methodology.pdf</v>
      </c>
    </row>
    <row r="468" spans="1:20" s="5" customFormat="1" ht="73.75" x14ac:dyDescent="0.75">
      <c r="A468" s="71" t="str">
        <f t="shared" si="109"/>
        <v>Industry</v>
      </c>
      <c r="B468" s="71" t="str">
        <f t="shared" si="109"/>
        <v>Industry Energy Efficiency Standards</v>
      </c>
      <c r="C468" s="71" t="str">
        <f t="shared" si="109"/>
        <v>Percentage Improvement in Eqpt Efficiency Standards above BAU</v>
      </c>
      <c r="D468" s="9" t="s">
        <v>3335</v>
      </c>
      <c r="E468" s="53" t="s">
        <v>2527</v>
      </c>
      <c r="F468" s="227" t="s">
        <v>3299</v>
      </c>
      <c r="G468" s="53" t="s">
        <v>2531</v>
      </c>
      <c r="H468" s="54">
        <v>1022</v>
      </c>
      <c r="I468" s="53" t="s">
        <v>45</v>
      </c>
      <c r="J468" s="71" t="str">
        <f t="shared" si="112"/>
        <v>Industry Energy Efficiency Standards</v>
      </c>
      <c r="K468" s="61" t="str">
        <f t="shared" si="111"/>
        <v>indst efficiency standards</v>
      </c>
      <c r="L468" s="61">
        <f t="shared" si="111"/>
        <v>0</v>
      </c>
      <c r="M468" s="61">
        <f t="shared" si="111"/>
        <v>0.25</v>
      </c>
      <c r="N468" s="61">
        <f t="shared" si="111"/>
        <v>0.01</v>
      </c>
      <c r="O468" s="55" t="str">
        <f t="shared" si="111"/>
        <v>% reduction in energy use</v>
      </c>
      <c r="P468" s="223" t="str">
        <f>INDEX('Policy Characteristics'!J:J,MATCH($C468,'Policy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8" s="55" t="str">
        <f t="shared" si="108"/>
        <v>industry-ag-main.html#eff-stds</v>
      </c>
      <c r="R468" s="55" t="str">
        <f t="shared" si="108"/>
        <v>industry-energy-efficiency-standards.html</v>
      </c>
      <c r="S468" s="303" t="str">
        <f t="shared" si="108"/>
        <v>U.S. DOE, 2016, Industrial Energy Efficiency Potential Analysis, https://energy.gov/sites/prod/files/2017/04/f34/energy-savings-by-state-industrial-methodology.pdf</v>
      </c>
      <c r="T468" s="55" t="str">
        <f t="shared" si="108"/>
        <v>U.S. DOE, 2016, Industrial Energy Efficiency Potential Analysis, https://energy.gov/sites/prod/files/2017/04/f34/energy-savings-by-state-industrial-methodology.pdf</v>
      </c>
    </row>
    <row r="469" spans="1:20" s="5" customFormat="1" ht="73.75" x14ac:dyDescent="0.75">
      <c r="A469" s="71" t="str">
        <f t="shared" si="109"/>
        <v>Industry</v>
      </c>
      <c r="B469" s="71" t="str">
        <f t="shared" si="109"/>
        <v>Industry Energy Efficiency Standards</v>
      </c>
      <c r="C469" s="71" t="str">
        <f t="shared" si="109"/>
        <v>Percentage Improvement in Eqpt Efficiency Standards above BAU</v>
      </c>
      <c r="D469" s="9" t="s">
        <v>3335</v>
      </c>
      <c r="E469" s="53" t="s">
        <v>2528</v>
      </c>
      <c r="F469" s="227" t="s">
        <v>3299</v>
      </c>
      <c r="G469" s="53" t="s">
        <v>2534</v>
      </c>
      <c r="H469" s="54">
        <v>1023</v>
      </c>
      <c r="I469" s="53" t="s">
        <v>46</v>
      </c>
      <c r="J469" s="71" t="str">
        <f t="shared" si="112"/>
        <v>Industry Energy Efficiency Standards</v>
      </c>
      <c r="K469" s="61" t="str">
        <f t="shared" si="111"/>
        <v>indst efficiency standards</v>
      </c>
      <c r="L469" s="61">
        <f t="shared" si="111"/>
        <v>0</v>
      </c>
      <c r="M469" s="61">
        <f t="shared" si="111"/>
        <v>0.25</v>
      </c>
      <c r="N469" s="61">
        <f t="shared" si="111"/>
        <v>0.01</v>
      </c>
      <c r="O469" s="55" t="str">
        <f t="shared" si="111"/>
        <v>% reduction in energy use</v>
      </c>
      <c r="P469" s="223" t="str">
        <f>INDEX('Policy Characteristics'!J:J,MATCH($C469,'Policy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9" s="55" t="str">
        <f t="shared" si="108"/>
        <v>industry-ag-main.html#eff-stds</v>
      </c>
      <c r="R469" s="55" t="str">
        <f t="shared" si="108"/>
        <v>industry-energy-efficiency-standards.html</v>
      </c>
      <c r="S469" s="303" t="str">
        <f t="shared" si="108"/>
        <v>U.S. DOE, 2016, Industrial Energy Efficiency Potential Analysis, https://energy.gov/sites/prod/files/2017/04/f34/energy-savings-by-state-industrial-methodology.pdf</v>
      </c>
      <c r="T469" s="55" t="str">
        <f t="shared" si="108"/>
        <v>U.S. DOE, 2016, Industrial Energy Efficiency Potential Analysis, https://energy.gov/sites/prod/files/2017/04/f34/energy-savings-by-state-industrial-methodology.pdf</v>
      </c>
    </row>
    <row r="470" spans="1:20" s="5" customFormat="1" ht="73.75" x14ac:dyDescent="0.75">
      <c r="A470" s="71" t="str">
        <f t="shared" si="109"/>
        <v>Industry</v>
      </c>
      <c r="B470" s="71" t="str">
        <f t="shared" si="109"/>
        <v>Industry Energy Efficiency Standards</v>
      </c>
      <c r="C470" s="71" t="str">
        <f t="shared" si="109"/>
        <v>Percentage Improvement in Eqpt Efficiency Standards above BAU</v>
      </c>
      <c r="D470" s="9" t="s">
        <v>3335</v>
      </c>
      <c r="E470" s="53" t="s">
        <v>2892</v>
      </c>
      <c r="F470" s="227" t="s">
        <v>3299</v>
      </c>
      <c r="G470" s="53" t="s">
        <v>2895</v>
      </c>
      <c r="H470" s="54">
        <v>1024</v>
      </c>
      <c r="I470" s="53" t="s">
        <v>46</v>
      </c>
      <c r="J470" s="71" t="str">
        <f t="shared" si="112"/>
        <v>Industry Energy Efficiency Standards</v>
      </c>
      <c r="K470" s="61" t="str">
        <f t="shared" si="111"/>
        <v>indst efficiency standards</v>
      </c>
      <c r="L470" s="61">
        <f t="shared" si="111"/>
        <v>0</v>
      </c>
      <c r="M470" s="61">
        <f t="shared" si="111"/>
        <v>0.25</v>
      </c>
      <c r="N470" s="61">
        <f t="shared" si="111"/>
        <v>0.01</v>
      </c>
      <c r="O470" s="55" t="str">
        <f t="shared" si="111"/>
        <v>% reduction in energy use</v>
      </c>
      <c r="P470" s="223" t="str">
        <f>INDEX('Policy Characteristics'!J:J,MATCH($C470,'Policy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0" s="55" t="str">
        <f t="shared" si="108"/>
        <v>industry-ag-main.html#eff-stds</v>
      </c>
      <c r="R470" s="55" t="str">
        <f t="shared" si="108"/>
        <v>industry-energy-efficiency-standards.html</v>
      </c>
      <c r="S470" s="303" t="str">
        <f t="shared" si="108"/>
        <v>U.S. DOE, 2016, Industrial Energy Efficiency Potential Analysis, https://energy.gov/sites/prod/files/2017/04/f34/energy-savings-by-state-industrial-methodology.pdf</v>
      </c>
      <c r="T470" s="55" t="str">
        <f t="shared" si="108"/>
        <v>U.S. DOE, 2016, Industrial Energy Efficiency Potential Analysis, https://energy.gov/sites/prod/files/2017/04/f34/energy-savings-by-state-industrial-methodology.pdf</v>
      </c>
    </row>
    <row r="471" spans="1:20" s="5" customFormat="1" ht="73.75" x14ac:dyDescent="0.75">
      <c r="A471" s="71" t="str">
        <f t="shared" si="109"/>
        <v>Industry</v>
      </c>
      <c r="B471" s="71" t="str">
        <f t="shared" si="109"/>
        <v>Industry Energy Efficiency Standards</v>
      </c>
      <c r="C471" s="71" t="str">
        <f t="shared" si="109"/>
        <v>Percentage Improvement in Eqpt Efficiency Standards above BAU</v>
      </c>
      <c r="D471" s="9" t="s">
        <v>3335</v>
      </c>
      <c r="E471" s="53" t="s">
        <v>2893</v>
      </c>
      <c r="F471" s="227" t="s">
        <v>3299</v>
      </c>
      <c r="G471" s="53" t="s">
        <v>2897</v>
      </c>
      <c r="H471" s="54">
        <v>1025</v>
      </c>
      <c r="I471" s="53" t="s">
        <v>45</v>
      </c>
      <c r="J471" s="71" t="str">
        <f t="shared" si="112"/>
        <v>Industry Energy Efficiency Standards</v>
      </c>
      <c r="K471" s="61" t="str">
        <f t="shared" si="111"/>
        <v>indst efficiency standards</v>
      </c>
      <c r="L471" s="61">
        <f t="shared" si="111"/>
        <v>0</v>
      </c>
      <c r="M471" s="61">
        <f t="shared" si="111"/>
        <v>0.25</v>
      </c>
      <c r="N471" s="61">
        <f t="shared" si="111"/>
        <v>0.01</v>
      </c>
      <c r="O471" s="55" t="str">
        <f t="shared" si="111"/>
        <v>% reduction in energy use</v>
      </c>
      <c r="P471" s="223" t="str">
        <f>INDEX('Policy Characteristics'!J:J,MATCH($C471,'Policy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1" s="55" t="str">
        <f t="shared" si="108"/>
        <v>industry-ag-main.html#eff-stds</v>
      </c>
      <c r="R471" s="55" t="str">
        <f t="shared" si="108"/>
        <v>industry-energy-efficiency-standards.html</v>
      </c>
      <c r="S471" s="303" t="str">
        <f t="shared" si="108"/>
        <v>U.S. DOE, 2016, Industrial Energy Efficiency Potential Analysis, https://energy.gov/sites/prod/files/2017/04/f34/energy-savings-by-state-industrial-methodology.pdf</v>
      </c>
      <c r="T471" s="55" t="str">
        <f t="shared" si="108"/>
        <v>U.S. DOE, 2016, Industrial Energy Efficiency Potential Analysis, https://energy.gov/sites/prod/files/2017/04/f34/energy-savings-by-state-industrial-methodology.pdf</v>
      </c>
    </row>
    <row r="472" spans="1:20" s="5" customFormat="1" ht="73.75" x14ac:dyDescent="0.75">
      <c r="A472" s="71" t="str">
        <f t="shared" si="109"/>
        <v>Industry</v>
      </c>
      <c r="B472" s="71" t="str">
        <f t="shared" si="109"/>
        <v>Industry Energy Efficiency Standards</v>
      </c>
      <c r="C472" s="71" t="str">
        <f t="shared" si="109"/>
        <v>Percentage Improvement in Eqpt Efficiency Standards above BAU</v>
      </c>
      <c r="D472" s="9" t="s">
        <v>3335</v>
      </c>
      <c r="E472" s="53" t="s">
        <v>2894</v>
      </c>
      <c r="F472" s="227" t="s">
        <v>3299</v>
      </c>
      <c r="G472" s="53" t="s">
        <v>2898</v>
      </c>
      <c r="H472" s="54">
        <v>1026</v>
      </c>
      <c r="I472" s="53" t="s">
        <v>45</v>
      </c>
      <c r="J472" s="71" t="str">
        <f t="shared" si="112"/>
        <v>Industry Energy Efficiency Standards</v>
      </c>
      <c r="K472" s="61" t="str">
        <f t="shared" si="111"/>
        <v>indst efficiency standards</v>
      </c>
      <c r="L472" s="61">
        <f t="shared" si="111"/>
        <v>0</v>
      </c>
      <c r="M472" s="61">
        <f t="shared" si="111"/>
        <v>0.25</v>
      </c>
      <c r="N472" s="61">
        <f t="shared" si="111"/>
        <v>0.01</v>
      </c>
      <c r="O472" s="55" t="str">
        <f t="shared" si="111"/>
        <v>% reduction in energy use</v>
      </c>
      <c r="P472" s="223" t="str">
        <f>INDEX('Policy Characteristics'!J:J,MATCH($C472,'Policy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2" s="55" t="str">
        <f t="shared" si="108"/>
        <v>industry-ag-main.html#eff-stds</v>
      </c>
      <c r="R472" s="55" t="str">
        <f t="shared" si="108"/>
        <v>industry-energy-efficiency-standards.html</v>
      </c>
      <c r="S472" s="303" t="str">
        <f t="shared" si="108"/>
        <v>U.S. DOE, 2016, Industrial Energy Efficiency Potential Analysis, https://energy.gov/sites/prod/files/2017/04/f34/energy-savings-by-state-industrial-methodology.pdf</v>
      </c>
      <c r="T472" s="55" t="str">
        <f t="shared" si="108"/>
        <v>U.S. DOE, 2016, Industrial Energy Efficiency Potential Analysis, https://energy.gov/sites/prod/files/2017/04/f34/energy-savings-by-state-industrial-methodology.pdf</v>
      </c>
    </row>
    <row r="473" spans="1:20" s="5" customFormat="1" ht="73.75" x14ac:dyDescent="0.75">
      <c r="A473" s="71" t="str">
        <f t="shared" si="109"/>
        <v>Industry</v>
      </c>
      <c r="B473" s="71" t="str">
        <f t="shared" si="109"/>
        <v>Industry Energy Efficiency Standards</v>
      </c>
      <c r="C473" s="71" t="str">
        <f t="shared" si="109"/>
        <v>Percentage Improvement in Eqpt Efficiency Standards above BAU</v>
      </c>
      <c r="D473" s="9" t="s">
        <v>3335</v>
      </c>
      <c r="E473" s="53" t="s">
        <v>2891</v>
      </c>
      <c r="F473" s="227" t="s">
        <v>3299</v>
      </c>
      <c r="G473" s="53" t="s">
        <v>2896</v>
      </c>
      <c r="H473" s="54">
        <v>1027</v>
      </c>
      <c r="I473" s="53" t="s">
        <v>46</v>
      </c>
      <c r="J473" s="71" t="str">
        <f t="shared" si="112"/>
        <v>Industry Energy Efficiency Standards</v>
      </c>
      <c r="K473" s="61" t="str">
        <f t="shared" si="111"/>
        <v>indst efficiency standards</v>
      </c>
      <c r="L473" s="61">
        <f t="shared" si="111"/>
        <v>0</v>
      </c>
      <c r="M473" s="61">
        <f t="shared" si="111"/>
        <v>0.25</v>
      </c>
      <c r="N473" s="61">
        <f t="shared" si="111"/>
        <v>0.01</v>
      </c>
      <c r="O473" s="55" t="str">
        <f t="shared" si="111"/>
        <v>% reduction in energy use</v>
      </c>
      <c r="P473" s="223" t="str">
        <f>INDEX('Policy Characteristics'!J:J,MATCH($C473,'Policy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3" s="55" t="str">
        <f t="shared" si="108"/>
        <v>industry-ag-main.html#eff-stds</v>
      </c>
      <c r="R473" s="55" t="str">
        <f t="shared" si="108"/>
        <v>industry-energy-efficiency-standards.html</v>
      </c>
      <c r="S473" s="303" t="str">
        <f t="shared" si="108"/>
        <v>U.S. DOE, 2016, Industrial Energy Efficiency Potential Analysis, https://energy.gov/sites/prod/files/2017/04/f34/energy-savings-by-state-industrial-methodology.pdf</v>
      </c>
      <c r="T473" s="55" t="str">
        <f t="shared" si="108"/>
        <v>U.S. DOE, 2016, Industrial Energy Efficiency Potential Analysis, https://energy.gov/sites/prod/files/2017/04/f34/energy-savings-by-state-industrial-methodology.pdf</v>
      </c>
    </row>
    <row r="474" spans="1:20" s="5" customFormat="1" ht="73.75" x14ac:dyDescent="0.75">
      <c r="A474" s="71" t="str">
        <f t="shared" si="109"/>
        <v>Industry</v>
      </c>
      <c r="B474" s="71" t="str">
        <f t="shared" si="109"/>
        <v>Industry Energy Efficiency Standards</v>
      </c>
      <c r="C474" s="71" t="str">
        <f t="shared" si="109"/>
        <v>Percentage Improvement in Eqpt Efficiency Standards above BAU</v>
      </c>
      <c r="D474" s="9" t="s">
        <v>3336</v>
      </c>
      <c r="E474" s="53" t="s">
        <v>2523</v>
      </c>
      <c r="F474" s="227" t="s">
        <v>3300</v>
      </c>
      <c r="G474" s="53" t="s">
        <v>2529</v>
      </c>
      <c r="H474" s="54">
        <v>1028</v>
      </c>
      <c r="I474" s="53" t="s">
        <v>45</v>
      </c>
      <c r="J474" s="71" t="str">
        <f t="shared" si="112"/>
        <v>Industry Energy Efficiency Standards</v>
      </c>
      <c r="K474" s="61" t="str">
        <f t="shared" si="111"/>
        <v>indst efficiency standards</v>
      </c>
      <c r="L474" s="61">
        <f t="shared" si="111"/>
        <v>0</v>
      </c>
      <c r="M474" s="61">
        <f t="shared" si="111"/>
        <v>0.25</v>
      </c>
      <c r="N474" s="61">
        <f t="shared" si="111"/>
        <v>0.01</v>
      </c>
      <c r="O474" s="55" t="str">
        <f t="shared" si="111"/>
        <v>% reduction in energy use</v>
      </c>
      <c r="P474" s="223" t="str">
        <f>INDEX('Policy Characteristics'!J:J,MATCH($C474,'Policy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4" s="55" t="str">
        <f t="shared" si="108"/>
        <v>industry-ag-main.html#eff-stds</v>
      </c>
      <c r="R474" s="55" t="str">
        <f t="shared" si="108"/>
        <v>industry-energy-efficiency-standards.html</v>
      </c>
      <c r="S474" s="303" t="str">
        <f t="shared" si="108"/>
        <v>U.S. DOE, 2016, Industrial Energy Efficiency Potential Analysis, https://energy.gov/sites/prod/files/2017/04/f34/energy-savings-by-state-industrial-methodology.pdf</v>
      </c>
      <c r="T474" s="55" t="str">
        <f t="shared" si="108"/>
        <v>U.S. DOE, 2016, Industrial Energy Efficiency Potential Analysis, https://energy.gov/sites/prod/files/2017/04/f34/energy-savings-by-state-industrial-methodology.pdf</v>
      </c>
    </row>
    <row r="475" spans="1:20" s="5" customFormat="1" ht="73.75" x14ac:dyDescent="0.75">
      <c r="A475" s="71" t="str">
        <f t="shared" si="109"/>
        <v>Industry</v>
      </c>
      <c r="B475" s="71" t="str">
        <f t="shared" si="109"/>
        <v>Industry Energy Efficiency Standards</v>
      </c>
      <c r="C475" s="71" t="str">
        <f t="shared" si="109"/>
        <v>Percentage Improvement in Eqpt Efficiency Standards above BAU</v>
      </c>
      <c r="D475" s="9" t="s">
        <v>3336</v>
      </c>
      <c r="E475" s="53" t="s">
        <v>2524</v>
      </c>
      <c r="F475" s="227" t="s">
        <v>3300</v>
      </c>
      <c r="G475" s="53" t="s">
        <v>2532</v>
      </c>
      <c r="H475" s="54">
        <v>1029</v>
      </c>
      <c r="I475" s="53" t="s">
        <v>45</v>
      </c>
      <c r="J475" s="71" t="str">
        <f t="shared" si="112"/>
        <v>Industry Energy Efficiency Standards</v>
      </c>
      <c r="K475" s="61" t="str">
        <f t="shared" si="111"/>
        <v>indst efficiency standards</v>
      </c>
      <c r="L475" s="61">
        <f t="shared" si="111"/>
        <v>0</v>
      </c>
      <c r="M475" s="61">
        <f t="shared" si="111"/>
        <v>0.25</v>
      </c>
      <c r="N475" s="61">
        <f t="shared" si="111"/>
        <v>0.01</v>
      </c>
      <c r="O475" s="55" t="str">
        <f t="shared" si="111"/>
        <v>% reduction in energy use</v>
      </c>
      <c r="P475" s="223" t="str">
        <f>INDEX('Policy Characteristics'!J:J,MATCH($C475,'Policy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5" s="55" t="str">
        <f t="shared" si="108"/>
        <v>industry-ag-main.html#eff-stds</v>
      </c>
      <c r="R475" s="55" t="str">
        <f t="shared" si="108"/>
        <v>industry-energy-efficiency-standards.html</v>
      </c>
      <c r="S475" s="303" t="str">
        <f t="shared" si="108"/>
        <v>U.S. DOE, 2016, Industrial Energy Efficiency Potential Analysis, https://energy.gov/sites/prod/files/2017/04/f34/energy-savings-by-state-industrial-methodology.pdf</v>
      </c>
      <c r="T475" s="55" t="str">
        <f t="shared" si="108"/>
        <v>U.S. DOE, 2016, Industrial Energy Efficiency Potential Analysis, https://energy.gov/sites/prod/files/2017/04/f34/energy-savings-by-state-industrial-methodology.pdf</v>
      </c>
    </row>
    <row r="476" spans="1:20" s="5" customFormat="1" ht="73.75" x14ac:dyDescent="0.75">
      <c r="A476" s="71" t="str">
        <f t="shared" si="109"/>
        <v>Industry</v>
      </c>
      <c r="B476" s="71" t="str">
        <f t="shared" si="109"/>
        <v>Industry Energy Efficiency Standards</v>
      </c>
      <c r="C476" s="71" t="str">
        <f t="shared" si="109"/>
        <v>Percentage Improvement in Eqpt Efficiency Standards above BAU</v>
      </c>
      <c r="D476" s="9" t="s">
        <v>3336</v>
      </c>
      <c r="E476" s="53" t="s">
        <v>2525</v>
      </c>
      <c r="F476" s="227" t="s">
        <v>3300</v>
      </c>
      <c r="G476" s="53" t="s">
        <v>2533</v>
      </c>
      <c r="H476" s="54">
        <v>1030</v>
      </c>
      <c r="I476" s="53" t="s">
        <v>45</v>
      </c>
      <c r="J476" s="71" t="str">
        <f t="shared" si="112"/>
        <v>Industry Energy Efficiency Standards</v>
      </c>
      <c r="K476" s="61" t="str">
        <f t="shared" si="111"/>
        <v>indst efficiency standards</v>
      </c>
      <c r="L476" s="61">
        <f t="shared" si="111"/>
        <v>0</v>
      </c>
      <c r="M476" s="61">
        <f t="shared" si="111"/>
        <v>0.25</v>
      </c>
      <c r="N476" s="61">
        <f t="shared" si="111"/>
        <v>0.01</v>
      </c>
      <c r="O476" s="55" t="str">
        <f t="shared" si="111"/>
        <v>% reduction in energy use</v>
      </c>
      <c r="P476" s="223" t="str">
        <f>INDEX('Policy Characteristics'!J:J,MATCH($C476,'Policy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6" s="55" t="str">
        <f t="shared" si="108"/>
        <v>industry-ag-main.html#eff-stds</v>
      </c>
      <c r="R476" s="55" t="str">
        <f t="shared" si="108"/>
        <v>industry-energy-efficiency-standards.html</v>
      </c>
      <c r="S476" s="303" t="str">
        <f t="shared" si="108"/>
        <v>U.S. DOE, 2016, Industrial Energy Efficiency Potential Analysis, https://energy.gov/sites/prod/files/2017/04/f34/energy-savings-by-state-industrial-methodology.pdf</v>
      </c>
      <c r="T476" s="55" t="str">
        <f t="shared" si="108"/>
        <v>U.S. DOE, 2016, Industrial Energy Efficiency Potential Analysis, https://energy.gov/sites/prod/files/2017/04/f34/energy-savings-by-state-industrial-methodology.pdf</v>
      </c>
    </row>
    <row r="477" spans="1:20" s="5" customFormat="1" ht="73.75" x14ac:dyDescent="0.75">
      <c r="A477" s="71" t="str">
        <f t="shared" si="109"/>
        <v>Industry</v>
      </c>
      <c r="B477" s="71" t="str">
        <f t="shared" si="109"/>
        <v>Industry Energy Efficiency Standards</v>
      </c>
      <c r="C477" s="71" t="str">
        <f t="shared" si="109"/>
        <v>Percentage Improvement in Eqpt Efficiency Standards above BAU</v>
      </c>
      <c r="D477" s="9" t="s">
        <v>3336</v>
      </c>
      <c r="E477" s="53" t="s">
        <v>2526</v>
      </c>
      <c r="F477" s="227" t="s">
        <v>3300</v>
      </c>
      <c r="G477" s="53" t="s">
        <v>2530</v>
      </c>
      <c r="H477" s="54">
        <v>1031</v>
      </c>
      <c r="I477" s="53" t="s">
        <v>46</v>
      </c>
      <c r="J477" s="71" t="str">
        <f t="shared" si="112"/>
        <v>Industry Energy Efficiency Standards</v>
      </c>
      <c r="K477" s="61" t="str">
        <f t="shared" si="111"/>
        <v>indst efficiency standards</v>
      </c>
      <c r="L477" s="61">
        <f t="shared" si="111"/>
        <v>0</v>
      </c>
      <c r="M477" s="61">
        <f t="shared" si="111"/>
        <v>0.25</v>
      </c>
      <c r="N477" s="61">
        <f t="shared" si="111"/>
        <v>0.01</v>
      </c>
      <c r="O477" s="55" t="str">
        <f t="shared" si="111"/>
        <v>% reduction in energy use</v>
      </c>
      <c r="P477" s="223" t="str">
        <f>INDEX('Policy Characteristics'!J:J,MATCH($C477,'Policy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7" s="55" t="str">
        <f t="shared" si="108"/>
        <v>industry-ag-main.html#eff-stds</v>
      </c>
      <c r="R477" s="55" t="str">
        <f t="shared" si="108"/>
        <v>industry-energy-efficiency-standards.html</v>
      </c>
      <c r="S477" s="303" t="str">
        <f t="shared" si="108"/>
        <v>U.S. DOE, 2016, Industrial Energy Efficiency Potential Analysis, https://energy.gov/sites/prod/files/2017/04/f34/energy-savings-by-state-industrial-methodology.pdf</v>
      </c>
      <c r="T477" s="55" t="str">
        <f t="shared" si="108"/>
        <v>U.S. DOE, 2016, Industrial Energy Efficiency Potential Analysis, https://energy.gov/sites/prod/files/2017/04/f34/energy-savings-by-state-industrial-methodology.pdf</v>
      </c>
    </row>
    <row r="478" spans="1:20" s="5" customFormat="1" ht="73.75" x14ac:dyDescent="0.75">
      <c r="A478" s="71" t="str">
        <f t="shared" si="109"/>
        <v>Industry</v>
      </c>
      <c r="B478" s="71" t="str">
        <f t="shared" si="109"/>
        <v>Industry Energy Efficiency Standards</v>
      </c>
      <c r="C478" s="71" t="str">
        <f t="shared" si="109"/>
        <v>Percentage Improvement in Eqpt Efficiency Standards above BAU</v>
      </c>
      <c r="D478" s="9" t="s">
        <v>3336</v>
      </c>
      <c r="E478" s="53" t="s">
        <v>2527</v>
      </c>
      <c r="F478" s="227" t="s">
        <v>3300</v>
      </c>
      <c r="G478" s="53" t="s">
        <v>2531</v>
      </c>
      <c r="H478" s="54">
        <v>1032</v>
      </c>
      <c r="I478" s="53" t="s">
        <v>45</v>
      </c>
      <c r="J478" s="71" t="str">
        <f t="shared" si="112"/>
        <v>Industry Energy Efficiency Standards</v>
      </c>
      <c r="K478" s="61" t="str">
        <f t="shared" si="111"/>
        <v>indst efficiency standards</v>
      </c>
      <c r="L478" s="61">
        <f t="shared" si="111"/>
        <v>0</v>
      </c>
      <c r="M478" s="61">
        <f t="shared" si="111"/>
        <v>0.25</v>
      </c>
      <c r="N478" s="61">
        <f t="shared" si="111"/>
        <v>0.01</v>
      </c>
      <c r="O478" s="55" t="str">
        <f t="shared" si="111"/>
        <v>% reduction in energy use</v>
      </c>
      <c r="P478" s="223" t="str">
        <f>INDEX('Policy Characteristics'!J:J,MATCH($C478,'Policy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8" s="55" t="str">
        <f t="shared" si="108"/>
        <v>industry-ag-main.html#eff-stds</v>
      </c>
      <c r="R478" s="55" t="str">
        <f t="shared" si="108"/>
        <v>industry-energy-efficiency-standards.html</v>
      </c>
      <c r="S478" s="303" t="str">
        <f t="shared" si="108"/>
        <v>U.S. DOE, 2016, Industrial Energy Efficiency Potential Analysis, https://energy.gov/sites/prod/files/2017/04/f34/energy-savings-by-state-industrial-methodology.pdf</v>
      </c>
      <c r="T478" s="55" t="str">
        <f t="shared" si="108"/>
        <v>U.S. DOE, 2016, Industrial Energy Efficiency Potential Analysis, https://energy.gov/sites/prod/files/2017/04/f34/energy-savings-by-state-industrial-methodology.pdf</v>
      </c>
    </row>
    <row r="479" spans="1:20" s="5" customFormat="1" ht="73.75" x14ac:dyDescent="0.75">
      <c r="A479" s="71" t="str">
        <f t="shared" si="109"/>
        <v>Industry</v>
      </c>
      <c r="B479" s="71" t="str">
        <f t="shared" si="109"/>
        <v>Industry Energy Efficiency Standards</v>
      </c>
      <c r="C479" s="71" t="str">
        <f t="shared" si="109"/>
        <v>Percentage Improvement in Eqpt Efficiency Standards above BAU</v>
      </c>
      <c r="D479" s="9" t="s">
        <v>3336</v>
      </c>
      <c r="E479" s="53" t="s">
        <v>2528</v>
      </c>
      <c r="F479" s="227" t="s">
        <v>3300</v>
      </c>
      <c r="G479" s="53" t="s">
        <v>2534</v>
      </c>
      <c r="H479" s="54">
        <v>1033</v>
      </c>
      <c r="I479" s="53" t="s">
        <v>46</v>
      </c>
      <c r="J479" s="71" t="str">
        <f t="shared" si="112"/>
        <v>Industry Energy Efficiency Standards</v>
      </c>
      <c r="K479" s="61" t="str">
        <f t="shared" si="111"/>
        <v>indst efficiency standards</v>
      </c>
      <c r="L479" s="61">
        <f t="shared" si="111"/>
        <v>0</v>
      </c>
      <c r="M479" s="61">
        <f t="shared" si="111"/>
        <v>0.25</v>
      </c>
      <c r="N479" s="61">
        <f t="shared" si="111"/>
        <v>0.01</v>
      </c>
      <c r="O479" s="55" t="str">
        <f t="shared" si="111"/>
        <v>% reduction in energy use</v>
      </c>
      <c r="P479" s="223" t="str">
        <f>INDEX('Policy Characteristics'!J:J,MATCH($C479,'Policy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9" s="55" t="str">
        <f t="shared" si="108"/>
        <v>industry-ag-main.html#eff-stds</v>
      </c>
      <c r="R479" s="55" t="str">
        <f t="shared" si="108"/>
        <v>industry-energy-efficiency-standards.html</v>
      </c>
      <c r="S479" s="303" t="str">
        <f t="shared" si="108"/>
        <v>U.S. DOE, 2016, Industrial Energy Efficiency Potential Analysis, https://energy.gov/sites/prod/files/2017/04/f34/energy-savings-by-state-industrial-methodology.pdf</v>
      </c>
      <c r="T479" s="55" t="str">
        <f t="shared" si="108"/>
        <v>U.S. DOE, 2016, Industrial Energy Efficiency Potential Analysis, https://energy.gov/sites/prod/files/2017/04/f34/energy-savings-by-state-industrial-methodology.pdf</v>
      </c>
    </row>
    <row r="480" spans="1:20" s="5" customFormat="1" ht="73.75" x14ac:dyDescent="0.75">
      <c r="A480" s="71" t="str">
        <f t="shared" si="109"/>
        <v>Industry</v>
      </c>
      <c r="B480" s="71" t="str">
        <f t="shared" si="109"/>
        <v>Industry Energy Efficiency Standards</v>
      </c>
      <c r="C480" s="71" t="str">
        <f t="shared" si="109"/>
        <v>Percentage Improvement in Eqpt Efficiency Standards above BAU</v>
      </c>
      <c r="D480" s="9" t="s">
        <v>3336</v>
      </c>
      <c r="E480" s="53" t="s">
        <v>2892</v>
      </c>
      <c r="F480" s="227" t="s">
        <v>3300</v>
      </c>
      <c r="G480" s="53" t="s">
        <v>2895</v>
      </c>
      <c r="H480" s="54">
        <v>1034</v>
      </c>
      <c r="I480" s="53" t="s">
        <v>46</v>
      </c>
      <c r="J480" s="71" t="str">
        <f t="shared" si="112"/>
        <v>Industry Energy Efficiency Standards</v>
      </c>
      <c r="K480" s="61" t="str">
        <f t="shared" si="111"/>
        <v>indst efficiency standards</v>
      </c>
      <c r="L480" s="61">
        <f t="shared" si="111"/>
        <v>0</v>
      </c>
      <c r="M480" s="61">
        <f t="shared" si="111"/>
        <v>0.25</v>
      </c>
      <c r="N480" s="61">
        <f t="shared" si="111"/>
        <v>0.01</v>
      </c>
      <c r="O480" s="55" t="str">
        <f t="shared" si="111"/>
        <v>% reduction in energy use</v>
      </c>
      <c r="P480" s="223" t="str">
        <f>INDEX('Policy Characteristics'!J:J,MATCH($C480,'Policy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0" s="55" t="str">
        <f t="shared" si="108"/>
        <v>industry-ag-main.html#eff-stds</v>
      </c>
      <c r="R480" s="55" t="str">
        <f t="shared" si="108"/>
        <v>industry-energy-efficiency-standards.html</v>
      </c>
      <c r="S480" s="303" t="str">
        <f t="shared" si="108"/>
        <v>U.S. DOE, 2016, Industrial Energy Efficiency Potential Analysis, https://energy.gov/sites/prod/files/2017/04/f34/energy-savings-by-state-industrial-methodology.pdf</v>
      </c>
      <c r="T480" s="55" t="str">
        <f t="shared" si="108"/>
        <v>U.S. DOE, 2016, Industrial Energy Efficiency Potential Analysis, https://energy.gov/sites/prod/files/2017/04/f34/energy-savings-by-state-industrial-methodology.pdf</v>
      </c>
    </row>
    <row r="481" spans="1:20" s="5" customFormat="1" ht="73.75" x14ac:dyDescent="0.75">
      <c r="A481" s="71" t="str">
        <f t="shared" si="109"/>
        <v>Industry</v>
      </c>
      <c r="B481" s="71" t="str">
        <f t="shared" si="109"/>
        <v>Industry Energy Efficiency Standards</v>
      </c>
      <c r="C481" s="71" t="str">
        <f t="shared" si="109"/>
        <v>Percentage Improvement in Eqpt Efficiency Standards above BAU</v>
      </c>
      <c r="D481" s="9" t="s">
        <v>3336</v>
      </c>
      <c r="E481" s="53" t="s">
        <v>2893</v>
      </c>
      <c r="F481" s="227" t="s">
        <v>3300</v>
      </c>
      <c r="G481" s="53" t="s">
        <v>2897</v>
      </c>
      <c r="H481" s="54">
        <v>1035</v>
      </c>
      <c r="I481" s="53" t="s">
        <v>45</v>
      </c>
      <c r="J481" s="71" t="str">
        <f t="shared" si="112"/>
        <v>Industry Energy Efficiency Standards</v>
      </c>
      <c r="K481" s="61" t="str">
        <f t="shared" si="111"/>
        <v>indst efficiency standards</v>
      </c>
      <c r="L481" s="61">
        <f t="shared" si="111"/>
        <v>0</v>
      </c>
      <c r="M481" s="61">
        <f t="shared" si="111"/>
        <v>0.25</v>
      </c>
      <c r="N481" s="61">
        <f t="shared" si="111"/>
        <v>0.01</v>
      </c>
      <c r="O481" s="55" t="str">
        <f t="shared" si="111"/>
        <v>% reduction in energy use</v>
      </c>
      <c r="P481" s="223" t="str">
        <f>INDEX('Policy Characteristics'!J:J,MATCH($C481,'Policy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1" s="55" t="str">
        <f t="shared" si="108"/>
        <v>industry-ag-main.html#eff-stds</v>
      </c>
      <c r="R481" s="55" t="str">
        <f t="shared" si="108"/>
        <v>industry-energy-efficiency-standards.html</v>
      </c>
      <c r="S481" s="303" t="str">
        <f t="shared" si="108"/>
        <v>U.S. DOE, 2016, Industrial Energy Efficiency Potential Analysis, https://energy.gov/sites/prod/files/2017/04/f34/energy-savings-by-state-industrial-methodology.pdf</v>
      </c>
      <c r="T481" s="55" t="str">
        <f t="shared" si="108"/>
        <v>U.S. DOE, 2016, Industrial Energy Efficiency Potential Analysis, https://energy.gov/sites/prod/files/2017/04/f34/energy-savings-by-state-industrial-methodology.pdf</v>
      </c>
    </row>
    <row r="482" spans="1:20" s="5" customFormat="1" ht="73.75" x14ac:dyDescent="0.75">
      <c r="A482" s="71" t="str">
        <f t="shared" si="109"/>
        <v>Industry</v>
      </c>
      <c r="B482" s="71" t="str">
        <f t="shared" si="109"/>
        <v>Industry Energy Efficiency Standards</v>
      </c>
      <c r="C482" s="71" t="str">
        <f t="shared" si="109"/>
        <v>Percentage Improvement in Eqpt Efficiency Standards above BAU</v>
      </c>
      <c r="D482" s="9" t="s">
        <v>3336</v>
      </c>
      <c r="E482" s="53" t="s">
        <v>2894</v>
      </c>
      <c r="F482" s="227" t="s">
        <v>3300</v>
      </c>
      <c r="G482" s="53" t="s">
        <v>2898</v>
      </c>
      <c r="H482" s="54">
        <v>1036</v>
      </c>
      <c r="I482" s="53" t="s">
        <v>45</v>
      </c>
      <c r="J482" s="71" t="str">
        <f t="shared" si="112"/>
        <v>Industry Energy Efficiency Standards</v>
      </c>
      <c r="K482" s="61" t="str">
        <f t="shared" si="111"/>
        <v>indst efficiency standards</v>
      </c>
      <c r="L482" s="61">
        <f t="shared" si="111"/>
        <v>0</v>
      </c>
      <c r="M482" s="61">
        <f t="shared" si="111"/>
        <v>0.25</v>
      </c>
      <c r="N482" s="61">
        <f t="shared" si="111"/>
        <v>0.01</v>
      </c>
      <c r="O482" s="55" t="str">
        <f t="shared" si="111"/>
        <v>% reduction in energy use</v>
      </c>
      <c r="P482" s="223" t="str">
        <f>INDEX('Policy Characteristics'!J:J,MATCH($C482,'Policy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2" s="55" t="str">
        <f t="shared" si="108"/>
        <v>industry-ag-main.html#eff-stds</v>
      </c>
      <c r="R482" s="55" t="str">
        <f t="shared" si="108"/>
        <v>industry-energy-efficiency-standards.html</v>
      </c>
      <c r="S482" s="303" t="str">
        <f t="shared" si="108"/>
        <v>U.S. DOE, 2016, Industrial Energy Efficiency Potential Analysis, https://energy.gov/sites/prod/files/2017/04/f34/energy-savings-by-state-industrial-methodology.pdf</v>
      </c>
      <c r="T482" s="55" t="str">
        <f t="shared" si="108"/>
        <v>U.S. DOE, 2016, Industrial Energy Efficiency Potential Analysis, https://energy.gov/sites/prod/files/2017/04/f34/energy-savings-by-state-industrial-methodology.pdf</v>
      </c>
    </row>
    <row r="483" spans="1:20" s="5" customFormat="1" ht="73.75" x14ac:dyDescent="0.75">
      <c r="A483" s="71" t="str">
        <f t="shared" si="109"/>
        <v>Industry</v>
      </c>
      <c r="B483" s="71" t="str">
        <f t="shared" si="109"/>
        <v>Industry Energy Efficiency Standards</v>
      </c>
      <c r="C483" s="71" t="str">
        <f t="shared" si="109"/>
        <v>Percentage Improvement in Eqpt Efficiency Standards above BAU</v>
      </c>
      <c r="D483" s="9" t="s">
        <v>3336</v>
      </c>
      <c r="E483" s="53" t="s">
        <v>2891</v>
      </c>
      <c r="F483" s="227" t="s">
        <v>3300</v>
      </c>
      <c r="G483" s="53" t="s">
        <v>2896</v>
      </c>
      <c r="H483" s="54">
        <v>1037</v>
      </c>
      <c r="I483" s="53" t="s">
        <v>46</v>
      </c>
      <c r="J483" s="71" t="str">
        <f t="shared" si="112"/>
        <v>Industry Energy Efficiency Standards</v>
      </c>
      <c r="K483" s="61" t="str">
        <f t="shared" si="111"/>
        <v>indst efficiency standards</v>
      </c>
      <c r="L483" s="61">
        <f t="shared" si="111"/>
        <v>0</v>
      </c>
      <c r="M483" s="61">
        <f t="shared" si="111"/>
        <v>0.25</v>
      </c>
      <c r="N483" s="61">
        <f t="shared" si="111"/>
        <v>0.01</v>
      </c>
      <c r="O483" s="55" t="str">
        <f t="shared" si="111"/>
        <v>% reduction in energy use</v>
      </c>
      <c r="P483" s="223" t="str">
        <f>INDEX('Policy Characteristics'!J:J,MATCH($C483,'Policy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3" s="55" t="str">
        <f t="shared" si="108"/>
        <v>industry-ag-main.html#eff-stds</v>
      </c>
      <c r="R483" s="55" t="str">
        <f t="shared" si="108"/>
        <v>industry-energy-efficiency-standards.html</v>
      </c>
      <c r="S483" s="303" t="str">
        <f t="shared" si="108"/>
        <v>U.S. DOE, 2016, Industrial Energy Efficiency Potential Analysis, https://energy.gov/sites/prod/files/2017/04/f34/energy-savings-by-state-industrial-methodology.pdf</v>
      </c>
      <c r="T483" s="55" t="str">
        <f t="shared" si="108"/>
        <v>U.S. DOE, 2016, Industrial Energy Efficiency Potential Analysis, https://energy.gov/sites/prod/files/2017/04/f34/energy-savings-by-state-industrial-methodology.pdf</v>
      </c>
    </row>
    <row r="484" spans="1:20" s="5" customFormat="1" ht="73.75" x14ac:dyDescent="0.75">
      <c r="A484" s="71" t="str">
        <f t="shared" si="109"/>
        <v>Industry</v>
      </c>
      <c r="B484" s="71" t="str">
        <f t="shared" si="109"/>
        <v>Industry Energy Efficiency Standards</v>
      </c>
      <c r="C484" s="71" t="str">
        <f t="shared" si="109"/>
        <v>Percentage Improvement in Eqpt Efficiency Standards above BAU</v>
      </c>
      <c r="D484" s="9" t="s">
        <v>3337</v>
      </c>
      <c r="E484" s="53" t="s">
        <v>2523</v>
      </c>
      <c r="F484" s="227" t="s">
        <v>3301</v>
      </c>
      <c r="G484" s="53" t="s">
        <v>2529</v>
      </c>
      <c r="H484" s="54">
        <v>1038</v>
      </c>
      <c r="I484" s="53" t="s">
        <v>45</v>
      </c>
      <c r="J484" s="71" t="str">
        <f t="shared" si="112"/>
        <v>Industry Energy Efficiency Standards</v>
      </c>
      <c r="K484" s="61" t="str">
        <f t="shared" si="111"/>
        <v>indst efficiency standards</v>
      </c>
      <c r="L484" s="61">
        <f t="shared" si="111"/>
        <v>0</v>
      </c>
      <c r="M484" s="61">
        <f t="shared" si="111"/>
        <v>0.25</v>
      </c>
      <c r="N484" s="61">
        <f t="shared" si="111"/>
        <v>0.01</v>
      </c>
      <c r="O484" s="55" t="str">
        <f t="shared" si="111"/>
        <v>% reduction in energy use</v>
      </c>
      <c r="P484" s="223" t="str">
        <f>INDEX('Policy Characteristics'!J:J,MATCH($C484,'Policy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4" s="55" t="str">
        <f t="shared" si="108"/>
        <v>industry-ag-main.html#eff-stds</v>
      </c>
      <c r="R484" s="55" t="str">
        <f t="shared" si="108"/>
        <v>industry-energy-efficiency-standards.html</v>
      </c>
      <c r="S484" s="303" t="str">
        <f t="shared" si="108"/>
        <v>U.S. DOE, 2016, Industrial Energy Efficiency Potential Analysis, https://energy.gov/sites/prod/files/2017/04/f34/energy-savings-by-state-industrial-methodology.pdf</v>
      </c>
      <c r="T484" s="55" t="str">
        <f t="shared" ref="Q484:T547" si="113">T$404</f>
        <v>U.S. DOE, 2016, Industrial Energy Efficiency Potential Analysis, https://energy.gov/sites/prod/files/2017/04/f34/energy-savings-by-state-industrial-methodology.pdf</v>
      </c>
    </row>
    <row r="485" spans="1:20" s="5" customFormat="1" ht="73.75" x14ac:dyDescent="0.75">
      <c r="A485" s="71" t="str">
        <f t="shared" ref="A485:C548" si="114">A$404</f>
        <v>Industry</v>
      </c>
      <c r="B485" s="71" t="str">
        <f t="shared" si="114"/>
        <v>Industry Energy Efficiency Standards</v>
      </c>
      <c r="C485" s="71" t="str">
        <f t="shared" si="114"/>
        <v>Percentage Improvement in Eqpt Efficiency Standards above BAU</v>
      </c>
      <c r="D485" s="9" t="s">
        <v>3337</v>
      </c>
      <c r="E485" s="53" t="s">
        <v>2524</v>
      </c>
      <c r="F485" s="227" t="s">
        <v>3301</v>
      </c>
      <c r="G485" s="53" t="s">
        <v>2532</v>
      </c>
      <c r="H485" s="54">
        <v>1039</v>
      </c>
      <c r="I485" s="53" t="s">
        <v>45</v>
      </c>
      <c r="J485" s="71" t="str">
        <f t="shared" si="112"/>
        <v>Industry Energy Efficiency Standards</v>
      </c>
      <c r="K485" s="61" t="str">
        <f t="shared" si="112"/>
        <v>indst efficiency standards</v>
      </c>
      <c r="L485" s="61">
        <f t="shared" si="112"/>
        <v>0</v>
      </c>
      <c r="M485" s="61">
        <f t="shared" si="112"/>
        <v>0.25</v>
      </c>
      <c r="N485" s="61">
        <f t="shared" si="112"/>
        <v>0.01</v>
      </c>
      <c r="O485" s="55" t="str">
        <f t="shared" si="112"/>
        <v>% reduction in energy use</v>
      </c>
      <c r="P485" s="223" t="str">
        <f>INDEX('Policy Characteristics'!J:J,MATCH($C485,'Policy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5" s="55" t="str">
        <f t="shared" si="113"/>
        <v>industry-ag-main.html#eff-stds</v>
      </c>
      <c r="R485" s="55" t="str">
        <f t="shared" si="113"/>
        <v>industry-energy-efficiency-standards.html</v>
      </c>
      <c r="S485" s="303" t="str">
        <f t="shared" si="113"/>
        <v>U.S. DOE, 2016, Industrial Energy Efficiency Potential Analysis, https://energy.gov/sites/prod/files/2017/04/f34/energy-savings-by-state-industrial-methodology.pdf</v>
      </c>
      <c r="T485" s="55" t="str">
        <f t="shared" si="113"/>
        <v>U.S. DOE, 2016, Industrial Energy Efficiency Potential Analysis, https://energy.gov/sites/prod/files/2017/04/f34/energy-savings-by-state-industrial-methodology.pdf</v>
      </c>
    </row>
    <row r="486" spans="1:20" s="5" customFormat="1" ht="73.75" x14ac:dyDescent="0.75">
      <c r="A486" s="71" t="str">
        <f t="shared" si="114"/>
        <v>Industry</v>
      </c>
      <c r="B486" s="71" t="str">
        <f t="shared" si="114"/>
        <v>Industry Energy Efficiency Standards</v>
      </c>
      <c r="C486" s="71" t="str">
        <f t="shared" si="114"/>
        <v>Percentage Improvement in Eqpt Efficiency Standards above BAU</v>
      </c>
      <c r="D486" s="9" t="s">
        <v>3337</v>
      </c>
      <c r="E486" s="53" t="s">
        <v>2525</v>
      </c>
      <c r="F486" s="227" t="s">
        <v>3301</v>
      </c>
      <c r="G486" s="53" t="s">
        <v>2533</v>
      </c>
      <c r="H486" s="54">
        <v>1040</v>
      </c>
      <c r="I486" s="53" t="s">
        <v>45</v>
      </c>
      <c r="J486" s="71" t="str">
        <f t="shared" ref="J486:O522" si="115">J$404</f>
        <v>Industry Energy Efficiency Standards</v>
      </c>
      <c r="K486" s="61" t="str">
        <f t="shared" si="115"/>
        <v>indst efficiency standards</v>
      </c>
      <c r="L486" s="61">
        <f t="shared" si="115"/>
        <v>0</v>
      </c>
      <c r="M486" s="61">
        <f t="shared" si="115"/>
        <v>0.25</v>
      </c>
      <c r="N486" s="61">
        <f t="shared" si="115"/>
        <v>0.01</v>
      </c>
      <c r="O486" s="55" t="str">
        <f t="shared" si="115"/>
        <v>% reduction in energy use</v>
      </c>
      <c r="P486" s="223" t="str">
        <f>INDEX('Policy Characteristics'!J:J,MATCH($C486,'Policy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6" s="55" t="str">
        <f t="shared" si="113"/>
        <v>industry-ag-main.html#eff-stds</v>
      </c>
      <c r="R486" s="55" t="str">
        <f t="shared" si="113"/>
        <v>industry-energy-efficiency-standards.html</v>
      </c>
      <c r="S486" s="303" t="str">
        <f t="shared" si="113"/>
        <v>U.S. DOE, 2016, Industrial Energy Efficiency Potential Analysis, https://energy.gov/sites/prod/files/2017/04/f34/energy-savings-by-state-industrial-methodology.pdf</v>
      </c>
      <c r="T486" s="55" t="str">
        <f t="shared" si="113"/>
        <v>U.S. DOE, 2016, Industrial Energy Efficiency Potential Analysis, https://energy.gov/sites/prod/files/2017/04/f34/energy-savings-by-state-industrial-methodology.pdf</v>
      </c>
    </row>
    <row r="487" spans="1:20" s="5" customFormat="1" ht="73.75" x14ac:dyDescent="0.75">
      <c r="A487" s="71" t="str">
        <f t="shared" si="114"/>
        <v>Industry</v>
      </c>
      <c r="B487" s="71" t="str">
        <f t="shared" si="114"/>
        <v>Industry Energy Efficiency Standards</v>
      </c>
      <c r="C487" s="71" t="str">
        <f t="shared" si="114"/>
        <v>Percentage Improvement in Eqpt Efficiency Standards above BAU</v>
      </c>
      <c r="D487" s="9" t="s">
        <v>3337</v>
      </c>
      <c r="E487" s="53" t="s">
        <v>2526</v>
      </c>
      <c r="F487" s="227" t="s">
        <v>3301</v>
      </c>
      <c r="G487" s="53" t="s">
        <v>2530</v>
      </c>
      <c r="H487" s="54">
        <v>1041</v>
      </c>
      <c r="I487" s="53" t="s">
        <v>45</v>
      </c>
      <c r="J487" s="71" t="str">
        <f t="shared" si="115"/>
        <v>Industry Energy Efficiency Standards</v>
      </c>
      <c r="K487" s="61" t="str">
        <f t="shared" si="115"/>
        <v>indst efficiency standards</v>
      </c>
      <c r="L487" s="61">
        <f t="shared" si="115"/>
        <v>0</v>
      </c>
      <c r="M487" s="61">
        <f t="shared" si="115"/>
        <v>0.25</v>
      </c>
      <c r="N487" s="61">
        <f t="shared" si="115"/>
        <v>0.01</v>
      </c>
      <c r="O487" s="55" t="str">
        <f t="shared" si="115"/>
        <v>% reduction in energy use</v>
      </c>
      <c r="P487" s="223" t="str">
        <f>INDEX('Policy Characteristics'!J:J,MATCH($C487,'Policy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7" s="55" t="str">
        <f t="shared" si="113"/>
        <v>industry-ag-main.html#eff-stds</v>
      </c>
      <c r="R487" s="55" t="str">
        <f t="shared" si="113"/>
        <v>industry-energy-efficiency-standards.html</v>
      </c>
      <c r="S487" s="303" t="str">
        <f t="shared" si="113"/>
        <v>U.S. DOE, 2016, Industrial Energy Efficiency Potential Analysis, https://energy.gov/sites/prod/files/2017/04/f34/energy-savings-by-state-industrial-methodology.pdf</v>
      </c>
      <c r="T487" s="55" t="str">
        <f t="shared" si="113"/>
        <v>U.S. DOE, 2016, Industrial Energy Efficiency Potential Analysis, https://energy.gov/sites/prod/files/2017/04/f34/energy-savings-by-state-industrial-methodology.pdf</v>
      </c>
    </row>
    <row r="488" spans="1:20" s="5" customFormat="1" ht="73.75" x14ac:dyDescent="0.75">
      <c r="A488" s="71" t="str">
        <f t="shared" si="114"/>
        <v>Industry</v>
      </c>
      <c r="B488" s="71" t="str">
        <f t="shared" si="114"/>
        <v>Industry Energy Efficiency Standards</v>
      </c>
      <c r="C488" s="71" t="str">
        <f t="shared" si="114"/>
        <v>Percentage Improvement in Eqpt Efficiency Standards above BAU</v>
      </c>
      <c r="D488" s="9" t="s">
        <v>3337</v>
      </c>
      <c r="E488" s="53" t="s">
        <v>2527</v>
      </c>
      <c r="F488" s="227" t="s">
        <v>3301</v>
      </c>
      <c r="G488" s="53" t="s">
        <v>2531</v>
      </c>
      <c r="H488" s="54">
        <v>1042</v>
      </c>
      <c r="I488" s="53" t="s">
        <v>46</v>
      </c>
      <c r="J488" s="71" t="str">
        <f t="shared" si="115"/>
        <v>Industry Energy Efficiency Standards</v>
      </c>
      <c r="K488" s="61" t="str">
        <f t="shared" si="115"/>
        <v>indst efficiency standards</v>
      </c>
      <c r="L488" s="61">
        <f t="shared" si="115"/>
        <v>0</v>
      </c>
      <c r="M488" s="61">
        <f t="shared" si="115"/>
        <v>0.25</v>
      </c>
      <c r="N488" s="61">
        <f t="shared" si="115"/>
        <v>0.01</v>
      </c>
      <c r="O488" s="55" t="str">
        <f t="shared" si="115"/>
        <v>% reduction in energy use</v>
      </c>
      <c r="P488" s="223" t="str">
        <f>INDEX('Policy Characteristics'!J:J,MATCH($C488,'Policy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8" s="55" t="str">
        <f t="shared" si="113"/>
        <v>industry-ag-main.html#eff-stds</v>
      </c>
      <c r="R488" s="55" t="str">
        <f t="shared" si="113"/>
        <v>industry-energy-efficiency-standards.html</v>
      </c>
      <c r="S488" s="303" t="str">
        <f t="shared" si="113"/>
        <v>U.S. DOE, 2016, Industrial Energy Efficiency Potential Analysis, https://energy.gov/sites/prod/files/2017/04/f34/energy-savings-by-state-industrial-methodology.pdf</v>
      </c>
      <c r="T488" s="55" t="str">
        <f t="shared" si="113"/>
        <v>U.S. DOE, 2016, Industrial Energy Efficiency Potential Analysis, https://energy.gov/sites/prod/files/2017/04/f34/energy-savings-by-state-industrial-methodology.pdf</v>
      </c>
    </row>
    <row r="489" spans="1:20" s="5" customFormat="1" ht="73.75" x14ac:dyDescent="0.75">
      <c r="A489" s="71" t="str">
        <f t="shared" si="114"/>
        <v>Industry</v>
      </c>
      <c r="B489" s="71" t="str">
        <f t="shared" si="114"/>
        <v>Industry Energy Efficiency Standards</v>
      </c>
      <c r="C489" s="71" t="str">
        <f t="shared" si="114"/>
        <v>Percentage Improvement in Eqpt Efficiency Standards above BAU</v>
      </c>
      <c r="D489" s="9" t="s">
        <v>3337</v>
      </c>
      <c r="E489" s="53" t="s">
        <v>2528</v>
      </c>
      <c r="F489" s="227" t="s">
        <v>3301</v>
      </c>
      <c r="G489" s="53" t="s">
        <v>2534</v>
      </c>
      <c r="H489" s="54">
        <v>1043</v>
      </c>
      <c r="I489" s="53" t="s">
        <v>46</v>
      </c>
      <c r="J489" s="71" t="str">
        <f t="shared" si="115"/>
        <v>Industry Energy Efficiency Standards</v>
      </c>
      <c r="K489" s="61" t="str">
        <f t="shared" si="115"/>
        <v>indst efficiency standards</v>
      </c>
      <c r="L489" s="61">
        <f t="shared" si="115"/>
        <v>0</v>
      </c>
      <c r="M489" s="61">
        <f t="shared" si="115"/>
        <v>0.25</v>
      </c>
      <c r="N489" s="61">
        <f t="shared" si="115"/>
        <v>0.01</v>
      </c>
      <c r="O489" s="55" t="str">
        <f t="shared" si="115"/>
        <v>% reduction in energy use</v>
      </c>
      <c r="P489" s="223" t="str">
        <f>INDEX('Policy Characteristics'!J:J,MATCH($C489,'Policy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9" s="55" t="str">
        <f t="shared" si="113"/>
        <v>industry-ag-main.html#eff-stds</v>
      </c>
      <c r="R489" s="55" t="str">
        <f t="shared" si="113"/>
        <v>industry-energy-efficiency-standards.html</v>
      </c>
      <c r="S489" s="303" t="str">
        <f t="shared" si="113"/>
        <v>U.S. DOE, 2016, Industrial Energy Efficiency Potential Analysis, https://energy.gov/sites/prod/files/2017/04/f34/energy-savings-by-state-industrial-methodology.pdf</v>
      </c>
      <c r="T489" s="55" t="str">
        <f t="shared" si="113"/>
        <v>U.S. DOE, 2016, Industrial Energy Efficiency Potential Analysis, https://energy.gov/sites/prod/files/2017/04/f34/energy-savings-by-state-industrial-methodology.pdf</v>
      </c>
    </row>
    <row r="490" spans="1:20" s="5" customFormat="1" ht="73.75" x14ac:dyDescent="0.75">
      <c r="A490" s="71" t="str">
        <f t="shared" si="114"/>
        <v>Industry</v>
      </c>
      <c r="B490" s="71" t="str">
        <f t="shared" si="114"/>
        <v>Industry Energy Efficiency Standards</v>
      </c>
      <c r="C490" s="71" t="str">
        <f t="shared" si="114"/>
        <v>Percentage Improvement in Eqpt Efficiency Standards above BAU</v>
      </c>
      <c r="D490" s="9" t="s">
        <v>3337</v>
      </c>
      <c r="E490" s="53" t="s">
        <v>2892</v>
      </c>
      <c r="F490" s="227" t="s">
        <v>3301</v>
      </c>
      <c r="G490" s="53" t="s">
        <v>2895</v>
      </c>
      <c r="H490" s="54">
        <v>1044</v>
      </c>
      <c r="I490" s="53" t="s">
        <v>45</v>
      </c>
      <c r="J490" s="71" t="str">
        <f t="shared" si="115"/>
        <v>Industry Energy Efficiency Standards</v>
      </c>
      <c r="K490" s="61" t="str">
        <f t="shared" si="115"/>
        <v>indst efficiency standards</v>
      </c>
      <c r="L490" s="61">
        <f t="shared" si="115"/>
        <v>0</v>
      </c>
      <c r="M490" s="61">
        <f t="shared" si="115"/>
        <v>0.25</v>
      </c>
      <c r="N490" s="61">
        <f t="shared" si="115"/>
        <v>0.01</v>
      </c>
      <c r="O490" s="55" t="str">
        <f t="shared" si="115"/>
        <v>% reduction in energy use</v>
      </c>
      <c r="P490" s="223" t="str">
        <f>INDEX('Policy Characteristics'!J:J,MATCH($C490,'Policy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0" s="55" t="str">
        <f t="shared" si="113"/>
        <v>industry-ag-main.html#eff-stds</v>
      </c>
      <c r="R490" s="55" t="str">
        <f t="shared" si="113"/>
        <v>industry-energy-efficiency-standards.html</v>
      </c>
      <c r="S490" s="303" t="str">
        <f t="shared" si="113"/>
        <v>U.S. DOE, 2016, Industrial Energy Efficiency Potential Analysis, https://energy.gov/sites/prod/files/2017/04/f34/energy-savings-by-state-industrial-methodology.pdf</v>
      </c>
      <c r="T490" s="55" t="str">
        <f t="shared" si="113"/>
        <v>U.S. DOE, 2016, Industrial Energy Efficiency Potential Analysis, https://energy.gov/sites/prod/files/2017/04/f34/energy-savings-by-state-industrial-methodology.pdf</v>
      </c>
    </row>
    <row r="491" spans="1:20" s="5" customFormat="1" ht="73.75" x14ac:dyDescent="0.75">
      <c r="A491" s="71" t="str">
        <f t="shared" si="114"/>
        <v>Industry</v>
      </c>
      <c r="B491" s="71" t="str">
        <f t="shared" si="114"/>
        <v>Industry Energy Efficiency Standards</v>
      </c>
      <c r="C491" s="71" t="str">
        <f t="shared" si="114"/>
        <v>Percentage Improvement in Eqpt Efficiency Standards above BAU</v>
      </c>
      <c r="D491" s="9" t="s">
        <v>3337</v>
      </c>
      <c r="E491" s="53" t="s">
        <v>2893</v>
      </c>
      <c r="F491" s="227" t="s">
        <v>3301</v>
      </c>
      <c r="G491" s="53" t="s">
        <v>2897</v>
      </c>
      <c r="H491" s="54">
        <v>1045</v>
      </c>
      <c r="I491" s="53" t="s">
        <v>46</v>
      </c>
      <c r="J491" s="71" t="str">
        <f t="shared" si="115"/>
        <v>Industry Energy Efficiency Standards</v>
      </c>
      <c r="K491" s="61" t="str">
        <f t="shared" si="115"/>
        <v>indst efficiency standards</v>
      </c>
      <c r="L491" s="61">
        <f t="shared" si="115"/>
        <v>0</v>
      </c>
      <c r="M491" s="61">
        <f t="shared" si="115"/>
        <v>0.25</v>
      </c>
      <c r="N491" s="61">
        <f t="shared" si="115"/>
        <v>0.01</v>
      </c>
      <c r="O491" s="55" t="str">
        <f t="shared" si="115"/>
        <v>% reduction in energy use</v>
      </c>
      <c r="P491" s="223" t="str">
        <f>INDEX('Policy Characteristics'!J:J,MATCH($C491,'Policy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1" s="55" t="str">
        <f t="shared" si="113"/>
        <v>industry-ag-main.html#eff-stds</v>
      </c>
      <c r="R491" s="55" t="str">
        <f t="shared" si="113"/>
        <v>industry-energy-efficiency-standards.html</v>
      </c>
      <c r="S491" s="303" t="str">
        <f t="shared" si="113"/>
        <v>U.S. DOE, 2016, Industrial Energy Efficiency Potential Analysis, https://energy.gov/sites/prod/files/2017/04/f34/energy-savings-by-state-industrial-methodology.pdf</v>
      </c>
      <c r="T491" s="55" t="str">
        <f t="shared" si="113"/>
        <v>U.S. DOE, 2016, Industrial Energy Efficiency Potential Analysis, https://energy.gov/sites/prod/files/2017/04/f34/energy-savings-by-state-industrial-methodology.pdf</v>
      </c>
    </row>
    <row r="492" spans="1:20" s="5" customFormat="1" ht="73.75" x14ac:dyDescent="0.75">
      <c r="A492" s="71" t="str">
        <f t="shared" si="114"/>
        <v>Industry</v>
      </c>
      <c r="B492" s="71" t="str">
        <f t="shared" si="114"/>
        <v>Industry Energy Efficiency Standards</v>
      </c>
      <c r="C492" s="71" t="str">
        <f t="shared" si="114"/>
        <v>Percentage Improvement in Eqpt Efficiency Standards above BAU</v>
      </c>
      <c r="D492" s="9" t="s">
        <v>3337</v>
      </c>
      <c r="E492" s="53" t="s">
        <v>2894</v>
      </c>
      <c r="F492" s="227" t="s">
        <v>3301</v>
      </c>
      <c r="G492" s="53" t="s">
        <v>2898</v>
      </c>
      <c r="H492" s="54">
        <v>1046</v>
      </c>
      <c r="I492" s="53" t="s">
        <v>46</v>
      </c>
      <c r="J492" s="71" t="str">
        <f t="shared" si="115"/>
        <v>Industry Energy Efficiency Standards</v>
      </c>
      <c r="K492" s="61" t="str">
        <f t="shared" si="115"/>
        <v>indst efficiency standards</v>
      </c>
      <c r="L492" s="61">
        <f t="shared" si="115"/>
        <v>0</v>
      </c>
      <c r="M492" s="61">
        <f t="shared" si="115"/>
        <v>0.25</v>
      </c>
      <c r="N492" s="61">
        <f t="shared" si="115"/>
        <v>0.01</v>
      </c>
      <c r="O492" s="55" t="str">
        <f t="shared" si="115"/>
        <v>% reduction in energy use</v>
      </c>
      <c r="P492" s="223" t="str">
        <f>INDEX('Policy Characteristics'!J:J,MATCH($C492,'Policy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2" s="55" t="str">
        <f t="shared" si="113"/>
        <v>industry-ag-main.html#eff-stds</v>
      </c>
      <c r="R492" s="55" t="str">
        <f t="shared" si="113"/>
        <v>industry-energy-efficiency-standards.html</v>
      </c>
      <c r="S492" s="303" t="str">
        <f t="shared" si="113"/>
        <v>U.S. DOE, 2016, Industrial Energy Efficiency Potential Analysis, https://energy.gov/sites/prod/files/2017/04/f34/energy-savings-by-state-industrial-methodology.pdf</v>
      </c>
      <c r="T492" s="55" t="str">
        <f t="shared" si="113"/>
        <v>U.S. DOE, 2016, Industrial Energy Efficiency Potential Analysis, https://energy.gov/sites/prod/files/2017/04/f34/energy-savings-by-state-industrial-methodology.pdf</v>
      </c>
    </row>
    <row r="493" spans="1:20" s="5" customFormat="1" ht="73.75" x14ac:dyDescent="0.75">
      <c r="A493" s="71" t="str">
        <f t="shared" si="114"/>
        <v>Industry</v>
      </c>
      <c r="B493" s="71" t="str">
        <f t="shared" si="114"/>
        <v>Industry Energy Efficiency Standards</v>
      </c>
      <c r="C493" s="71" t="str">
        <f t="shared" si="114"/>
        <v>Percentage Improvement in Eqpt Efficiency Standards above BAU</v>
      </c>
      <c r="D493" s="9" t="s">
        <v>3337</v>
      </c>
      <c r="E493" s="53" t="s">
        <v>2891</v>
      </c>
      <c r="F493" s="227" t="s">
        <v>3301</v>
      </c>
      <c r="G493" s="53" t="s">
        <v>2896</v>
      </c>
      <c r="H493" s="54">
        <v>1047</v>
      </c>
      <c r="I493" s="53" t="s">
        <v>46</v>
      </c>
      <c r="J493" s="71" t="str">
        <f t="shared" si="115"/>
        <v>Industry Energy Efficiency Standards</v>
      </c>
      <c r="K493" s="61" t="str">
        <f t="shared" si="115"/>
        <v>indst efficiency standards</v>
      </c>
      <c r="L493" s="61">
        <f t="shared" si="115"/>
        <v>0</v>
      </c>
      <c r="M493" s="61">
        <f t="shared" si="115"/>
        <v>0.25</v>
      </c>
      <c r="N493" s="61">
        <f t="shared" si="115"/>
        <v>0.01</v>
      </c>
      <c r="O493" s="55" t="str">
        <f t="shared" si="115"/>
        <v>% reduction in energy use</v>
      </c>
      <c r="P493" s="223" t="str">
        <f>INDEX('Policy Characteristics'!J:J,MATCH($C493,'Policy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3" s="55" t="str">
        <f t="shared" si="113"/>
        <v>industry-ag-main.html#eff-stds</v>
      </c>
      <c r="R493" s="55" t="str">
        <f t="shared" si="113"/>
        <v>industry-energy-efficiency-standards.html</v>
      </c>
      <c r="S493" s="303" t="str">
        <f t="shared" si="113"/>
        <v>U.S. DOE, 2016, Industrial Energy Efficiency Potential Analysis, https://energy.gov/sites/prod/files/2017/04/f34/energy-savings-by-state-industrial-methodology.pdf</v>
      </c>
      <c r="T493" s="55" t="str">
        <f t="shared" si="113"/>
        <v>U.S. DOE, 2016, Industrial Energy Efficiency Potential Analysis, https://energy.gov/sites/prod/files/2017/04/f34/energy-savings-by-state-industrial-methodology.pdf</v>
      </c>
    </row>
    <row r="494" spans="1:20" s="5" customFormat="1" ht="73.75" x14ac:dyDescent="0.75">
      <c r="A494" s="71" t="str">
        <f t="shared" si="114"/>
        <v>Industry</v>
      </c>
      <c r="B494" s="71" t="str">
        <f t="shared" si="114"/>
        <v>Industry Energy Efficiency Standards</v>
      </c>
      <c r="C494" s="71" t="str">
        <f t="shared" si="114"/>
        <v>Percentage Improvement in Eqpt Efficiency Standards above BAU</v>
      </c>
      <c r="D494" s="9" t="s">
        <v>3338</v>
      </c>
      <c r="E494" s="53" t="s">
        <v>2523</v>
      </c>
      <c r="F494" s="227" t="s">
        <v>2747</v>
      </c>
      <c r="G494" s="53" t="s">
        <v>2529</v>
      </c>
      <c r="H494" s="54">
        <v>1048</v>
      </c>
      <c r="I494" s="53" t="s">
        <v>45</v>
      </c>
      <c r="J494" s="71" t="str">
        <f t="shared" si="115"/>
        <v>Industry Energy Efficiency Standards</v>
      </c>
      <c r="K494" s="61" t="str">
        <f t="shared" si="115"/>
        <v>indst efficiency standards</v>
      </c>
      <c r="L494" s="61">
        <f t="shared" si="115"/>
        <v>0</v>
      </c>
      <c r="M494" s="61">
        <f t="shared" si="115"/>
        <v>0.25</v>
      </c>
      <c r="N494" s="61">
        <f t="shared" si="115"/>
        <v>0.01</v>
      </c>
      <c r="O494" s="55" t="str">
        <f t="shared" si="115"/>
        <v>% reduction in energy use</v>
      </c>
      <c r="P494" s="223" t="str">
        <f>INDEX('Policy Characteristics'!J:J,MATCH($C494,'Policy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4" s="55" t="str">
        <f t="shared" si="113"/>
        <v>industry-ag-main.html#eff-stds</v>
      </c>
      <c r="R494" s="55" t="str">
        <f t="shared" si="113"/>
        <v>industry-energy-efficiency-standards.html</v>
      </c>
      <c r="S494" s="303" t="str">
        <f t="shared" si="113"/>
        <v>U.S. DOE, 2016, Industrial Energy Efficiency Potential Analysis, https://energy.gov/sites/prod/files/2017/04/f34/energy-savings-by-state-industrial-methodology.pdf</v>
      </c>
      <c r="T494" s="55" t="str">
        <f t="shared" si="113"/>
        <v>U.S. DOE, 2016, Industrial Energy Efficiency Potential Analysis, https://energy.gov/sites/prod/files/2017/04/f34/energy-savings-by-state-industrial-methodology.pdf</v>
      </c>
    </row>
    <row r="495" spans="1:20" s="5" customFormat="1" ht="73.75" x14ac:dyDescent="0.75">
      <c r="A495" s="71" t="str">
        <f t="shared" si="114"/>
        <v>Industry</v>
      </c>
      <c r="B495" s="71" t="str">
        <f t="shared" si="114"/>
        <v>Industry Energy Efficiency Standards</v>
      </c>
      <c r="C495" s="71" t="str">
        <f t="shared" si="114"/>
        <v>Percentage Improvement in Eqpt Efficiency Standards above BAU</v>
      </c>
      <c r="D495" s="9" t="s">
        <v>3338</v>
      </c>
      <c r="E495" s="53" t="s">
        <v>2524</v>
      </c>
      <c r="F495" s="227" t="s">
        <v>2747</v>
      </c>
      <c r="G495" s="53" t="s">
        <v>2532</v>
      </c>
      <c r="H495" s="54">
        <v>1049</v>
      </c>
      <c r="I495" s="53" t="s">
        <v>45</v>
      </c>
      <c r="J495" s="71" t="str">
        <f t="shared" si="115"/>
        <v>Industry Energy Efficiency Standards</v>
      </c>
      <c r="K495" s="61" t="str">
        <f t="shared" si="115"/>
        <v>indst efficiency standards</v>
      </c>
      <c r="L495" s="61">
        <f t="shared" si="115"/>
        <v>0</v>
      </c>
      <c r="M495" s="61">
        <f t="shared" si="115"/>
        <v>0.25</v>
      </c>
      <c r="N495" s="61">
        <f t="shared" si="115"/>
        <v>0.01</v>
      </c>
      <c r="O495" s="55" t="str">
        <f t="shared" si="115"/>
        <v>% reduction in energy use</v>
      </c>
      <c r="P495" s="223" t="str">
        <f>INDEX('Policy Characteristics'!J:J,MATCH($C495,'Policy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5" s="55" t="str">
        <f t="shared" si="113"/>
        <v>industry-ag-main.html#eff-stds</v>
      </c>
      <c r="R495" s="55" t="str">
        <f t="shared" si="113"/>
        <v>industry-energy-efficiency-standards.html</v>
      </c>
      <c r="S495" s="303" t="str">
        <f t="shared" si="113"/>
        <v>U.S. DOE, 2016, Industrial Energy Efficiency Potential Analysis, https://energy.gov/sites/prod/files/2017/04/f34/energy-savings-by-state-industrial-methodology.pdf</v>
      </c>
      <c r="T495" s="55" t="str">
        <f t="shared" si="113"/>
        <v>U.S. DOE, 2016, Industrial Energy Efficiency Potential Analysis, https://energy.gov/sites/prod/files/2017/04/f34/energy-savings-by-state-industrial-methodology.pdf</v>
      </c>
    </row>
    <row r="496" spans="1:20" s="5" customFormat="1" ht="73.75" x14ac:dyDescent="0.75">
      <c r="A496" s="71" t="str">
        <f t="shared" si="114"/>
        <v>Industry</v>
      </c>
      <c r="B496" s="71" t="str">
        <f t="shared" si="114"/>
        <v>Industry Energy Efficiency Standards</v>
      </c>
      <c r="C496" s="71" t="str">
        <f t="shared" si="114"/>
        <v>Percentage Improvement in Eqpt Efficiency Standards above BAU</v>
      </c>
      <c r="D496" s="9" t="s">
        <v>3338</v>
      </c>
      <c r="E496" s="53" t="s">
        <v>2525</v>
      </c>
      <c r="F496" s="227" t="s">
        <v>2747</v>
      </c>
      <c r="G496" s="53" t="s">
        <v>2533</v>
      </c>
      <c r="H496" s="54">
        <v>1050</v>
      </c>
      <c r="I496" s="53" t="s">
        <v>45</v>
      </c>
      <c r="J496" s="71" t="str">
        <f t="shared" si="115"/>
        <v>Industry Energy Efficiency Standards</v>
      </c>
      <c r="K496" s="61" t="str">
        <f t="shared" si="115"/>
        <v>indst efficiency standards</v>
      </c>
      <c r="L496" s="61">
        <f t="shared" si="115"/>
        <v>0</v>
      </c>
      <c r="M496" s="61">
        <f t="shared" si="115"/>
        <v>0.25</v>
      </c>
      <c r="N496" s="61">
        <f t="shared" si="115"/>
        <v>0.01</v>
      </c>
      <c r="O496" s="55" t="str">
        <f t="shared" si="115"/>
        <v>% reduction in energy use</v>
      </c>
      <c r="P496" s="223" t="str">
        <f>INDEX('Policy Characteristics'!J:J,MATCH($C496,'Policy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6" s="55" t="str">
        <f t="shared" si="113"/>
        <v>industry-ag-main.html#eff-stds</v>
      </c>
      <c r="R496" s="55" t="str">
        <f t="shared" si="113"/>
        <v>industry-energy-efficiency-standards.html</v>
      </c>
      <c r="S496" s="303" t="str">
        <f t="shared" si="113"/>
        <v>U.S. DOE, 2016, Industrial Energy Efficiency Potential Analysis, https://energy.gov/sites/prod/files/2017/04/f34/energy-savings-by-state-industrial-methodology.pdf</v>
      </c>
      <c r="T496" s="55" t="str">
        <f t="shared" si="113"/>
        <v>U.S. DOE, 2016, Industrial Energy Efficiency Potential Analysis, https://energy.gov/sites/prod/files/2017/04/f34/energy-savings-by-state-industrial-methodology.pdf</v>
      </c>
    </row>
    <row r="497" spans="1:20" s="5" customFormat="1" ht="73.75" x14ac:dyDescent="0.75">
      <c r="A497" s="71" t="str">
        <f t="shared" si="114"/>
        <v>Industry</v>
      </c>
      <c r="B497" s="71" t="str">
        <f t="shared" si="114"/>
        <v>Industry Energy Efficiency Standards</v>
      </c>
      <c r="C497" s="71" t="str">
        <f t="shared" si="114"/>
        <v>Percentage Improvement in Eqpt Efficiency Standards above BAU</v>
      </c>
      <c r="D497" s="9" t="s">
        <v>3338</v>
      </c>
      <c r="E497" s="53" t="s">
        <v>2526</v>
      </c>
      <c r="F497" s="227" t="s">
        <v>2747</v>
      </c>
      <c r="G497" s="53" t="s">
        <v>2530</v>
      </c>
      <c r="H497" s="54">
        <v>1051</v>
      </c>
      <c r="I497" s="53" t="s">
        <v>46</v>
      </c>
      <c r="J497" s="71" t="str">
        <f t="shared" si="115"/>
        <v>Industry Energy Efficiency Standards</v>
      </c>
      <c r="K497" s="61" t="str">
        <f t="shared" si="115"/>
        <v>indst efficiency standards</v>
      </c>
      <c r="L497" s="61">
        <f t="shared" si="115"/>
        <v>0</v>
      </c>
      <c r="M497" s="61">
        <f t="shared" si="115"/>
        <v>0.25</v>
      </c>
      <c r="N497" s="61">
        <f t="shared" si="115"/>
        <v>0.01</v>
      </c>
      <c r="O497" s="55" t="str">
        <f t="shared" si="115"/>
        <v>% reduction in energy use</v>
      </c>
      <c r="P497" s="223" t="str">
        <f>INDEX('Policy Characteristics'!J:J,MATCH($C497,'Policy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7" s="55" t="str">
        <f t="shared" si="113"/>
        <v>industry-ag-main.html#eff-stds</v>
      </c>
      <c r="R497" s="55" t="str">
        <f t="shared" si="113"/>
        <v>industry-energy-efficiency-standards.html</v>
      </c>
      <c r="S497" s="303" t="str">
        <f t="shared" si="113"/>
        <v>U.S. DOE, 2016, Industrial Energy Efficiency Potential Analysis, https://energy.gov/sites/prod/files/2017/04/f34/energy-savings-by-state-industrial-methodology.pdf</v>
      </c>
      <c r="T497" s="55" t="str">
        <f t="shared" si="113"/>
        <v>U.S. DOE, 2016, Industrial Energy Efficiency Potential Analysis, https://energy.gov/sites/prod/files/2017/04/f34/energy-savings-by-state-industrial-methodology.pdf</v>
      </c>
    </row>
    <row r="498" spans="1:20" s="5" customFormat="1" ht="73.75" x14ac:dyDescent="0.75">
      <c r="A498" s="71" t="str">
        <f t="shared" si="114"/>
        <v>Industry</v>
      </c>
      <c r="B498" s="71" t="str">
        <f t="shared" si="114"/>
        <v>Industry Energy Efficiency Standards</v>
      </c>
      <c r="C498" s="71" t="str">
        <f t="shared" si="114"/>
        <v>Percentage Improvement in Eqpt Efficiency Standards above BAU</v>
      </c>
      <c r="D498" s="9" t="s">
        <v>3338</v>
      </c>
      <c r="E498" s="53" t="s">
        <v>2527</v>
      </c>
      <c r="F498" s="227" t="s">
        <v>2747</v>
      </c>
      <c r="G498" s="53" t="s">
        <v>2531</v>
      </c>
      <c r="H498" s="54">
        <v>1052</v>
      </c>
      <c r="I498" s="53" t="s">
        <v>45</v>
      </c>
      <c r="J498" s="71" t="str">
        <f t="shared" si="115"/>
        <v>Industry Energy Efficiency Standards</v>
      </c>
      <c r="K498" s="61" t="str">
        <f t="shared" si="115"/>
        <v>indst efficiency standards</v>
      </c>
      <c r="L498" s="61">
        <f t="shared" si="115"/>
        <v>0</v>
      </c>
      <c r="M498" s="61">
        <f t="shared" si="115"/>
        <v>0.25</v>
      </c>
      <c r="N498" s="61">
        <f t="shared" si="115"/>
        <v>0.01</v>
      </c>
      <c r="O498" s="55" t="str">
        <f t="shared" si="115"/>
        <v>% reduction in energy use</v>
      </c>
      <c r="P498" s="223" t="str">
        <f>INDEX('Policy Characteristics'!J:J,MATCH($C498,'Policy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8" s="55" t="str">
        <f t="shared" si="113"/>
        <v>industry-ag-main.html#eff-stds</v>
      </c>
      <c r="R498" s="55" t="str">
        <f t="shared" si="113"/>
        <v>industry-energy-efficiency-standards.html</v>
      </c>
      <c r="S498" s="303" t="str">
        <f t="shared" si="113"/>
        <v>U.S. DOE, 2016, Industrial Energy Efficiency Potential Analysis, https://energy.gov/sites/prod/files/2017/04/f34/energy-savings-by-state-industrial-methodology.pdf</v>
      </c>
      <c r="T498" s="55" t="str">
        <f t="shared" si="113"/>
        <v>U.S. DOE, 2016, Industrial Energy Efficiency Potential Analysis, https://energy.gov/sites/prod/files/2017/04/f34/energy-savings-by-state-industrial-methodology.pdf</v>
      </c>
    </row>
    <row r="499" spans="1:20" s="5" customFormat="1" ht="73.75" x14ac:dyDescent="0.75">
      <c r="A499" s="71" t="str">
        <f t="shared" si="114"/>
        <v>Industry</v>
      </c>
      <c r="B499" s="71" t="str">
        <f t="shared" si="114"/>
        <v>Industry Energy Efficiency Standards</v>
      </c>
      <c r="C499" s="71" t="str">
        <f t="shared" si="114"/>
        <v>Percentage Improvement in Eqpt Efficiency Standards above BAU</v>
      </c>
      <c r="D499" s="9" t="s">
        <v>3338</v>
      </c>
      <c r="E499" s="53" t="s">
        <v>2528</v>
      </c>
      <c r="F499" s="227" t="s">
        <v>2747</v>
      </c>
      <c r="G499" s="53" t="s">
        <v>2534</v>
      </c>
      <c r="H499" s="54">
        <v>1053</v>
      </c>
      <c r="I499" s="53" t="s">
        <v>46</v>
      </c>
      <c r="J499" s="71" t="str">
        <f t="shared" si="115"/>
        <v>Industry Energy Efficiency Standards</v>
      </c>
      <c r="K499" s="61" t="str">
        <f t="shared" si="115"/>
        <v>indst efficiency standards</v>
      </c>
      <c r="L499" s="61">
        <f t="shared" si="115"/>
        <v>0</v>
      </c>
      <c r="M499" s="61">
        <f t="shared" si="115"/>
        <v>0.25</v>
      </c>
      <c r="N499" s="61">
        <f t="shared" si="115"/>
        <v>0.01</v>
      </c>
      <c r="O499" s="55" t="str">
        <f t="shared" si="115"/>
        <v>% reduction in energy use</v>
      </c>
      <c r="P499" s="223" t="str">
        <f>INDEX('Policy Characteristics'!J:J,MATCH($C499,'Policy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9" s="55" t="str">
        <f t="shared" si="113"/>
        <v>industry-ag-main.html#eff-stds</v>
      </c>
      <c r="R499" s="55" t="str">
        <f t="shared" si="113"/>
        <v>industry-energy-efficiency-standards.html</v>
      </c>
      <c r="S499" s="303" t="str">
        <f t="shared" si="113"/>
        <v>U.S. DOE, 2016, Industrial Energy Efficiency Potential Analysis, https://energy.gov/sites/prod/files/2017/04/f34/energy-savings-by-state-industrial-methodology.pdf</v>
      </c>
      <c r="T499" s="55" t="str">
        <f t="shared" si="113"/>
        <v>U.S. DOE, 2016, Industrial Energy Efficiency Potential Analysis, https://energy.gov/sites/prod/files/2017/04/f34/energy-savings-by-state-industrial-methodology.pdf</v>
      </c>
    </row>
    <row r="500" spans="1:20" s="5" customFormat="1" ht="73.75" x14ac:dyDescent="0.75">
      <c r="A500" s="71" t="str">
        <f t="shared" si="114"/>
        <v>Industry</v>
      </c>
      <c r="B500" s="71" t="str">
        <f t="shared" si="114"/>
        <v>Industry Energy Efficiency Standards</v>
      </c>
      <c r="C500" s="71" t="str">
        <f t="shared" si="114"/>
        <v>Percentage Improvement in Eqpt Efficiency Standards above BAU</v>
      </c>
      <c r="D500" s="9" t="s">
        <v>3338</v>
      </c>
      <c r="E500" s="53" t="s">
        <v>2892</v>
      </c>
      <c r="F500" s="227" t="s">
        <v>2747</v>
      </c>
      <c r="G500" s="53" t="s">
        <v>2895</v>
      </c>
      <c r="H500" s="54">
        <v>1054</v>
      </c>
      <c r="I500" s="53" t="s">
        <v>46</v>
      </c>
      <c r="J500" s="71" t="str">
        <f t="shared" si="115"/>
        <v>Industry Energy Efficiency Standards</v>
      </c>
      <c r="K500" s="61" t="str">
        <f t="shared" si="115"/>
        <v>indst efficiency standards</v>
      </c>
      <c r="L500" s="61">
        <f t="shared" si="115"/>
        <v>0</v>
      </c>
      <c r="M500" s="61">
        <f t="shared" si="115"/>
        <v>0.25</v>
      </c>
      <c r="N500" s="61">
        <f t="shared" si="115"/>
        <v>0.01</v>
      </c>
      <c r="O500" s="55" t="str">
        <f t="shared" si="115"/>
        <v>% reduction in energy use</v>
      </c>
      <c r="P500" s="223" t="str">
        <f>INDEX('Policy Characteristics'!J:J,MATCH($C500,'Policy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0" s="55" t="str">
        <f t="shared" si="113"/>
        <v>industry-ag-main.html#eff-stds</v>
      </c>
      <c r="R500" s="55" t="str">
        <f t="shared" si="113"/>
        <v>industry-energy-efficiency-standards.html</v>
      </c>
      <c r="S500" s="303" t="str">
        <f t="shared" si="113"/>
        <v>U.S. DOE, 2016, Industrial Energy Efficiency Potential Analysis, https://energy.gov/sites/prod/files/2017/04/f34/energy-savings-by-state-industrial-methodology.pdf</v>
      </c>
      <c r="T500" s="55" t="str">
        <f t="shared" si="113"/>
        <v>U.S. DOE, 2016, Industrial Energy Efficiency Potential Analysis, https://energy.gov/sites/prod/files/2017/04/f34/energy-savings-by-state-industrial-methodology.pdf</v>
      </c>
    </row>
    <row r="501" spans="1:20" s="5" customFormat="1" ht="73.75" x14ac:dyDescent="0.75">
      <c r="A501" s="71" t="str">
        <f t="shared" si="114"/>
        <v>Industry</v>
      </c>
      <c r="B501" s="71" t="str">
        <f t="shared" si="114"/>
        <v>Industry Energy Efficiency Standards</v>
      </c>
      <c r="C501" s="71" t="str">
        <f t="shared" si="114"/>
        <v>Percentage Improvement in Eqpt Efficiency Standards above BAU</v>
      </c>
      <c r="D501" s="9" t="s">
        <v>3338</v>
      </c>
      <c r="E501" s="53" t="s">
        <v>2893</v>
      </c>
      <c r="F501" s="227" t="s">
        <v>2747</v>
      </c>
      <c r="G501" s="53" t="s">
        <v>2897</v>
      </c>
      <c r="H501" s="54">
        <v>1055</v>
      </c>
      <c r="I501" s="53" t="s">
        <v>45</v>
      </c>
      <c r="J501" s="71" t="str">
        <f t="shared" si="115"/>
        <v>Industry Energy Efficiency Standards</v>
      </c>
      <c r="K501" s="61" t="str">
        <f t="shared" si="115"/>
        <v>indst efficiency standards</v>
      </c>
      <c r="L501" s="61">
        <f t="shared" si="115"/>
        <v>0</v>
      </c>
      <c r="M501" s="61">
        <f t="shared" si="115"/>
        <v>0.25</v>
      </c>
      <c r="N501" s="61">
        <f t="shared" si="115"/>
        <v>0.01</v>
      </c>
      <c r="O501" s="55" t="str">
        <f t="shared" si="115"/>
        <v>% reduction in energy use</v>
      </c>
      <c r="P501" s="223" t="str">
        <f>INDEX('Policy Characteristics'!J:J,MATCH($C501,'Policy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1" s="55" t="str">
        <f t="shared" si="113"/>
        <v>industry-ag-main.html#eff-stds</v>
      </c>
      <c r="R501" s="55" t="str">
        <f t="shared" si="113"/>
        <v>industry-energy-efficiency-standards.html</v>
      </c>
      <c r="S501" s="303" t="str">
        <f t="shared" si="113"/>
        <v>U.S. DOE, 2016, Industrial Energy Efficiency Potential Analysis, https://energy.gov/sites/prod/files/2017/04/f34/energy-savings-by-state-industrial-methodology.pdf</v>
      </c>
      <c r="T501" s="55" t="str">
        <f t="shared" si="113"/>
        <v>U.S. DOE, 2016, Industrial Energy Efficiency Potential Analysis, https://energy.gov/sites/prod/files/2017/04/f34/energy-savings-by-state-industrial-methodology.pdf</v>
      </c>
    </row>
    <row r="502" spans="1:20" s="5" customFormat="1" ht="73.75" x14ac:dyDescent="0.75">
      <c r="A502" s="71" t="str">
        <f t="shared" si="114"/>
        <v>Industry</v>
      </c>
      <c r="B502" s="71" t="str">
        <f t="shared" si="114"/>
        <v>Industry Energy Efficiency Standards</v>
      </c>
      <c r="C502" s="71" t="str">
        <f t="shared" si="114"/>
        <v>Percentage Improvement in Eqpt Efficiency Standards above BAU</v>
      </c>
      <c r="D502" s="9" t="s">
        <v>3338</v>
      </c>
      <c r="E502" s="53" t="s">
        <v>2894</v>
      </c>
      <c r="F502" s="227" t="s">
        <v>2747</v>
      </c>
      <c r="G502" s="53" t="s">
        <v>2898</v>
      </c>
      <c r="H502" s="54">
        <v>1056</v>
      </c>
      <c r="I502" s="53" t="s">
        <v>45</v>
      </c>
      <c r="J502" s="71" t="str">
        <f t="shared" si="115"/>
        <v>Industry Energy Efficiency Standards</v>
      </c>
      <c r="K502" s="61" t="str">
        <f t="shared" si="115"/>
        <v>indst efficiency standards</v>
      </c>
      <c r="L502" s="61">
        <f t="shared" si="115"/>
        <v>0</v>
      </c>
      <c r="M502" s="61">
        <f t="shared" si="115"/>
        <v>0.25</v>
      </c>
      <c r="N502" s="61">
        <f t="shared" si="115"/>
        <v>0.01</v>
      </c>
      <c r="O502" s="55" t="str">
        <f t="shared" si="115"/>
        <v>% reduction in energy use</v>
      </c>
      <c r="P502" s="223" t="str">
        <f>INDEX('Policy Characteristics'!J:J,MATCH($C502,'Policy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2" s="55" t="str">
        <f t="shared" si="113"/>
        <v>industry-ag-main.html#eff-stds</v>
      </c>
      <c r="R502" s="55" t="str">
        <f t="shared" si="113"/>
        <v>industry-energy-efficiency-standards.html</v>
      </c>
      <c r="S502" s="303" t="str">
        <f t="shared" si="113"/>
        <v>U.S. DOE, 2016, Industrial Energy Efficiency Potential Analysis, https://energy.gov/sites/prod/files/2017/04/f34/energy-savings-by-state-industrial-methodology.pdf</v>
      </c>
      <c r="T502" s="55" t="str">
        <f t="shared" si="113"/>
        <v>U.S. DOE, 2016, Industrial Energy Efficiency Potential Analysis, https://energy.gov/sites/prod/files/2017/04/f34/energy-savings-by-state-industrial-methodology.pdf</v>
      </c>
    </row>
    <row r="503" spans="1:20" s="5" customFormat="1" ht="73.75" x14ac:dyDescent="0.75">
      <c r="A503" s="71" t="str">
        <f t="shared" si="114"/>
        <v>Industry</v>
      </c>
      <c r="B503" s="71" t="str">
        <f t="shared" si="114"/>
        <v>Industry Energy Efficiency Standards</v>
      </c>
      <c r="C503" s="71" t="str">
        <f t="shared" si="114"/>
        <v>Percentage Improvement in Eqpt Efficiency Standards above BAU</v>
      </c>
      <c r="D503" s="9" t="s">
        <v>3338</v>
      </c>
      <c r="E503" s="53" t="s">
        <v>2891</v>
      </c>
      <c r="F503" s="227" t="s">
        <v>2747</v>
      </c>
      <c r="G503" s="53" t="s">
        <v>2896</v>
      </c>
      <c r="H503" s="54">
        <v>1057</v>
      </c>
      <c r="I503" s="53" t="s">
        <v>46</v>
      </c>
      <c r="J503" s="71" t="str">
        <f t="shared" si="115"/>
        <v>Industry Energy Efficiency Standards</v>
      </c>
      <c r="K503" s="61" t="str">
        <f t="shared" si="115"/>
        <v>indst efficiency standards</v>
      </c>
      <c r="L503" s="61">
        <f t="shared" si="115"/>
        <v>0</v>
      </c>
      <c r="M503" s="61">
        <f t="shared" si="115"/>
        <v>0.25</v>
      </c>
      <c r="N503" s="61">
        <f t="shared" si="115"/>
        <v>0.01</v>
      </c>
      <c r="O503" s="55" t="str">
        <f t="shared" si="115"/>
        <v>% reduction in energy use</v>
      </c>
      <c r="P503" s="223" t="str">
        <f>INDEX('Policy Characteristics'!J:J,MATCH($C503,'Policy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3" s="55" t="str">
        <f t="shared" si="113"/>
        <v>industry-ag-main.html#eff-stds</v>
      </c>
      <c r="R503" s="55" t="str">
        <f t="shared" si="113"/>
        <v>industry-energy-efficiency-standards.html</v>
      </c>
      <c r="S503" s="303" t="str">
        <f t="shared" si="113"/>
        <v>U.S. DOE, 2016, Industrial Energy Efficiency Potential Analysis, https://energy.gov/sites/prod/files/2017/04/f34/energy-savings-by-state-industrial-methodology.pdf</v>
      </c>
      <c r="T503" s="55" t="str">
        <f t="shared" si="113"/>
        <v>U.S. DOE, 2016, Industrial Energy Efficiency Potential Analysis, https://energy.gov/sites/prod/files/2017/04/f34/energy-savings-by-state-industrial-methodology.pdf</v>
      </c>
    </row>
    <row r="504" spans="1:20" s="5" customFormat="1" ht="73.75" x14ac:dyDescent="0.75">
      <c r="A504" s="71" t="str">
        <f t="shared" si="114"/>
        <v>Industry</v>
      </c>
      <c r="B504" s="71" t="str">
        <f t="shared" si="114"/>
        <v>Industry Energy Efficiency Standards</v>
      </c>
      <c r="C504" s="71" t="str">
        <f t="shared" si="114"/>
        <v>Percentage Improvement in Eqpt Efficiency Standards above BAU</v>
      </c>
      <c r="D504" s="9" t="s">
        <v>3339</v>
      </c>
      <c r="E504" s="53" t="s">
        <v>2523</v>
      </c>
      <c r="F504" s="227" t="s">
        <v>3302</v>
      </c>
      <c r="G504" s="53" t="s">
        <v>2529</v>
      </c>
      <c r="H504" s="54">
        <v>1058</v>
      </c>
      <c r="I504" s="53" t="s">
        <v>45</v>
      </c>
      <c r="J504" s="71" t="str">
        <f t="shared" si="115"/>
        <v>Industry Energy Efficiency Standards</v>
      </c>
      <c r="K504" s="61" t="str">
        <f t="shared" si="115"/>
        <v>indst efficiency standards</v>
      </c>
      <c r="L504" s="61">
        <f t="shared" si="115"/>
        <v>0</v>
      </c>
      <c r="M504" s="61">
        <f t="shared" si="115"/>
        <v>0.25</v>
      </c>
      <c r="N504" s="61">
        <f t="shared" si="115"/>
        <v>0.01</v>
      </c>
      <c r="O504" s="55" t="str">
        <f t="shared" si="115"/>
        <v>% reduction in energy use</v>
      </c>
      <c r="P504" s="223" t="str">
        <f>INDEX('Policy Characteristics'!J:J,MATCH($C504,'Policy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4" s="55" t="str">
        <f t="shared" si="113"/>
        <v>industry-ag-main.html#eff-stds</v>
      </c>
      <c r="R504" s="55" t="str">
        <f t="shared" si="113"/>
        <v>industry-energy-efficiency-standards.html</v>
      </c>
      <c r="S504" s="303" t="str">
        <f t="shared" si="113"/>
        <v>U.S. DOE, 2016, Industrial Energy Efficiency Potential Analysis, https://energy.gov/sites/prod/files/2017/04/f34/energy-savings-by-state-industrial-methodology.pdf</v>
      </c>
      <c r="T504" s="55" t="str">
        <f t="shared" si="113"/>
        <v>U.S. DOE, 2016, Industrial Energy Efficiency Potential Analysis, https://energy.gov/sites/prod/files/2017/04/f34/energy-savings-by-state-industrial-methodology.pdf</v>
      </c>
    </row>
    <row r="505" spans="1:20" s="5" customFormat="1" ht="73.75" x14ac:dyDescent="0.75">
      <c r="A505" s="71" t="str">
        <f t="shared" si="114"/>
        <v>Industry</v>
      </c>
      <c r="B505" s="71" t="str">
        <f t="shared" si="114"/>
        <v>Industry Energy Efficiency Standards</v>
      </c>
      <c r="C505" s="71" t="str">
        <f t="shared" si="114"/>
        <v>Percentage Improvement in Eqpt Efficiency Standards above BAU</v>
      </c>
      <c r="D505" s="9" t="s">
        <v>3339</v>
      </c>
      <c r="E505" s="53" t="s">
        <v>2524</v>
      </c>
      <c r="F505" s="227" t="s">
        <v>3302</v>
      </c>
      <c r="G505" s="53" t="s">
        <v>2532</v>
      </c>
      <c r="H505" s="54">
        <v>1059</v>
      </c>
      <c r="I505" s="53" t="s">
        <v>45</v>
      </c>
      <c r="J505" s="71" t="str">
        <f t="shared" si="115"/>
        <v>Industry Energy Efficiency Standards</v>
      </c>
      <c r="K505" s="61" t="str">
        <f t="shared" si="115"/>
        <v>indst efficiency standards</v>
      </c>
      <c r="L505" s="61">
        <f t="shared" si="115"/>
        <v>0</v>
      </c>
      <c r="M505" s="61">
        <f t="shared" si="115"/>
        <v>0.25</v>
      </c>
      <c r="N505" s="61">
        <f t="shared" si="115"/>
        <v>0.01</v>
      </c>
      <c r="O505" s="55" t="str">
        <f t="shared" si="115"/>
        <v>% reduction in energy use</v>
      </c>
      <c r="P505" s="223" t="str">
        <f>INDEX('Policy Characteristics'!J:J,MATCH($C505,'Policy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5" s="55" t="str">
        <f t="shared" si="113"/>
        <v>industry-ag-main.html#eff-stds</v>
      </c>
      <c r="R505" s="55" t="str">
        <f t="shared" si="113"/>
        <v>industry-energy-efficiency-standards.html</v>
      </c>
      <c r="S505" s="303" t="str">
        <f t="shared" si="113"/>
        <v>U.S. DOE, 2016, Industrial Energy Efficiency Potential Analysis, https://energy.gov/sites/prod/files/2017/04/f34/energy-savings-by-state-industrial-methodology.pdf</v>
      </c>
      <c r="T505" s="55" t="str">
        <f t="shared" si="113"/>
        <v>U.S. DOE, 2016, Industrial Energy Efficiency Potential Analysis, https://energy.gov/sites/prod/files/2017/04/f34/energy-savings-by-state-industrial-methodology.pdf</v>
      </c>
    </row>
    <row r="506" spans="1:20" s="5" customFormat="1" ht="73.75" x14ac:dyDescent="0.75">
      <c r="A506" s="71" t="str">
        <f t="shared" si="114"/>
        <v>Industry</v>
      </c>
      <c r="B506" s="71" t="str">
        <f t="shared" si="114"/>
        <v>Industry Energy Efficiency Standards</v>
      </c>
      <c r="C506" s="71" t="str">
        <f t="shared" si="114"/>
        <v>Percentage Improvement in Eqpt Efficiency Standards above BAU</v>
      </c>
      <c r="D506" s="9" t="s">
        <v>3339</v>
      </c>
      <c r="E506" s="53" t="s">
        <v>2525</v>
      </c>
      <c r="F506" s="227" t="s">
        <v>3302</v>
      </c>
      <c r="G506" s="53" t="s">
        <v>2533</v>
      </c>
      <c r="H506" s="54">
        <v>1060</v>
      </c>
      <c r="I506" s="53" t="s">
        <v>45</v>
      </c>
      <c r="J506" s="71" t="str">
        <f t="shared" si="115"/>
        <v>Industry Energy Efficiency Standards</v>
      </c>
      <c r="K506" s="61" t="str">
        <f t="shared" si="115"/>
        <v>indst efficiency standards</v>
      </c>
      <c r="L506" s="61">
        <f t="shared" si="115"/>
        <v>0</v>
      </c>
      <c r="M506" s="61">
        <f t="shared" si="115"/>
        <v>0.25</v>
      </c>
      <c r="N506" s="61">
        <f t="shared" si="115"/>
        <v>0.01</v>
      </c>
      <c r="O506" s="55" t="str">
        <f t="shared" si="115"/>
        <v>% reduction in energy use</v>
      </c>
      <c r="P506" s="223" t="str">
        <f>INDEX('Policy Characteristics'!J:J,MATCH($C506,'Policy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6" s="55" t="str">
        <f t="shared" si="113"/>
        <v>industry-ag-main.html#eff-stds</v>
      </c>
      <c r="R506" s="55" t="str">
        <f t="shared" si="113"/>
        <v>industry-energy-efficiency-standards.html</v>
      </c>
      <c r="S506" s="303" t="str">
        <f t="shared" si="113"/>
        <v>U.S. DOE, 2016, Industrial Energy Efficiency Potential Analysis, https://energy.gov/sites/prod/files/2017/04/f34/energy-savings-by-state-industrial-methodology.pdf</v>
      </c>
      <c r="T506" s="55" t="str">
        <f t="shared" si="113"/>
        <v>U.S. DOE, 2016, Industrial Energy Efficiency Potential Analysis, https://energy.gov/sites/prod/files/2017/04/f34/energy-savings-by-state-industrial-methodology.pdf</v>
      </c>
    </row>
    <row r="507" spans="1:20" s="5" customFormat="1" ht="73.75" x14ac:dyDescent="0.75">
      <c r="A507" s="71" t="str">
        <f t="shared" si="114"/>
        <v>Industry</v>
      </c>
      <c r="B507" s="71" t="str">
        <f t="shared" si="114"/>
        <v>Industry Energy Efficiency Standards</v>
      </c>
      <c r="C507" s="71" t="str">
        <f t="shared" si="114"/>
        <v>Percentage Improvement in Eqpt Efficiency Standards above BAU</v>
      </c>
      <c r="D507" s="9" t="s">
        <v>3339</v>
      </c>
      <c r="E507" s="53" t="s">
        <v>2526</v>
      </c>
      <c r="F507" s="227" t="s">
        <v>3302</v>
      </c>
      <c r="G507" s="53" t="s">
        <v>2530</v>
      </c>
      <c r="H507" s="54">
        <v>1061</v>
      </c>
      <c r="I507" s="53" t="s">
        <v>46</v>
      </c>
      <c r="J507" s="71" t="str">
        <f t="shared" si="115"/>
        <v>Industry Energy Efficiency Standards</v>
      </c>
      <c r="K507" s="61" t="str">
        <f t="shared" si="115"/>
        <v>indst efficiency standards</v>
      </c>
      <c r="L507" s="61">
        <f t="shared" si="115"/>
        <v>0</v>
      </c>
      <c r="M507" s="61">
        <f t="shared" si="115"/>
        <v>0.25</v>
      </c>
      <c r="N507" s="61">
        <f t="shared" si="115"/>
        <v>0.01</v>
      </c>
      <c r="O507" s="55" t="str">
        <f t="shared" si="115"/>
        <v>% reduction in energy use</v>
      </c>
      <c r="P507" s="223" t="str">
        <f>INDEX('Policy Characteristics'!J:J,MATCH($C507,'Policy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7" s="55" t="str">
        <f t="shared" si="113"/>
        <v>industry-ag-main.html#eff-stds</v>
      </c>
      <c r="R507" s="55" t="str">
        <f t="shared" si="113"/>
        <v>industry-energy-efficiency-standards.html</v>
      </c>
      <c r="S507" s="303" t="str">
        <f t="shared" si="113"/>
        <v>U.S. DOE, 2016, Industrial Energy Efficiency Potential Analysis, https://energy.gov/sites/prod/files/2017/04/f34/energy-savings-by-state-industrial-methodology.pdf</v>
      </c>
      <c r="T507" s="55" t="str">
        <f t="shared" si="113"/>
        <v>U.S. DOE, 2016, Industrial Energy Efficiency Potential Analysis, https://energy.gov/sites/prod/files/2017/04/f34/energy-savings-by-state-industrial-methodology.pdf</v>
      </c>
    </row>
    <row r="508" spans="1:20" s="5" customFormat="1" ht="73.75" x14ac:dyDescent="0.75">
      <c r="A508" s="71" t="str">
        <f t="shared" si="114"/>
        <v>Industry</v>
      </c>
      <c r="B508" s="71" t="str">
        <f t="shared" si="114"/>
        <v>Industry Energy Efficiency Standards</v>
      </c>
      <c r="C508" s="71" t="str">
        <f t="shared" si="114"/>
        <v>Percentage Improvement in Eqpt Efficiency Standards above BAU</v>
      </c>
      <c r="D508" s="9" t="s">
        <v>3339</v>
      </c>
      <c r="E508" s="53" t="s">
        <v>2527</v>
      </c>
      <c r="F508" s="227" t="s">
        <v>3302</v>
      </c>
      <c r="G508" s="53" t="s">
        <v>2531</v>
      </c>
      <c r="H508" s="54">
        <v>1062</v>
      </c>
      <c r="I508" s="53" t="s">
        <v>45</v>
      </c>
      <c r="J508" s="71" t="str">
        <f t="shared" si="115"/>
        <v>Industry Energy Efficiency Standards</v>
      </c>
      <c r="K508" s="61" t="str">
        <f t="shared" si="115"/>
        <v>indst efficiency standards</v>
      </c>
      <c r="L508" s="61">
        <f t="shared" si="115"/>
        <v>0</v>
      </c>
      <c r="M508" s="61">
        <f t="shared" si="115"/>
        <v>0.25</v>
      </c>
      <c r="N508" s="61">
        <f t="shared" si="115"/>
        <v>0.01</v>
      </c>
      <c r="O508" s="55" t="str">
        <f t="shared" si="115"/>
        <v>% reduction in energy use</v>
      </c>
      <c r="P508" s="223" t="str">
        <f>INDEX('Policy Characteristics'!J:J,MATCH($C508,'Policy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8" s="55" t="str">
        <f t="shared" si="113"/>
        <v>industry-ag-main.html#eff-stds</v>
      </c>
      <c r="R508" s="55" t="str">
        <f t="shared" si="113"/>
        <v>industry-energy-efficiency-standards.html</v>
      </c>
      <c r="S508" s="303" t="str">
        <f t="shared" si="113"/>
        <v>U.S. DOE, 2016, Industrial Energy Efficiency Potential Analysis, https://energy.gov/sites/prod/files/2017/04/f34/energy-savings-by-state-industrial-methodology.pdf</v>
      </c>
      <c r="T508" s="55" t="str">
        <f t="shared" si="113"/>
        <v>U.S. DOE, 2016, Industrial Energy Efficiency Potential Analysis, https://energy.gov/sites/prod/files/2017/04/f34/energy-savings-by-state-industrial-methodology.pdf</v>
      </c>
    </row>
    <row r="509" spans="1:20" s="5" customFormat="1" ht="73.75" x14ac:dyDescent="0.75">
      <c r="A509" s="71" t="str">
        <f t="shared" si="114"/>
        <v>Industry</v>
      </c>
      <c r="B509" s="71" t="str">
        <f t="shared" si="114"/>
        <v>Industry Energy Efficiency Standards</v>
      </c>
      <c r="C509" s="71" t="str">
        <f t="shared" si="114"/>
        <v>Percentage Improvement in Eqpt Efficiency Standards above BAU</v>
      </c>
      <c r="D509" s="9" t="s">
        <v>3339</v>
      </c>
      <c r="E509" s="53" t="s">
        <v>2528</v>
      </c>
      <c r="F509" s="227" t="s">
        <v>3302</v>
      </c>
      <c r="G509" s="53" t="s">
        <v>2534</v>
      </c>
      <c r="H509" s="54">
        <v>1063</v>
      </c>
      <c r="I509" s="53" t="s">
        <v>46</v>
      </c>
      <c r="J509" s="71" t="str">
        <f t="shared" si="115"/>
        <v>Industry Energy Efficiency Standards</v>
      </c>
      <c r="K509" s="61" t="str">
        <f t="shared" si="115"/>
        <v>indst efficiency standards</v>
      </c>
      <c r="L509" s="61">
        <f t="shared" si="115"/>
        <v>0</v>
      </c>
      <c r="M509" s="61">
        <f t="shared" si="115"/>
        <v>0.25</v>
      </c>
      <c r="N509" s="61">
        <f t="shared" si="115"/>
        <v>0.01</v>
      </c>
      <c r="O509" s="55" t="str">
        <f t="shared" si="115"/>
        <v>% reduction in energy use</v>
      </c>
      <c r="P509" s="223" t="str">
        <f>INDEX('Policy Characteristics'!J:J,MATCH($C509,'Policy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9" s="55" t="str">
        <f t="shared" si="113"/>
        <v>industry-ag-main.html#eff-stds</v>
      </c>
      <c r="R509" s="55" t="str">
        <f t="shared" si="113"/>
        <v>industry-energy-efficiency-standards.html</v>
      </c>
      <c r="S509" s="303" t="str">
        <f t="shared" si="113"/>
        <v>U.S. DOE, 2016, Industrial Energy Efficiency Potential Analysis, https://energy.gov/sites/prod/files/2017/04/f34/energy-savings-by-state-industrial-methodology.pdf</v>
      </c>
      <c r="T509" s="55" t="str">
        <f t="shared" si="113"/>
        <v>U.S. DOE, 2016, Industrial Energy Efficiency Potential Analysis, https://energy.gov/sites/prod/files/2017/04/f34/energy-savings-by-state-industrial-methodology.pdf</v>
      </c>
    </row>
    <row r="510" spans="1:20" s="5" customFormat="1" ht="73.75" x14ac:dyDescent="0.75">
      <c r="A510" s="71" t="str">
        <f t="shared" si="114"/>
        <v>Industry</v>
      </c>
      <c r="B510" s="71" t="str">
        <f t="shared" si="114"/>
        <v>Industry Energy Efficiency Standards</v>
      </c>
      <c r="C510" s="71" t="str">
        <f t="shared" si="114"/>
        <v>Percentage Improvement in Eqpt Efficiency Standards above BAU</v>
      </c>
      <c r="D510" s="9" t="s">
        <v>3339</v>
      </c>
      <c r="E510" s="53" t="s">
        <v>2892</v>
      </c>
      <c r="F510" s="227" t="s">
        <v>3302</v>
      </c>
      <c r="G510" s="53" t="s">
        <v>2895</v>
      </c>
      <c r="H510" s="54">
        <v>1064</v>
      </c>
      <c r="I510" s="53" t="s">
        <v>46</v>
      </c>
      <c r="J510" s="71" t="str">
        <f t="shared" si="115"/>
        <v>Industry Energy Efficiency Standards</v>
      </c>
      <c r="K510" s="61" t="str">
        <f t="shared" si="115"/>
        <v>indst efficiency standards</v>
      </c>
      <c r="L510" s="61">
        <f t="shared" si="115"/>
        <v>0</v>
      </c>
      <c r="M510" s="61">
        <f t="shared" si="115"/>
        <v>0.25</v>
      </c>
      <c r="N510" s="61">
        <f t="shared" si="115"/>
        <v>0.01</v>
      </c>
      <c r="O510" s="55" t="str">
        <f t="shared" si="115"/>
        <v>% reduction in energy use</v>
      </c>
      <c r="P510" s="223" t="str">
        <f>INDEX('Policy Characteristics'!J:J,MATCH($C510,'Policy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0" s="55" t="str">
        <f t="shared" si="113"/>
        <v>industry-ag-main.html#eff-stds</v>
      </c>
      <c r="R510" s="55" t="str">
        <f t="shared" si="113"/>
        <v>industry-energy-efficiency-standards.html</v>
      </c>
      <c r="S510" s="303" t="str">
        <f t="shared" si="113"/>
        <v>U.S. DOE, 2016, Industrial Energy Efficiency Potential Analysis, https://energy.gov/sites/prod/files/2017/04/f34/energy-savings-by-state-industrial-methodology.pdf</v>
      </c>
      <c r="T510" s="55" t="str">
        <f t="shared" si="113"/>
        <v>U.S. DOE, 2016, Industrial Energy Efficiency Potential Analysis, https://energy.gov/sites/prod/files/2017/04/f34/energy-savings-by-state-industrial-methodology.pdf</v>
      </c>
    </row>
    <row r="511" spans="1:20" s="5" customFormat="1" ht="73.75" x14ac:dyDescent="0.75">
      <c r="A511" s="71" t="str">
        <f t="shared" si="114"/>
        <v>Industry</v>
      </c>
      <c r="B511" s="71" t="str">
        <f t="shared" si="114"/>
        <v>Industry Energy Efficiency Standards</v>
      </c>
      <c r="C511" s="71" t="str">
        <f t="shared" si="114"/>
        <v>Percentage Improvement in Eqpt Efficiency Standards above BAU</v>
      </c>
      <c r="D511" s="9" t="s">
        <v>3339</v>
      </c>
      <c r="E511" s="53" t="s">
        <v>2893</v>
      </c>
      <c r="F511" s="227" t="s">
        <v>3302</v>
      </c>
      <c r="G511" s="53" t="s">
        <v>2897</v>
      </c>
      <c r="H511" s="54">
        <v>1065</v>
      </c>
      <c r="I511" s="53" t="s">
        <v>46</v>
      </c>
      <c r="J511" s="71" t="str">
        <f t="shared" si="115"/>
        <v>Industry Energy Efficiency Standards</v>
      </c>
      <c r="K511" s="61" t="str">
        <f t="shared" si="115"/>
        <v>indst efficiency standards</v>
      </c>
      <c r="L511" s="61">
        <f t="shared" si="115"/>
        <v>0</v>
      </c>
      <c r="M511" s="61">
        <f t="shared" si="115"/>
        <v>0.25</v>
      </c>
      <c r="N511" s="61">
        <f t="shared" si="115"/>
        <v>0.01</v>
      </c>
      <c r="O511" s="55" t="str">
        <f t="shared" si="115"/>
        <v>% reduction in energy use</v>
      </c>
      <c r="P511" s="223" t="str">
        <f>INDEX('Policy Characteristics'!J:J,MATCH($C511,'Policy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1" s="55" t="str">
        <f t="shared" si="113"/>
        <v>industry-ag-main.html#eff-stds</v>
      </c>
      <c r="R511" s="55" t="str">
        <f t="shared" si="113"/>
        <v>industry-energy-efficiency-standards.html</v>
      </c>
      <c r="S511" s="303" t="str">
        <f t="shared" si="113"/>
        <v>U.S. DOE, 2016, Industrial Energy Efficiency Potential Analysis, https://energy.gov/sites/prod/files/2017/04/f34/energy-savings-by-state-industrial-methodology.pdf</v>
      </c>
      <c r="T511" s="55" t="str">
        <f t="shared" si="113"/>
        <v>U.S. DOE, 2016, Industrial Energy Efficiency Potential Analysis, https://energy.gov/sites/prod/files/2017/04/f34/energy-savings-by-state-industrial-methodology.pdf</v>
      </c>
    </row>
    <row r="512" spans="1:20" s="5" customFormat="1" ht="73.75" x14ac:dyDescent="0.75">
      <c r="A512" s="71" t="str">
        <f t="shared" si="114"/>
        <v>Industry</v>
      </c>
      <c r="B512" s="71" t="str">
        <f t="shared" si="114"/>
        <v>Industry Energy Efficiency Standards</v>
      </c>
      <c r="C512" s="71" t="str">
        <f t="shared" si="114"/>
        <v>Percentage Improvement in Eqpt Efficiency Standards above BAU</v>
      </c>
      <c r="D512" s="9" t="s">
        <v>3339</v>
      </c>
      <c r="E512" s="53" t="s">
        <v>2894</v>
      </c>
      <c r="F512" s="227" t="s">
        <v>3302</v>
      </c>
      <c r="G512" s="53" t="s">
        <v>2898</v>
      </c>
      <c r="H512" s="54">
        <v>1066</v>
      </c>
      <c r="I512" s="53" t="s">
        <v>45</v>
      </c>
      <c r="J512" s="71" t="str">
        <f t="shared" si="115"/>
        <v>Industry Energy Efficiency Standards</v>
      </c>
      <c r="K512" s="61" t="str">
        <f t="shared" si="115"/>
        <v>indst efficiency standards</v>
      </c>
      <c r="L512" s="61">
        <f t="shared" si="115"/>
        <v>0</v>
      </c>
      <c r="M512" s="61">
        <f t="shared" si="115"/>
        <v>0.25</v>
      </c>
      <c r="N512" s="61">
        <f t="shared" si="115"/>
        <v>0.01</v>
      </c>
      <c r="O512" s="55" t="str">
        <f t="shared" si="115"/>
        <v>% reduction in energy use</v>
      </c>
      <c r="P512" s="223" t="str">
        <f>INDEX('Policy Characteristics'!J:J,MATCH($C512,'Policy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2" s="55" t="str">
        <f t="shared" si="113"/>
        <v>industry-ag-main.html#eff-stds</v>
      </c>
      <c r="R512" s="55" t="str">
        <f t="shared" si="113"/>
        <v>industry-energy-efficiency-standards.html</v>
      </c>
      <c r="S512" s="303" t="str">
        <f t="shared" si="113"/>
        <v>U.S. DOE, 2016, Industrial Energy Efficiency Potential Analysis, https://energy.gov/sites/prod/files/2017/04/f34/energy-savings-by-state-industrial-methodology.pdf</v>
      </c>
      <c r="T512" s="55" t="str">
        <f t="shared" si="113"/>
        <v>U.S. DOE, 2016, Industrial Energy Efficiency Potential Analysis, https://energy.gov/sites/prod/files/2017/04/f34/energy-savings-by-state-industrial-methodology.pdf</v>
      </c>
    </row>
    <row r="513" spans="1:20" s="5" customFormat="1" ht="73.75" x14ac:dyDescent="0.75">
      <c r="A513" s="71" t="str">
        <f t="shared" si="114"/>
        <v>Industry</v>
      </c>
      <c r="B513" s="71" t="str">
        <f t="shared" si="114"/>
        <v>Industry Energy Efficiency Standards</v>
      </c>
      <c r="C513" s="71" t="str">
        <f t="shared" si="114"/>
        <v>Percentage Improvement in Eqpt Efficiency Standards above BAU</v>
      </c>
      <c r="D513" s="9" t="s">
        <v>3339</v>
      </c>
      <c r="E513" s="53" t="s">
        <v>2891</v>
      </c>
      <c r="F513" s="227" t="s">
        <v>3302</v>
      </c>
      <c r="G513" s="53" t="s">
        <v>2896</v>
      </c>
      <c r="H513" s="54">
        <v>1067</v>
      </c>
      <c r="I513" s="53" t="s">
        <v>46</v>
      </c>
      <c r="J513" s="71" t="str">
        <f t="shared" si="115"/>
        <v>Industry Energy Efficiency Standards</v>
      </c>
      <c r="K513" s="61" t="str">
        <f t="shared" si="115"/>
        <v>indst efficiency standards</v>
      </c>
      <c r="L513" s="61">
        <f t="shared" si="115"/>
        <v>0</v>
      </c>
      <c r="M513" s="61">
        <f t="shared" si="115"/>
        <v>0.25</v>
      </c>
      <c r="N513" s="61">
        <f t="shared" si="115"/>
        <v>0.01</v>
      </c>
      <c r="O513" s="55" t="str">
        <f t="shared" si="115"/>
        <v>% reduction in energy use</v>
      </c>
      <c r="P513" s="223" t="str">
        <f>INDEX('Policy Characteristics'!J:J,MATCH($C513,'Policy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3" s="55" t="str">
        <f t="shared" si="113"/>
        <v>industry-ag-main.html#eff-stds</v>
      </c>
      <c r="R513" s="55" t="str">
        <f t="shared" si="113"/>
        <v>industry-energy-efficiency-standards.html</v>
      </c>
      <c r="S513" s="303" t="str">
        <f t="shared" si="113"/>
        <v>U.S. DOE, 2016, Industrial Energy Efficiency Potential Analysis, https://energy.gov/sites/prod/files/2017/04/f34/energy-savings-by-state-industrial-methodology.pdf</v>
      </c>
      <c r="T513" s="55" t="str">
        <f t="shared" si="113"/>
        <v>U.S. DOE, 2016, Industrial Energy Efficiency Potential Analysis, https://energy.gov/sites/prod/files/2017/04/f34/energy-savings-by-state-industrial-methodology.pdf</v>
      </c>
    </row>
    <row r="514" spans="1:20" s="5" customFormat="1" ht="73.75" x14ac:dyDescent="0.75">
      <c r="A514" s="71" t="str">
        <f t="shared" si="114"/>
        <v>Industry</v>
      </c>
      <c r="B514" s="71" t="str">
        <f t="shared" si="114"/>
        <v>Industry Energy Efficiency Standards</v>
      </c>
      <c r="C514" s="71" t="str">
        <f t="shared" si="114"/>
        <v>Percentage Improvement in Eqpt Efficiency Standards above BAU</v>
      </c>
      <c r="D514" s="9" t="s">
        <v>3340</v>
      </c>
      <c r="E514" s="53" t="s">
        <v>2523</v>
      </c>
      <c r="F514" s="227" t="s">
        <v>3303</v>
      </c>
      <c r="G514" s="53" t="s">
        <v>2529</v>
      </c>
      <c r="H514" s="54">
        <v>1068</v>
      </c>
      <c r="I514" s="53" t="s">
        <v>45</v>
      </c>
      <c r="J514" s="71" t="str">
        <f t="shared" si="115"/>
        <v>Industry Energy Efficiency Standards</v>
      </c>
      <c r="K514" s="61" t="str">
        <f t="shared" si="115"/>
        <v>indst efficiency standards</v>
      </c>
      <c r="L514" s="61">
        <f t="shared" si="115"/>
        <v>0</v>
      </c>
      <c r="M514" s="61">
        <f t="shared" si="115"/>
        <v>0.25</v>
      </c>
      <c r="N514" s="61">
        <f t="shared" si="115"/>
        <v>0.01</v>
      </c>
      <c r="O514" s="55" t="str">
        <f t="shared" si="115"/>
        <v>% reduction in energy use</v>
      </c>
      <c r="P514" s="223" t="str">
        <f>INDEX('Policy Characteristics'!J:J,MATCH($C514,'Policy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4" s="55" t="str">
        <f t="shared" si="113"/>
        <v>industry-ag-main.html#eff-stds</v>
      </c>
      <c r="R514" s="55" t="str">
        <f t="shared" si="113"/>
        <v>industry-energy-efficiency-standards.html</v>
      </c>
      <c r="S514" s="303" t="str">
        <f t="shared" si="113"/>
        <v>U.S. DOE, 2016, Industrial Energy Efficiency Potential Analysis, https://energy.gov/sites/prod/files/2017/04/f34/energy-savings-by-state-industrial-methodology.pdf</v>
      </c>
      <c r="T514" s="55" t="str">
        <f t="shared" si="113"/>
        <v>U.S. DOE, 2016, Industrial Energy Efficiency Potential Analysis, https://energy.gov/sites/prod/files/2017/04/f34/energy-savings-by-state-industrial-methodology.pdf</v>
      </c>
    </row>
    <row r="515" spans="1:20" s="5" customFormat="1" ht="73.75" x14ac:dyDescent="0.75">
      <c r="A515" s="71" t="str">
        <f t="shared" si="114"/>
        <v>Industry</v>
      </c>
      <c r="B515" s="71" t="str">
        <f t="shared" si="114"/>
        <v>Industry Energy Efficiency Standards</v>
      </c>
      <c r="C515" s="71" t="str">
        <f t="shared" si="114"/>
        <v>Percentage Improvement in Eqpt Efficiency Standards above BAU</v>
      </c>
      <c r="D515" s="9" t="s">
        <v>3340</v>
      </c>
      <c r="E515" s="53" t="s">
        <v>2524</v>
      </c>
      <c r="F515" s="227" t="s">
        <v>3303</v>
      </c>
      <c r="G515" s="53" t="s">
        <v>2532</v>
      </c>
      <c r="H515" s="54">
        <v>1069</v>
      </c>
      <c r="I515" s="53" t="s">
        <v>46</v>
      </c>
      <c r="J515" s="71" t="str">
        <f t="shared" si="115"/>
        <v>Industry Energy Efficiency Standards</v>
      </c>
      <c r="K515" s="61" t="str">
        <f t="shared" si="115"/>
        <v>indst efficiency standards</v>
      </c>
      <c r="L515" s="61">
        <f t="shared" si="115"/>
        <v>0</v>
      </c>
      <c r="M515" s="61">
        <f t="shared" si="115"/>
        <v>0.25</v>
      </c>
      <c r="N515" s="61">
        <f t="shared" si="115"/>
        <v>0.01</v>
      </c>
      <c r="O515" s="55" t="str">
        <f t="shared" si="115"/>
        <v>% reduction in energy use</v>
      </c>
      <c r="P515" s="223" t="str">
        <f>INDEX('Policy Characteristics'!J:J,MATCH($C515,'Policy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5" s="55" t="str">
        <f t="shared" si="113"/>
        <v>industry-ag-main.html#eff-stds</v>
      </c>
      <c r="R515" s="55" t="str">
        <f t="shared" si="113"/>
        <v>industry-energy-efficiency-standards.html</v>
      </c>
      <c r="S515" s="303" t="str">
        <f t="shared" si="113"/>
        <v>U.S. DOE, 2016, Industrial Energy Efficiency Potential Analysis, https://energy.gov/sites/prod/files/2017/04/f34/energy-savings-by-state-industrial-methodology.pdf</v>
      </c>
      <c r="T515" s="55" t="str">
        <f t="shared" si="113"/>
        <v>U.S. DOE, 2016, Industrial Energy Efficiency Potential Analysis, https://energy.gov/sites/prod/files/2017/04/f34/energy-savings-by-state-industrial-methodology.pdf</v>
      </c>
    </row>
    <row r="516" spans="1:20" s="5" customFormat="1" ht="73.75" x14ac:dyDescent="0.75">
      <c r="A516" s="71" t="str">
        <f t="shared" si="114"/>
        <v>Industry</v>
      </c>
      <c r="B516" s="71" t="str">
        <f t="shared" si="114"/>
        <v>Industry Energy Efficiency Standards</v>
      </c>
      <c r="C516" s="71" t="str">
        <f t="shared" si="114"/>
        <v>Percentage Improvement in Eqpt Efficiency Standards above BAU</v>
      </c>
      <c r="D516" s="9" t="s">
        <v>3340</v>
      </c>
      <c r="E516" s="53" t="s">
        <v>2525</v>
      </c>
      <c r="F516" s="227" t="s">
        <v>3303</v>
      </c>
      <c r="G516" s="53" t="s">
        <v>2533</v>
      </c>
      <c r="H516" s="54">
        <v>1070</v>
      </c>
      <c r="I516" s="53" t="s">
        <v>45</v>
      </c>
      <c r="J516" s="71" t="str">
        <f t="shared" si="115"/>
        <v>Industry Energy Efficiency Standards</v>
      </c>
      <c r="K516" s="61" t="str">
        <f t="shared" si="115"/>
        <v>indst efficiency standards</v>
      </c>
      <c r="L516" s="61">
        <f t="shared" si="115"/>
        <v>0</v>
      </c>
      <c r="M516" s="61">
        <f t="shared" si="115"/>
        <v>0.25</v>
      </c>
      <c r="N516" s="61">
        <f t="shared" si="115"/>
        <v>0.01</v>
      </c>
      <c r="O516" s="55" t="str">
        <f t="shared" si="115"/>
        <v>% reduction in energy use</v>
      </c>
      <c r="P516" s="223" t="str">
        <f>INDEX('Policy Characteristics'!J:J,MATCH($C516,'Policy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6" s="55" t="str">
        <f t="shared" si="113"/>
        <v>industry-ag-main.html#eff-stds</v>
      </c>
      <c r="R516" s="55" t="str">
        <f t="shared" si="113"/>
        <v>industry-energy-efficiency-standards.html</v>
      </c>
      <c r="S516" s="303" t="str">
        <f t="shared" si="113"/>
        <v>U.S. DOE, 2016, Industrial Energy Efficiency Potential Analysis, https://energy.gov/sites/prod/files/2017/04/f34/energy-savings-by-state-industrial-methodology.pdf</v>
      </c>
      <c r="T516" s="55" t="str">
        <f t="shared" si="113"/>
        <v>U.S. DOE, 2016, Industrial Energy Efficiency Potential Analysis, https://energy.gov/sites/prod/files/2017/04/f34/energy-savings-by-state-industrial-methodology.pdf</v>
      </c>
    </row>
    <row r="517" spans="1:20" s="5" customFormat="1" ht="73.75" x14ac:dyDescent="0.75">
      <c r="A517" s="71" t="str">
        <f t="shared" si="114"/>
        <v>Industry</v>
      </c>
      <c r="B517" s="71" t="str">
        <f t="shared" si="114"/>
        <v>Industry Energy Efficiency Standards</v>
      </c>
      <c r="C517" s="71" t="str">
        <f t="shared" si="114"/>
        <v>Percentage Improvement in Eqpt Efficiency Standards above BAU</v>
      </c>
      <c r="D517" s="9" t="s">
        <v>3340</v>
      </c>
      <c r="E517" s="53" t="s">
        <v>2526</v>
      </c>
      <c r="F517" s="227" t="s">
        <v>3303</v>
      </c>
      <c r="G517" s="53" t="s">
        <v>2530</v>
      </c>
      <c r="H517" s="54">
        <v>1071</v>
      </c>
      <c r="I517" s="53" t="s">
        <v>46</v>
      </c>
      <c r="J517" s="71" t="str">
        <f t="shared" si="115"/>
        <v>Industry Energy Efficiency Standards</v>
      </c>
      <c r="K517" s="61" t="str">
        <f t="shared" si="115"/>
        <v>indst efficiency standards</v>
      </c>
      <c r="L517" s="61">
        <f t="shared" si="115"/>
        <v>0</v>
      </c>
      <c r="M517" s="61">
        <f t="shared" si="115"/>
        <v>0.25</v>
      </c>
      <c r="N517" s="61">
        <f t="shared" si="115"/>
        <v>0.01</v>
      </c>
      <c r="O517" s="55" t="str">
        <f t="shared" si="115"/>
        <v>% reduction in energy use</v>
      </c>
      <c r="P517" s="223" t="str">
        <f>INDEX('Policy Characteristics'!J:J,MATCH($C517,'Policy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7" s="55" t="str">
        <f t="shared" si="113"/>
        <v>industry-ag-main.html#eff-stds</v>
      </c>
      <c r="R517" s="55" t="str">
        <f t="shared" si="113"/>
        <v>industry-energy-efficiency-standards.html</v>
      </c>
      <c r="S517" s="303" t="str">
        <f t="shared" si="113"/>
        <v>U.S. DOE, 2016, Industrial Energy Efficiency Potential Analysis, https://energy.gov/sites/prod/files/2017/04/f34/energy-savings-by-state-industrial-methodology.pdf</v>
      </c>
      <c r="T517" s="55" t="str">
        <f t="shared" si="113"/>
        <v>U.S. DOE, 2016, Industrial Energy Efficiency Potential Analysis, https://energy.gov/sites/prod/files/2017/04/f34/energy-savings-by-state-industrial-methodology.pdf</v>
      </c>
    </row>
    <row r="518" spans="1:20" s="5" customFormat="1" ht="73.75" x14ac:dyDescent="0.75">
      <c r="A518" s="71" t="str">
        <f t="shared" si="114"/>
        <v>Industry</v>
      </c>
      <c r="B518" s="71" t="str">
        <f t="shared" si="114"/>
        <v>Industry Energy Efficiency Standards</v>
      </c>
      <c r="C518" s="71" t="str">
        <f t="shared" si="114"/>
        <v>Percentage Improvement in Eqpt Efficiency Standards above BAU</v>
      </c>
      <c r="D518" s="9" t="s">
        <v>3340</v>
      </c>
      <c r="E518" s="53" t="s">
        <v>2527</v>
      </c>
      <c r="F518" s="227" t="s">
        <v>3303</v>
      </c>
      <c r="G518" s="53" t="s">
        <v>2531</v>
      </c>
      <c r="H518" s="54">
        <v>1072</v>
      </c>
      <c r="I518" s="53" t="s">
        <v>45</v>
      </c>
      <c r="J518" s="71" t="str">
        <f t="shared" si="115"/>
        <v>Industry Energy Efficiency Standards</v>
      </c>
      <c r="K518" s="61" t="str">
        <f t="shared" si="115"/>
        <v>indst efficiency standards</v>
      </c>
      <c r="L518" s="61">
        <f t="shared" si="115"/>
        <v>0</v>
      </c>
      <c r="M518" s="61">
        <f t="shared" si="115"/>
        <v>0.25</v>
      </c>
      <c r="N518" s="61">
        <f t="shared" si="115"/>
        <v>0.01</v>
      </c>
      <c r="O518" s="55" t="str">
        <f t="shared" si="115"/>
        <v>% reduction in energy use</v>
      </c>
      <c r="P518" s="223" t="str">
        <f>INDEX('Policy Characteristics'!J:J,MATCH($C518,'Policy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8" s="55" t="str">
        <f t="shared" si="113"/>
        <v>industry-ag-main.html#eff-stds</v>
      </c>
      <c r="R518" s="55" t="str">
        <f t="shared" si="113"/>
        <v>industry-energy-efficiency-standards.html</v>
      </c>
      <c r="S518" s="303" t="str">
        <f t="shared" si="113"/>
        <v>U.S. DOE, 2016, Industrial Energy Efficiency Potential Analysis, https://energy.gov/sites/prod/files/2017/04/f34/energy-savings-by-state-industrial-methodology.pdf</v>
      </c>
      <c r="T518" s="55" t="str">
        <f t="shared" si="113"/>
        <v>U.S. DOE, 2016, Industrial Energy Efficiency Potential Analysis, https://energy.gov/sites/prod/files/2017/04/f34/energy-savings-by-state-industrial-methodology.pdf</v>
      </c>
    </row>
    <row r="519" spans="1:20" s="5" customFormat="1" ht="73.75" x14ac:dyDescent="0.75">
      <c r="A519" s="71" t="str">
        <f t="shared" si="114"/>
        <v>Industry</v>
      </c>
      <c r="B519" s="71" t="str">
        <f t="shared" si="114"/>
        <v>Industry Energy Efficiency Standards</v>
      </c>
      <c r="C519" s="71" t="str">
        <f t="shared" si="114"/>
        <v>Percentage Improvement in Eqpt Efficiency Standards above BAU</v>
      </c>
      <c r="D519" s="9" t="s">
        <v>3340</v>
      </c>
      <c r="E519" s="53" t="s">
        <v>2528</v>
      </c>
      <c r="F519" s="227" t="s">
        <v>3303</v>
      </c>
      <c r="G519" s="53" t="s">
        <v>2534</v>
      </c>
      <c r="H519" s="54">
        <v>1073</v>
      </c>
      <c r="I519" s="53" t="s">
        <v>46</v>
      </c>
      <c r="J519" s="71" t="str">
        <f t="shared" si="115"/>
        <v>Industry Energy Efficiency Standards</v>
      </c>
      <c r="K519" s="61" t="str">
        <f t="shared" si="115"/>
        <v>indst efficiency standards</v>
      </c>
      <c r="L519" s="61">
        <f t="shared" si="115"/>
        <v>0</v>
      </c>
      <c r="M519" s="61">
        <f t="shared" si="115"/>
        <v>0.25</v>
      </c>
      <c r="N519" s="61">
        <f t="shared" si="115"/>
        <v>0.01</v>
      </c>
      <c r="O519" s="55" t="str">
        <f t="shared" si="115"/>
        <v>% reduction in energy use</v>
      </c>
      <c r="P519" s="223" t="str">
        <f>INDEX('Policy Characteristics'!J:J,MATCH($C519,'Policy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9" s="55" t="str">
        <f t="shared" si="113"/>
        <v>industry-ag-main.html#eff-stds</v>
      </c>
      <c r="R519" s="55" t="str">
        <f t="shared" si="113"/>
        <v>industry-energy-efficiency-standards.html</v>
      </c>
      <c r="S519" s="303" t="str">
        <f t="shared" si="113"/>
        <v>U.S. DOE, 2016, Industrial Energy Efficiency Potential Analysis, https://energy.gov/sites/prod/files/2017/04/f34/energy-savings-by-state-industrial-methodology.pdf</v>
      </c>
      <c r="T519" s="55" t="str">
        <f t="shared" si="113"/>
        <v>U.S. DOE, 2016, Industrial Energy Efficiency Potential Analysis, https://energy.gov/sites/prod/files/2017/04/f34/energy-savings-by-state-industrial-methodology.pdf</v>
      </c>
    </row>
    <row r="520" spans="1:20" s="5" customFormat="1" ht="73.75" x14ac:dyDescent="0.75">
      <c r="A520" s="71" t="str">
        <f t="shared" si="114"/>
        <v>Industry</v>
      </c>
      <c r="B520" s="71" t="str">
        <f t="shared" si="114"/>
        <v>Industry Energy Efficiency Standards</v>
      </c>
      <c r="C520" s="71" t="str">
        <f t="shared" si="114"/>
        <v>Percentage Improvement in Eqpt Efficiency Standards above BAU</v>
      </c>
      <c r="D520" s="9" t="s">
        <v>3340</v>
      </c>
      <c r="E520" s="53" t="s">
        <v>2892</v>
      </c>
      <c r="F520" s="227" t="s">
        <v>3303</v>
      </c>
      <c r="G520" s="53" t="s">
        <v>2895</v>
      </c>
      <c r="H520" s="54">
        <v>1074</v>
      </c>
      <c r="I520" s="53" t="s">
        <v>46</v>
      </c>
      <c r="J520" s="71" t="str">
        <f t="shared" si="115"/>
        <v>Industry Energy Efficiency Standards</v>
      </c>
      <c r="K520" s="61" t="str">
        <f t="shared" si="115"/>
        <v>indst efficiency standards</v>
      </c>
      <c r="L520" s="61">
        <f t="shared" si="115"/>
        <v>0</v>
      </c>
      <c r="M520" s="61">
        <f t="shared" si="115"/>
        <v>0.25</v>
      </c>
      <c r="N520" s="61">
        <f t="shared" si="115"/>
        <v>0.01</v>
      </c>
      <c r="O520" s="55" t="str">
        <f t="shared" si="115"/>
        <v>% reduction in energy use</v>
      </c>
      <c r="P520" s="223" t="str">
        <f>INDEX('Policy Characteristics'!J:J,MATCH($C520,'Policy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0" s="55" t="str">
        <f t="shared" si="113"/>
        <v>industry-ag-main.html#eff-stds</v>
      </c>
      <c r="R520" s="55" t="str">
        <f t="shared" si="113"/>
        <v>industry-energy-efficiency-standards.html</v>
      </c>
      <c r="S520" s="303" t="str">
        <f t="shared" si="113"/>
        <v>U.S. DOE, 2016, Industrial Energy Efficiency Potential Analysis, https://energy.gov/sites/prod/files/2017/04/f34/energy-savings-by-state-industrial-methodology.pdf</v>
      </c>
      <c r="T520" s="55" t="str">
        <f t="shared" si="113"/>
        <v>U.S. DOE, 2016, Industrial Energy Efficiency Potential Analysis, https://energy.gov/sites/prod/files/2017/04/f34/energy-savings-by-state-industrial-methodology.pdf</v>
      </c>
    </row>
    <row r="521" spans="1:20" s="5" customFormat="1" ht="73.75" x14ac:dyDescent="0.75">
      <c r="A521" s="71" t="str">
        <f t="shared" si="114"/>
        <v>Industry</v>
      </c>
      <c r="B521" s="71" t="str">
        <f t="shared" si="114"/>
        <v>Industry Energy Efficiency Standards</v>
      </c>
      <c r="C521" s="71" t="str">
        <f t="shared" si="114"/>
        <v>Percentage Improvement in Eqpt Efficiency Standards above BAU</v>
      </c>
      <c r="D521" s="9" t="s">
        <v>3340</v>
      </c>
      <c r="E521" s="53" t="s">
        <v>2893</v>
      </c>
      <c r="F521" s="227" t="s">
        <v>3303</v>
      </c>
      <c r="G521" s="53" t="s">
        <v>2897</v>
      </c>
      <c r="H521" s="54">
        <v>1075</v>
      </c>
      <c r="I521" s="53" t="s">
        <v>46</v>
      </c>
      <c r="J521" s="71" t="str">
        <f t="shared" si="115"/>
        <v>Industry Energy Efficiency Standards</v>
      </c>
      <c r="K521" s="61" t="str">
        <f t="shared" si="115"/>
        <v>indst efficiency standards</v>
      </c>
      <c r="L521" s="61">
        <f t="shared" si="115"/>
        <v>0</v>
      </c>
      <c r="M521" s="61">
        <f t="shared" si="115"/>
        <v>0.25</v>
      </c>
      <c r="N521" s="61">
        <f t="shared" si="115"/>
        <v>0.01</v>
      </c>
      <c r="O521" s="55" t="str">
        <f t="shared" si="115"/>
        <v>% reduction in energy use</v>
      </c>
      <c r="P521" s="223" t="str">
        <f>INDEX('Policy Characteristics'!J:J,MATCH($C521,'Policy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1" s="55" t="str">
        <f t="shared" si="113"/>
        <v>industry-ag-main.html#eff-stds</v>
      </c>
      <c r="R521" s="55" t="str">
        <f t="shared" si="113"/>
        <v>industry-energy-efficiency-standards.html</v>
      </c>
      <c r="S521" s="303" t="str">
        <f t="shared" si="113"/>
        <v>U.S. DOE, 2016, Industrial Energy Efficiency Potential Analysis, https://energy.gov/sites/prod/files/2017/04/f34/energy-savings-by-state-industrial-methodology.pdf</v>
      </c>
      <c r="T521" s="55" t="str">
        <f t="shared" si="113"/>
        <v>U.S. DOE, 2016, Industrial Energy Efficiency Potential Analysis, https://energy.gov/sites/prod/files/2017/04/f34/energy-savings-by-state-industrial-methodology.pdf</v>
      </c>
    </row>
    <row r="522" spans="1:20" s="5" customFormat="1" ht="73.75" x14ac:dyDescent="0.75">
      <c r="A522" s="71" t="str">
        <f t="shared" si="114"/>
        <v>Industry</v>
      </c>
      <c r="B522" s="71" t="str">
        <f t="shared" si="114"/>
        <v>Industry Energy Efficiency Standards</v>
      </c>
      <c r="C522" s="71" t="str">
        <f t="shared" si="114"/>
        <v>Percentage Improvement in Eqpt Efficiency Standards above BAU</v>
      </c>
      <c r="D522" s="9" t="s">
        <v>3340</v>
      </c>
      <c r="E522" s="53" t="s">
        <v>2894</v>
      </c>
      <c r="F522" s="227" t="s">
        <v>3303</v>
      </c>
      <c r="G522" s="53" t="s">
        <v>2898</v>
      </c>
      <c r="H522" s="54">
        <v>1076</v>
      </c>
      <c r="I522" s="53" t="s">
        <v>45</v>
      </c>
      <c r="J522" s="71" t="str">
        <f t="shared" si="115"/>
        <v>Industry Energy Efficiency Standards</v>
      </c>
      <c r="K522" s="61" t="str">
        <f t="shared" si="115"/>
        <v>indst efficiency standards</v>
      </c>
      <c r="L522" s="61">
        <f t="shared" si="115"/>
        <v>0</v>
      </c>
      <c r="M522" s="61">
        <f t="shared" ref="K522:T558" si="116">M$404</f>
        <v>0.25</v>
      </c>
      <c r="N522" s="61">
        <f t="shared" si="116"/>
        <v>0.01</v>
      </c>
      <c r="O522" s="55" t="str">
        <f t="shared" si="116"/>
        <v>% reduction in energy use</v>
      </c>
      <c r="P522" s="223" t="str">
        <f>INDEX('Policy Characteristics'!J:J,MATCH($C522,'Policy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2" s="55" t="str">
        <f t="shared" si="113"/>
        <v>industry-ag-main.html#eff-stds</v>
      </c>
      <c r="R522" s="55" t="str">
        <f t="shared" si="113"/>
        <v>industry-energy-efficiency-standards.html</v>
      </c>
      <c r="S522" s="303" t="str">
        <f t="shared" si="113"/>
        <v>U.S. DOE, 2016, Industrial Energy Efficiency Potential Analysis, https://energy.gov/sites/prod/files/2017/04/f34/energy-savings-by-state-industrial-methodology.pdf</v>
      </c>
      <c r="T522" s="55" t="str">
        <f t="shared" si="113"/>
        <v>U.S. DOE, 2016, Industrial Energy Efficiency Potential Analysis, https://energy.gov/sites/prod/files/2017/04/f34/energy-savings-by-state-industrial-methodology.pdf</v>
      </c>
    </row>
    <row r="523" spans="1:20" s="5" customFormat="1" ht="73.75" x14ac:dyDescent="0.75">
      <c r="A523" s="71" t="str">
        <f t="shared" si="114"/>
        <v>Industry</v>
      </c>
      <c r="B523" s="71" t="str">
        <f t="shared" si="114"/>
        <v>Industry Energy Efficiency Standards</v>
      </c>
      <c r="C523" s="71" t="str">
        <f t="shared" si="114"/>
        <v>Percentage Improvement in Eqpt Efficiency Standards above BAU</v>
      </c>
      <c r="D523" s="9" t="s">
        <v>3340</v>
      </c>
      <c r="E523" s="53" t="s">
        <v>2891</v>
      </c>
      <c r="F523" s="227" t="s">
        <v>3303</v>
      </c>
      <c r="G523" s="53" t="s">
        <v>2896</v>
      </c>
      <c r="H523" s="54">
        <v>1077</v>
      </c>
      <c r="I523" s="53" t="s">
        <v>46</v>
      </c>
      <c r="J523" s="71" t="str">
        <f t="shared" ref="J523:O586" si="117">J$404</f>
        <v>Industry Energy Efficiency Standards</v>
      </c>
      <c r="K523" s="61" t="str">
        <f t="shared" si="116"/>
        <v>indst efficiency standards</v>
      </c>
      <c r="L523" s="61">
        <f t="shared" si="116"/>
        <v>0</v>
      </c>
      <c r="M523" s="61">
        <f t="shared" si="116"/>
        <v>0.25</v>
      </c>
      <c r="N523" s="61">
        <f t="shared" si="116"/>
        <v>0.01</v>
      </c>
      <c r="O523" s="55" t="str">
        <f t="shared" si="116"/>
        <v>% reduction in energy use</v>
      </c>
      <c r="P523" s="223" t="str">
        <f>INDEX('Policy Characteristics'!J:J,MATCH($C523,'Policy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3" s="55" t="str">
        <f t="shared" si="113"/>
        <v>industry-ag-main.html#eff-stds</v>
      </c>
      <c r="R523" s="55" t="str">
        <f t="shared" si="113"/>
        <v>industry-energy-efficiency-standards.html</v>
      </c>
      <c r="S523" s="303" t="str">
        <f t="shared" si="113"/>
        <v>U.S. DOE, 2016, Industrial Energy Efficiency Potential Analysis, https://energy.gov/sites/prod/files/2017/04/f34/energy-savings-by-state-industrial-methodology.pdf</v>
      </c>
      <c r="T523" s="55" t="str">
        <f t="shared" si="113"/>
        <v>U.S. DOE, 2016, Industrial Energy Efficiency Potential Analysis, https://energy.gov/sites/prod/files/2017/04/f34/energy-savings-by-state-industrial-methodology.pdf</v>
      </c>
    </row>
    <row r="524" spans="1:20" s="5" customFormat="1" ht="73.75" x14ac:dyDescent="0.75">
      <c r="A524" s="71" t="str">
        <f t="shared" si="114"/>
        <v>Industry</v>
      </c>
      <c r="B524" s="71" t="str">
        <f t="shared" si="114"/>
        <v>Industry Energy Efficiency Standards</v>
      </c>
      <c r="C524" s="71" t="str">
        <f t="shared" si="114"/>
        <v>Percentage Improvement in Eqpt Efficiency Standards above BAU</v>
      </c>
      <c r="D524" s="9" t="s">
        <v>3341</v>
      </c>
      <c r="E524" s="53" t="s">
        <v>2523</v>
      </c>
      <c r="F524" s="227" t="s">
        <v>3304</v>
      </c>
      <c r="G524" s="53" t="s">
        <v>2529</v>
      </c>
      <c r="H524" s="54">
        <v>1078</v>
      </c>
      <c r="I524" s="53" t="s">
        <v>45</v>
      </c>
      <c r="J524" s="71" t="str">
        <f t="shared" si="117"/>
        <v>Industry Energy Efficiency Standards</v>
      </c>
      <c r="K524" s="61" t="str">
        <f t="shared" si="116"/>
        <v>indst efficiency standards</v>
      </c>
      <c r="L524" s="61">
        <f t="shared" si="116"/>
        <v>0</v>
      </c>
      <c r="M524" s="61">
        <f t="shared" si="116"/>
        <v>0.25</v>
      </c>
      <c r="N524" s="61">
        <f t="shared" si="116"/>
        <v>0.01</v>
      </c>
      <c r="O524" s="55" t="str">
        <f t="shared" si="116"/>
        <v>% reduction in energy use</v>
      </c>
      <c r="P524" s="223" t="str">
        <f>INDEX('Policy Characteristics'!J:J,MATCH($C524,'Policy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4" s="55" t="str">
        <f t="shared" si="113"/>
        <v>industry-ag-main.html#eff-stds</v>
      </c>
      <c r="R524" s="55" t="str">
        <f t="shared" si="113"/>
        <v>industry-energy-efficiency-standards.html</v>
      </c>
      <c r="S524" s="303" t="str">
        <f t="shared" si="113"/>
        <v>U.S. DOE, 2016, Industrial Energy Efficiency Potential Analysis, https://energy.gov/sites/prod/files/2017/04/f34/energy-savings-by-state-industrial-methodology.pdf</v>
      </c>
      <c r="T524" s="55" t="str">
        <f t="shared" si="113"/>
        <v>U.S. DOE, 2016, Industrial Energy Efficiency Potential Analysis, https://energy.gov/sites/prod/files/2017/04/f34/energy-savings-by-state-industrial-methodology.pdf</v>
      </c>
    </row>
    <row r="525" spans="1:20" s="5" customFormat="1" ht="73.75" x14ac:dyDescent="0.75">
      <c r="A525" s="71" t="str">
        <f t="shared" si="114"/>
        <v>Industry</v>
      </c>
      <c r="B525" s="71" t="str">
        <f t="shared" si="114"/>
        <v>Industry Energy Efficiency Standards</v>
      </c>
      <c r="C525" s="71" t="str">
        <f t="shared" si="114"/>
        <v>Percentage Improvement in Eqpt Efficiency Standards above BAU</v>
      </c>
      <c r="D525" s="9" t="s">
        <v>3341</v>
      </c>
      <c r="E525" s="53" t="s">
        <v>2524</v>
      </c>
      <c r="F525" s="227" t="s">
        <v>3304</v>
      </c>
      <c r="G525" s="53" t="s">
        <v>2532</v>
      </c>
      <c r="H525" s="54">
        <v>1079</v>
      </c>
      <c r="I525" s="53" t="s">
        <v>45</v>
      </c>
      <c r="J525" s="71" t="str">
        <f t="shared" si="117"/>
        <v>Industry Energy Efficiency Standards</v>
      </c>
      <c r="K525" s="61" t="str">
        <f t="shared" si="116"/>
        <v>indst efficiency standards</v>
      </c>
      <c r="L525" s="61">
        <f t="shared" si="116"/>
        <v>0</v>
      </c>
      <c r="M525" s="61">
        <f t="shared" si="116"/>
        <v>0.25</v>
      </c>
      <c r="N525" s="61">
        <f t="shared" si="116"/>
        <v>0.01</v>
      </c>
      <c r="O525" s="55" t="str">
        <f t="shared" si="116"/>
        <v>% reduction in energy use</v>
      </c>
      <c r="P525" s="223" t="str">
        <f>INDEX('Policy Characteristics'!J:J,MATCH($C525,'Policy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5" s="55" t="str">
        <f t="shared" si="113"/>
        <v>industry-ag-main.html#eff-stds</v>
      </c>
      <c r="R525" s="55" t="str">
        <f t="shared" si="113"/>
        <v>industry-energy-efficiency-standards.html</v>
      </c>
      <c r="S525" s="303" t="str">
        <f t="shared" si="113"/>
        <v>U.S. DOE, 2016, Industrial Energy Efficiency Potential Analysis, https://energy.gov/sites/prod/files/2017/04/f34/energy-savings-by-state-industrial-methodology.pdf</v>
      </c>
      <c r="T525" s="55" t="str">
        <f t="shared" si="113"/>
        <v>U.S. DOE, 2016, Industrial Energy Efficiency Potential Analysis, https://energy.gov/sites/prod/files/2017/04/f34/energy-savings-by-state-industrial-methodology.pdf</v>
      </c>
    </row>
    <row r="526" spans="1:20" s="5" customFormat="1" ht="73.75" x14ac:dyDescent="0.75">
      <c r="A526" s="71" t="str">
        <f t="shared" si="114"/>
        <v>Industry</v>
      </c>
      <c r="B526" s="71" t="str">
        <f t="shared" si="114"/>
        <v>Industry Energy Efficiency Standards</v>
      </c>
      <c r="C526" s="71" t="str">
        <f t="shared" si="114"/>
        <v>Percentage Improvement in Eqpt Efficiency Standards above BAU</v>
      </c>
      <c r="D526" s="9" t="s">
        <v>3341</v>
      </c>
      <c r="E526" s="53" t="s">
        <v>2525</v>
      </c>
      <c r="F526" s="227" t="s">
        <v>3304</v>
      </c>
      <c r="G526" s="53" t="s">
        <v>2533</v>
      </c>
      <c r="H526" s="54">
        <v>1080</v>
      </c>
      <c r="I526" s="53" t="s">
        <v>45</v>
      </c>
      <c r="J526" s="71" t="str">
        <f t="shared" si="117"/>
        <v>Industry Energy Efficiency Standards</v>
      </c>
      <c r="K526" s="61" t="str">
        <f t="shared" si="116"/>
        <v>indst efficiency standards</v>
      </c>
      <c r="L526" s="61">
        <f t="shared" si="116"/>
        <v>0</v>
      </c>
      <c r="M526" s="61">
        <f t="shared" si="116"/>
        <v>0.25</v>
      </c>
      <c r="N526" s="61">
        <f t="shared" si="116"/>
        <v>0.01</v>
      </c>
      <c r="O526" s="55" t="str">
        <f t="shared" si="116"/>
        <v>% reduction in energy use</v>
      </c>
      <c r="P526" s="223" t="str">
        <f>INDEX('Policy Characteristics'!J:J,MATCH($C526,'Policy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6" s="55" t="str">
        <f t="shared" si="113"/>
        <v>industry-ag-main.html#eff-stds</v>
      </c>
      <c r="R526" s="55" t="str">
        <f t="shared" si="113"/>
        <v>industry-energy-efficiency-standards.html</v>
      </c>
      <c r="S526" s="303" t="str">
        <f t="shared" si="113"/>
        <v>U.S. DOE, 2016, Industrial Energy Efficiency Potential Analysis, https://energy.gov/sites/prod/files/2017/04/f34/energy-savings-by-state-industrial-methodology.pdf</v>
      </c>
      <c r="T526" s="55" t="str">
        <f t="shared" si="113"/>
        <v>U.S. DOE, 2016, Industrial Energy Efficiency Potential Analysis, https://energy.gov/sites/prod/files/2017/04/f34/energy-savings-by-state-industrial-methodology.pdf</v>
      </c>
    </row>
    <row r="527" spans="1:20" s="5" customFormat="1" ht="73.75" x14ac:dyDescent="0.75">
      <c r="A527" s="71" t="str">
        <f t="shared" si="114"/>
        <v>Industry</v>
      </c>
      <c r="B527" s="71" t="str">
        <f t="shared" si="114"/>
        <v>Industry Energy Efficiency Standards</v>
      </c>
      <c r="C527" s="71" t="str">
        <f t="shared" si="114"/>
        <v>Percentage Improvement in Eqpt Efficiency Standards above BAU</v>
      </c>
      <c r="D527" s="9" t="s">
        <v>3341</v>
      </c>
      <c r="E527" s="53" t="s">
        <v>2526</v>
      </c>
      <c r="F527" s="227" t="s">
        <v>3304</v>
      </c>
      <c r="G527" s="53" t="s">
        <v>2530</v>
      </c>
      <c r="H527" s="54">
        <v>1081</v>
      </c>
      <c r="I527" s="53" t="s">
        <v>46</v>
      </c>
      <c r="J527" s="71" t="str">
        <f t="shared" si="117"/>
        <v>Industry Energy Efficiency Standards</v>
      </c>
      <c r="K527" s="61" t="str">
        <f t="shared" si="116"/>
        <v>indst efficiency standards</v>
      </c>
      <c r="L527" s="61">
        <f t="shared" si="116"/>
        <v>0</v>
      </c>
      <c r="M527" s="61">
        <f t="shared" si="116"/>
        <v>0.25</v>
      </c>
      <c r="N527" s="61">
        <f t="shared" si="116"/>
        <v>0.01</v>
      </c>
      <c r="O527" s="55" t="str">
        <f t="shared" si="116"/>
        <v>% reduction in energy use</v>
      </c>
      <c r="P527" s="223" t="str">
        <f>INDEX('Policy Characteristics'!J:J,MATCH($C527,'Policy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7" s="55" t="str">
        <f t="shared" si="113"/>
        <v>industry-ag-main.html#eff-stds</v>
      </c>
      <c r="R527" s="55" t="str">
        <f t="shared" si="113"/>
        <v>industry-energy-efficiency-standards.html</v>
      </c>
      <c r="S527" s="303" t="str">
        <f t="shared" si="113"/>
        <v>U.S. DOE, 2016, Industrial Energy Efficiency Potential Analysis, https://energy.gov/sites/prod/files/2017/04/f34/energy-savings-by-state-industrial-methodology.pdf</v>
      </c>
      <c r="T527" s="55" t="str">
        <f t="shared" si="113"/>
        <v>U.S. DOE, 2016, Industrial Energy Efficiency Potential Analysis, https://energy.gov/sites/prod/files/2017/04/f34/energy-savings-by-state-industrial-methodology.pdf</v>
      </c>
    </row>
    <row r="528" spans="1:20" s="5" customFormat="1" ht="73.75" x14ac:dyDescent="0.75">
      <c r="A528" s="71" t="str">
        <f t="shared" si="114"/>
        <v>Industry</v>
      </c>
      <c r="B528" s="71" t="str">
        <f t="shared" si="114"/>
        <v>Industry Energy Efficiency Standards</v>
      </c>
      <c r="C528" s="71" t="str">
        <f t="shared" si="114"/>
        <v>Percentage Improvement in Eqpt Efficiency Standards above BAU</v>
      </c>
      <c r="D528" s="9" t="s">
        <v>3341</v>
      </c>
      <c r="E528" s="53" t="s">
        <v>2527</v>
      </c>
      <c r="F528" s="227" t="s">
        <v>3304</v>
      </c>
      <c r="G528" s="53" t="s">
        <v>2531</v>
      </c>
      <c r="H528" s="54">
        <v>1082</v>
      </c>
      <c r="I528" s="53" t="s">
        <v>45</v>
      </c>
      <c r="J528" s="71" t="str">
        <f t="shared" si="117"/>
        <v>Industry Energy Efficiency Standards</v>
      </c>
      <c r="K528" s="61" t="str">
        <f t="shared" si="116"/>
        <v>indst efficiency standards</v>
      </c>
      <c r="L528" s="61">
        <f t="shared" si="116"/>
        <v>0</v>
      </c>
      <c r="M528" s="61">
        <f t="shared" si="116"/>
        <v>0.25</v>
      </c>
      <c r="N528" s="61">
        <f t="shared" si="116"/>
        <v>0.01</v>
      </c>
      <c r="O528" s="55" t="str">
        <f t="shared" si="116"/>
        <v>% reduction in energy use</v>
      </c>
      <c r="P528" s="223" t="str">
        <f>INDEX('Policy Characteristics'!J:J,MATCH($C528,'Policy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8" s="55" t="str">
        <f t="shared" si="113"/>
        <v>industry-ag-main.html#eff-stds</v>
      </c>
      <c r="R528" s="55" t="str">
        <f t="shared" si="113"/>
        <v>industry-energy-efficiency-standards.html</v>
      </c>
      <c r="S528" s="303" t="str">
        <f t="shared" si="113"/>
        <v>U.S. DOE, 2016, Industrial Energy Efficiency Potential Analysis, https://energy.gov/sites/prod/files/2017/04/f34/energy-savings-by-state-industrial-methodology.pdf</v>
      </c>
      <c r="T528" s="55" t="str">
        <f t="shared" si="113"/>
        <v>U.S. DOE, 2016, Industrial Energy Efficiency Potential Analysis, https://energy.gov/sites/prod/files/2017/04/f34/energy-savings-by-state-industrial-methodology.pdf</v>
      </c>
    </row>
    <row r="529" spans="1:20" s="5" customFormat="1" ht="73.75" x14ac:dyDescent="0.75">
      <c r="A529" s="71" t="str">
        <f t="shared" si="114"/>
        <v>Industry</v>
      </c>
      <c r="B529" s="71" t="str">
        <f t="shared" si="114"/>
        <v>Industry Energy Efficiency Standards</v>
      </c>
      <c r="C529" s="71" t="str">
        <f t="shared" si="114"/>
        <v>Percentage Improvement in Eqpt Efficiency Standards above BAU</v>
      </c>
      <c r="D529" s="9" t="s">
        <v>3341</v>
      </c>
      <c r="E529" s="53" t="s">
        <v>2528</v>
      </c>
      <c r="F529" s="227" t="s">
        <v>3304</v>
      </c>
      <c r="G529" s="53" t="s">
        <v>2534</v>
      </c>
      <c r="H529" s="54">
        <v>1083</v>
      </c>
      <c r="I529" s="53" t="s">
        <v>46</v>
      </c>
      <c r="J529" s="71" t="str">
        <f t="shared" si="117"/>
        <v>Industry Energy Efficiency Standards</v>
      </c>
      <c r="K529" s="61" t="str">
        <f t="shared" si="116"/>
        <v>indst efficiency standards</v>
      </c>
      <c r="L529" s="61">
        <f t="shared" si="116"/>
        <v>0</v>
      </c>
      <c r="M529" s="61">
        <f t="shared" si="116"/>
        <v>0.25</v>
      </c>
      <c r="N529" s="61">
        <f t="shared" si="116"/>
        <v>0.01</v>
      </c>
      <c r="O529" s="55" t="str">
        <f t="shared" si="116"/>
        <v>% reduction in energy use</v>
      </c>
      <c r="P529" s="223" t="str">
        <f>INDEX('Policy Characteristics'!J:J,MATCH($C529,'Policy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9" s="55" t="str">
        <f t="shared" si="113"/>
        <v>industry-ag-main.html#eff-stds</v>
      </c>
      <c r="R529" s="55" t="str">
        <f t="shared" si="113"/>
        <v>industry-energy-efficiency-standards.html</v>
      </c>
      <c r="S529" s="303" t="str">
        <f t="shared" si="113"/>
        <v>U.S. DOE, 2016, Industrial Energy Efficiency Potential Analysis, https://energy.gov/sites/prod/files/2017/04/f34/energy-savings-by-state-industrial-methodology.pdf</v>
      </c>
      <c r="T529" s="55" t="str">
        <f t="shared" si="113"/>
        <v>U.S. DOE, 2016, Industrial Energy Efficiency Potential Analysis, https://energy.gov/sites/prod/files/2017/04/f34/energy-savings-by-state-industrial-methodology.pdf</v>
      </c>
    </row>
    <row r="530" spans="1:20" s="5" customFormat="1" ht="73.75" x14ac:dyDescent="0.75">
      <c r="A530" s="71" t="str">
        <f t="shared" si="114"/>
        <v>Industry</v>
      </c>
      <c r="B530" s="71" t="str">
        <f t="shared" si="114"/>
        <v>Industry Energy Efficiency Standards</v>
      </c>
      <c r="C530" s="71" t="str">
        <f t="shared" si="114"/>
        <v>Percentage Improvement in Eqpt Efficiency Standards above BAU</v>
      </c>
      <c r="D530" s="9" t="s">
        <v>3341</v>
      </c>
      <c r="E530" s="53" t="s">
        <v>2892</v>
      </c>
      <c r="F530" s="227" t="s">
        <v>3304</v>
      </c>
      <c r="G530" s="53" t="s">
        <v>2895</v>
      </c>
      <c r="H530" s="54">
        <v>1084</v>
      </c>
      <c r="I530" s="53" t="s">
        <v>46</v>
      </c>
      <c r="J530" s="71" t="str">
        <f t="shared" si="117"/>
        <v>Industry Energy Efficiency Standards</v>
      </c>
      <c r="K530" s="61" t="str">
        <f t="shared" si="116"/>
        <v>indst efficiency standards</v>
      </c>
      <c r="L530" s="61">
        <f t="shared" si="116"/>
        <v>0</v>
      </c>
      <c r="M530" s="61">
        <f t="shared" si="116"/>
        <v>0.25</v>
      </c>
      <c r="N530" s="61">
        <f t="shared" si="116"/>
        <v>0.01</v>
      </c>
      <c r="O530" s="55" t="str">
        <f t="shared" si="116"/>
        <v>% reduction in energy use</v>
      </c>
      <c r="P530" s="223" t="str">
        <f>INDEX('Policy Characteristics'!J:J,MATCH($C530,'Policy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0" s="55" t="str">
        <f t="shared" si="113"/>
        <v>industry-ag-main.html#eff-stds</v>
      </c>
      <c r="R530" s="55" t="str">
        <f t="shared" si="113"/>
        <v>industry-energy-efficiency-standards.html</v>
      </c>
      <c r="S530" s="303" t="str">
        <f t="shared" si="113"/>
        <v>U.S. DOE, 2016, Industrial Energy Efficiency Potential Analysis, https://energy.gov/sites/prod/files/2017/04/f34/energy-savings-by-state-industrial-methodology.pdf</v>
      </c>
      <c r="T530" s="55" t="str">
        <f t="shared" si="113"/>
        <v>U.S. DOE, 2016, Industrial Energy Efficiency Potential Analysis, https://energy.gov/sites/prod/files/2017/04/f34/energy-savings-by-state-industrial-methodology.pdf</v>
      </c>
    </row>
    <row r="531" spans="1:20" s="5" customFormat="1" ht="73.75" x14ac:dyDescent="0.75">
      <c r="A531" s="71" t="str">
        <f t="shared" si="114"/>
        <v>Industry</v>
      </c>
      <c r="B531" s="71" t="str">
        <f t="shared" si="114"/>
        <v>Industry Energy Efficiency Standards</v>
      </c>
      <c r="C531" s="71" t="str">
        <f t="shared" si="114"/>
        <v>Percentage Improvement in Eqpt Efficiency Standards above BAU</v>
      </c>
      <c r="D531" s="9" t="s">
        <v>3341</v>
      </c>
      <c r="E531" s="53" t="s">
        <v>2893</v>
      </c>
      <c r="F531" s="227" t="s">
        <v>3304</v>
      </c>
      <c r="G531" s="53" t="s">
        <v>2897</v>
      </c>
      <c r="H531" s="54">
        <v>1085</v>
      </c>
      <c r="I531" s="53" t="s">
        <v>45</v>
      </c>
      <c r="J531" s="71" t="str">
        <f t="shared" si="117"/>
        <v>Industry Energy Efficiency Standards</v>
      </c>
      <c r="K531" s="61" t="str">
        <f t="shared" si="116"/>
        <v>indst efficiency standards</v>
      </c>
      <c r="L531" s="61">
        <f t="shared" si="116"/>
        <v>0</v>
      </c>
      <c r="M531" s="61">
        <f t="shared" si="116"/>
        <v>0.25</v>
      </c>
      <c r="N531" s="61">
        <f t="shared" si="116"/>
        <v>0.01</v>
      </c>
      <c r="O531" s="55" t="str">
        <f t="shared" si="116"/>
        <v>% reduction in energy use</v>
      </c>
      <c r="P531" s="223" t="str">
        <f>INDEX('Policy Characteristics'!J:J,MATCH($C531,'Policy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1" s="55" t="str">
        <f t="shared" si="113"/>
        <v>industry-ag-main.html#eff-stds</v>
      </c>
      <c r="R531" s="55" t="str">
        <f t="shared" si="113"/>
        <v>industry-energy-efficiency-standards.html</v>
      </c>
      <c r="S531" s="303" t="str">
        <f t="shared" si="113"/>
        <v>U.S. DOE, 2016, Industrial Energy Efficiency Potential Analysis, https://energy.gov/sites/prod/files/2017/04/f34/energy-savings-by-state-industrial-methodology.pdf</v>
      </c>
      <c r="T531" s="55" t="str">
        <f t="shared" si="113"/>
        <v>U.S. DOE, 2016, Industrial Energy Efficiency Potential Analysis, https://energy.gov/sites/prod/files/2017/04/f34/energy-savings-by-state-industrial-methodology.pdf</v>
      </c>
    </row>
    <row r="532" spans="1:20" s="5" customFormat="1" ht="73.75" x14ac:dyDescent="0.75">
      <c r="A532" s="71" t="str">
        <f t="shared" si="114"/>
        <v>Industry</v>
      </c>
      <c r="B532" s="71" t="str">
        <f t="shared" si="114"/>
        <v>Industry Energy Efficiency Standards</v>
      </c>
      <c r="C532" s="71" t="str">
        <f t="shared" si="114"/>
        <v>Percentage Improvement in Eqpt Efficiency Standards above BAU</v>
      </c>
      <c r="D532" s="9" t="s">
        <v>3341</v>
      </c>
      <c r="E532" s="53" t="s">
        <v>2894</v>
      </c>
      <c r="F532" s="227" t="s">
        <v>3304</v>
      </c>
      <c r="G532" s="53" t="s">
        <v>2898</v>
      </c>
      <c r="H532" s="54">
        <v>1086</v>
      </c>
      <c r="I532" s="53" t="s">
        <v>45</v>
      </c>
      <c r="J532" s="71" t="str">
        <f t="shared" si="117"/>
        <v>Industry Energy Efficiency Standards</v>
      </c>
      <c r="K532" s="61" t="str">
        <f t="shared" si="116"/>
        <v>indst efficiency standards</v>
      </c>
      <c r="L532" s="61">
        <f t="shared" si="116"/>
        <v>0</v>
      </c>
      <c r="M532" s="61">
        <f t="shared" si="116"/>
        <v>0.25</v>
      </c>
      <c r="N532" s="61">
        <f t="shared" si="116"/>
        <v>0.01</v>
      </c>
      <c r="O532" s="55" t="str">
        <f t="shared" si="116"/>
        <v>% reduction in energy use</v>
      </c>
      <c r="P532" s="223" t="str">
        <f>INDEX('Policy Characteristics'!J:J,MATCH($C532,'Policy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2" s="55" t="str">
        <f t="shared" si="113"/>
        <v>industry-ag-main.html#eff-stds</v>
      </c>
      <c r="R532" s="55" t="str">
        <f t="shared" si="113"/>
        <v>industry-energy-efficiency-standards.html</v>
      </c>
      <c r="S532" s="303" t="str">
        <f t="shared" si="113"/>
        <v>U.S. DOE, 2016, Industrial Energy Efficiency Potential Analysis, https://energy.gov/sites/prod/files/2017/04/f34/energy-savings-by-state-industrial-methodology.pdf</v>
      </c>
      <c r="T532" s="55" t="str">
        <f t="shared" si="113"/>
        <v>U.S. DOE, 2016, Industrial Energy Efficiency Potential Analysis, https://energy.gov/sites/prod/files/2017/04/f34/energy-savings-by-state-industrial-methodology.pdf</v>
      </c>
    </row>
    <row r="533" spans="1:20" s="5" customFormat="1" ht="73.75" x14ac:dyDescent="0.75">
      <c r="A533" s="71" t="str">
        <f t="shared" si="114"/>
        <v>Industry</v>
      </c>
      <c r="B533" s="71" t="str">
        <f t="shared" si="114"/>
        <v>Industry Energy Efficiency Standards</v>
      </c>
      <c r="C533" s="71" t="str">
        <f t="shared" si="114"/>
        <v>Percentage Improvement in Eqpt Efficiency Standards above BAU</v>
      </c>
      <c r="D533" s="9" t="s">
        <v>3341</v>
      </c>
      <c r="E533" s="53" t="s">
        <v>2891</v>
      </c>
      <c r="F533" s="227" t="s">
        <v>3304</v>
      </c>
      <c r="G533" s="53" t="s">
        <v>2896</v>
      </c>
      <c r="H533" s="54">
        <v>1087</v>
      </c>
      <c r="I533" s="53" t="s">
        <v>46</v>
      </c>
      <c r="J533" s="71" t="str">
        <f t="shared" si="117"/>
        <v>Industry Energy Efficiency Standards</v>
      </c>
      <c r="K533" s="61" t="str">
        <f t="shared" si="116"/>
        <v>indst efficiency standards</v>
      </c>
      <c r="L533" s="61">
        <f t="shared" si="116"/>
        <v>0</v>
      </c>
      <c r="M533" s="61">
        <f t="shared" si="116"/>
        <v>0.25</v>
      </c>
      <c r="N533" s="61">
        <f t="shared" si="116"/>
        <v>0.01</v>
      </c>
      <c r="O533" s="55" t="str">
        <f t="shared" si="116"/>
        <v>% reduction in energy use</v>
      </c>
      <c r="P533" s="223" t="str">
        <f>INDEX('Policy Characteristics'!J:J,MATCH($C533,'Policy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3" s="55" t="str">
        <f t="shared" si="113"/>
        <v>industry-ag-main.html#eff-stds</v>
      </c>
      <c r="R533" s="55" t="str">
        <f t="shared" si="113"/>
        <v>industry-energy-efficiency-standards.html</v>
      </c>
      <c r="S533" s="303" t="str">
        <f t="shared" si="113"/>
        <v>U.S. DOE, 2016, Industrial Energy Efficiency Potential Analysis, https://energy.gov/sites/prod/files/2017/04/f34/energy-savings-by-state-industrial-methodology.pdf</v>
      </c>
      <c r="T533" s="55" t="str">
        <f t="shared" si="113"/>
        <v>U.S. DOE, 2016, Industrial Energy Efficiency Potential Analysis, https://energy.gov/sites/prod/files/2017/04/f34/energy-savings-by-state-industrial-methodology.pdf</v>
      </c>
    </row>
    <row r="534" spans="1:20" s="5" customFormat="1" ht="73.75" x14ac:dyDescent="0.75">
      <c r="A534" s="71" t="str">
        <f t="shared" si="114"/>
        <v>Industry</v>
      </c>
      <c r="B534" s="71" t="str">
        <f t="shared" si="114"/>
        <v>Industry Energy Efficiency Standards</v>
      </c>
      <c r="C534" s="71" t="str">
        <f t="shared" si="114"/>
        <v>Percentage Improvement in Eqpt Efficiency Standards above BAU</v>
      </c>
      <c r="D534" s="9" t="s">
        <v>3342</v>
      </c>
      <c r="E534" s="53" t="s">
        <v>2523</v>
      </c>
      <c r="F534" s="227" t="s">
        <v>2748</v>
      </c>
      <c r="G534" s="53" t="s">
        <v>2529</v>
      </c>
      <c r="H534" s="54">
        <v>1088</v>
      </c>
      <c r="I534" s="53" t="s">
        <v>45</v>
      </c>
      <c r="J534" s="71" t="str">
        <f t="shared" si="117"/>
        <v>Industry Energy Efficiency Standards</v>
      </c>
      <c r="K534" s="61" t="str">
        <f t="shared" si="116"/>
        <v>indst efficiency standards</v>
      </c>
      <c r="L534" s="61">
        <f t="shared" si="116"/>
        <v>0</v>
      </c>
      <c r="M534" s="61">
        <f t="shared" si="116"/>
        <v>0.25</v>
      </c>
      <c r="N534" s="61">
        <f t="shared" si="116"/>
        <v>0.01</v>
      </c>
      <c r="O534" s="55" t="str">
        <f t="shared" si="116"/>
        <v>% reduction in energy use</v>
      </c>
      <c r="P534" s="223" t="str">
        <f>INDEX('Policy Characteristics'!J:J,MATCH($C534,'Policy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4" s="55" t="str">
        <f t="shared" si="113"/>
        <v>industry-ag-main.html#eff-stds</v>
      </c>
      <c r="R534" s="55" t="str">
        <f t="shared" si="113"/>
        <v>industry-energy-efficiency-standards.html</v>
      </c>
      <c r="S534" s="303" t="str">
        <f t="shared" si="113"/>
        <v>U.S. DOE, 2016, Industrial Energy Efficiency Potential Analysis, https://energy.gov/sites/prod/files/2017/04/f34/energy-savings-by-state-industrial-methodology.pdf</v>
      </c>
      <c r="T534" s="55" t="str">
        <f t="shared" si="113"/>
        <v>U.S. DOE, 2016, Industrial Energy Efficiency Potential Analysis, https://energy.gov/sites/prod/files/2017/04/f34/energy-savings-by-state-industrial-methodology.pdf</v>
      </c>
    </row>
    <row r="535" spans="1:20" s="5" customFormat="1" ht="73.75" x14ac:dyDescent="0.75">
      <c r="A535" s="71" t="str">
        <f t="shared" si="114"/>
        <v>Industry</v>
      </c>
      <c r="B535" s="71" t="str">
        <f t="shared" si="114"/>
        <v>Industry Energy Efficiency Standards</v>
      </c>
      <c r="C535" s="71" t="str">
        <f t="shared" si="114"/>
        <v>Percentage Improvement in Eqpt Efficiency Standards above BAU</v>
      </c>
      <c r="D535" s="9" t="s">
        <v>3342</v>
      </c>
      <c r="E535" s="53" t="s">
        <v>2524</v>
      </c>
      <c r="F535" s="227" t="s">
        <v>2748</v>
      </c>
      <c r="G535" s="53" t="s">
        <v>2532</v>
      </c>
      <c r="H535" s="54">
        <v>1089</v>
      </c>
      <c r="I535" s="53" t="s">
        <v>45</v>
      </c>
      <c r="J535" s="71" t="str">
        <f t="shared" si="117"/>
        <v>Industry Energy Efficiency Standards</v>
      </c>
      <c r="K535" s="61" t="str">
        <f t="shared" si="116"/>
        <v>indst efficiency standards</v>
      </c>
      <c r="L535" s="61">
        <f t="shared" si="116"/>
        <v>0</v>
      </c>
      <c r="M535" s="61">
        <f t="shared" si="116"/>
        <v>0.25</v>
      </c>
      <c r="N535" s="61">
        <f t="shared" si="116"/>
        <v>0.01</v>
      </c>
      <c r="O535" s="55" t="str">
        <f t="shared" si="116"/>
        <v>% reduction in energy use</v>
      </c>
      <c r="P535" s="223" t="str">
        <f>INDEX('Policy Characteristics'!J:J,MATCH($C535,'Policy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5" s="55" t="str">
        <f t="shared" si="113"/>
        <v>industry-ag-main.html#eff-stds</v>
      </c>
      <c r="R535" s="55" t="str">
        <f t="shared" si="113"/>
        <v>industry-energy-efficiency-standards.html</v>
      </c>
      <c r="S535" s="303" t="str">
        <f t="shared" si="113"/>
        <v>U.S. DOE, 2016, Industrial Energy Efficiency Potential Analysis, https://energy.gov/sites/prod/files/2017/04/f34/energy-savings-by-state-industrial-methodology.pdf</v>
      </c>
      <c r="T535" s="55" t="str">
        <f t="shared" si="113"/>
        <v>U.S. DOE, 2016, Industrial Energy Efficiency Potential Analysis, https://energy.gov/sites/prod/files/2017/04/f34/energy-savings-by-state-industrial-methodology.pdf</v>
      </c>
    </row>
    <row r="536" spans="1:20" s="5" customFormat="1" ht="73.75" x14ac:dyDescent="0.75">
      <c r="A536" s="71" t="str">
        <f t="shared" si="114"/>
        <v>Industry</v>
      </c>
      <c r="B536" s="71" t="str">
        <f t="shared" si="114"/>
        <v>Industry Energy Efficiency Standards</v>
      </c>
      <c r="C536" s="71" t="str">
        <f t="shared" si="114"/>
        <v>Percentage Improvement in Eqpt Efficiency Standards above BAU</v>
      </c>
      <c r="D536" s="9" t="s">
        <v>3342</v>
      </c>
      <c r="E536" s="53" t="s">
        <v>2525</v>
      </c>
      <c r="F536" s="227" t="s">
        <v>2748</v>
      </c>
      <c r="G536" s="53" t="s">
        <v>2533</v>
      </c>
      <c r="H536" s="54">
        <v>1090</v>
      </c>
      <c r="I536" s="53" t="s">
        <v>45</v>
      </c>
      <c r="J536" s="71" t="str">
        <f t="shared" si="117"/>
        <v>Industry Energy Efficiency Standards</v>
      </c>
      <c r="K536" s="61" t="str">
        <f t="shared" si="116"/>
        <v>indst efficiency standards</v>
      </c>
      <c r="L536" s="61">
        <f t="shared" si="116"/>
        <v>0</v>
      </c>
      <c r="M536" s="61">
        <f t="shared" si="116"/>
        <v>0.25</v>
      </c>
      <c r="N536" s="61">
        <f t="shared" si="116"/>
        <v>0.01</v>
      </c>
      <c r="O536" s="55" t="str">
        <f t="shared" si="116"/>
        <v>% reduction in energy use</v>
      </c>
      <c r="P536" s="223" t="str">
        <f>INDEX('Policy Characteristics'!J:J,MATCH($C536,'Policy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6" s="55" t="str">
        <f t="shared" si="113"/>
        <v>industry-ag-main.html#eff-stds</v>
      </c>
      <c r="R536" s="55" t="str">
        <f t="shared" si="113"/>
        <v>industry-energy-efficiency-standards.html</v>
      </c>
      <c r="S536" s="303" t="str">
        <f t="shared" si="113"/>
        <v>U.S. DOE, 2016, Industrial Energy Efficiency Potential Analysis, https://energy.gov/sites/prod/files/2017/04/f34/energy-savings-by-state-industrial-methodology.pdf</v>
      </c>
      <c r="T536" s="55" t="str">
        <f t="shared" si="113"/>
        <v>U.S. DOE, 2016, Industrial Energy Efficiency Potential Analysis, https://energy.gov/sites/prod/files/2017/04/f34/energy-savings-by-state-industrial-methodology.pdf</v>
      </c>
    </row>
    <row r="537" spans="1:20" s="5" customFormat="1" ht="73.75" x14ac:dyDescent="0.75">
      <c r="A537" s="71" t="str">
        <f t="shared" si="114"/>
        <v>Industry</v>
      </c>
      <c r="B537" s="71" t="str">
        <f t="shared" si="114"/>
        <v>Industry Energy Efficiency Standards</v>
      </c>
      <c r="C537" s="71" t="str">
        <f t="shared" si="114"/>
        <v>Percentage Improvement in Eqpt Efficiency Standards above BAU</v>
      </c>
      <c r="D537" s="9" t="s">
        <v>3342</v>
      </c>
      <c r="E537" s="53" t="s">
        <v>2526</v>
      </c>
      <c r="F537" s="227" t="s">
        <v>2748</v>
      </c>
      <c r="G537" s="53" t="s">
        <v>2530</v>
      </c>
      <c r="H537" s="54">
        <v>1091</v>
      </c>
      <c r="I537" s="53" t="s">
        <v>46</v>
      </c>
      <c r="J537" s="71" t="str">
        <f t="shared" si="117"/>
        <v>Industry Energy Efficiency Standards</v>
      </c>
      <c r="K537" s="61" t="str">
        <f t="shared" si="116"/>
        <v>indst efficiency standards</v>
      </c>
      <c r="L537" s="61">
        <f t="shared" si="116"/>
        <v>0</v>
      </c>
      <c r="M537" s="61">
        <f t="shared" si="116"/>
        <v>0.25</v>
      </c>
      <c r="N537" s="61">
        <f t="shared" si="116"/>
        <v>0.01</v>
      </c>
      <c r="O537" s="55" t="str">
        <f t="shared" si="116"/>
        <v>% reduction in energy use</v>
      </c>
      <c r="P537" s="223" t="str">
        <f>INDEX('Policy Characteristics'!J:J,MATCH($C537,'Policy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7" s="55" t="str">
        <f t="shared" si="113"/>
        <v>industry-ag-main.html#eff-stds</v>
      </c>
      <c r="R537" s="55" t="str">
        <f t="shared" si="113"/>
        <v>industry-energy-efficiency-standards.html</v>
      </c>
      <c r="S537" s="303" t="str">
        <f t="shared" si="113"/>
        <v>U.S. DOE, 2016, Industrial Energy Efficiency Potential Analysis, https://energy.gov/sites/prod/files/2017/04/f34/energy-savings-by-state-industrial-methodology.pdf</v>
      </c>
      <c r="T537" s="55" t="str">
        <f t="shared" si="113"/>
        <v>U.S. DOE, 2016, Industrial Energy Efficiency Potential Analysis, https://energy.gov/sites/prod/files/2017/04/f34/energy-savings-by-state-industrial-methodology.pdf</v>
      </c>
    </row>
    <row r="538" spans="1:20" s="5" customFormat="1" ht="73.75" x14ac:dyDescent="0.75">
      <c r="A538" s="71" t="str">
        <f t="shared" si="114"/>
        <v>Industry</v>
      </c>
      <c r="B538" s="71" t="str">
        <f t="shared" si="114"/>
        <v>Industry Energy Efficiency Standards</v>
      </c>
      <c r="C538" s="71" t="str">
        <f t="shared" si="114"/>
        <v>Percentage Improvement in Eqpt Efficiency Standards above BAU</v>
      </c>
      <c r="D538" s="9" t="s">
        <v>3342</v>
      </c>
      <c r="E538" s="53" t="s">
        <v>2527</v>
      </c>
      <c r="F538" s="227" t="s">
        <v>2748</v>
      </c>
      <c r="G538" s="53" t="s">
        <v>2531</v>
      </c>
      <c r="H538" s="54">
        <v>1092</v>
      </c>
      <c r="I538" s="53" t="s">
        <v>45</v>
      </c>
      <c r="J538" s="71" t="str">
        <f t="shared" si="117"/>
        <v>Industry Energy Efficiency Standards</v>
      </c>
      <c r="K538" s="61" t="str">
        <f t="shared" si="116"/>
        <v>indst efficiency standards</v>
      </c>
      <c r="L538" s="61">
        <f t="shared" si="116"/>
        <v>0</v>
      </c>
      <c r="M538" s="61">
        <f t="shared" si="116"/>
        <v>0.25</v>
      </c>
      <c r="N538" s="61">
        <f t="shared" si="116"/>
        <v>0.01</v>
      </c>
      <c r="O538" s="55" t="str">
        <f t="shared" si="116"/>
        <v>% reduction in energy use</v>
      </c>
      <c r="P538" s="223" t="str">
        <f>INDEX('Policy Characteristics'!J:J,MATCH($C538,'Policy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8" s="55" t="str">
        <f t="shared" si="113"/>
        <v>industry-ag-main.html#eff-stds</v>
      </c>
      <c r="R538" s="55" t="str">
        <f t="shared" si="113"/>
        <v>industry-energy-efficiency-standards.html</v>
      </c>
      <c r="S538" s="303" t="str">
        <f t="shared" si="113"/>
        <v>U.S. DOE, 2016, Industrial Energy Efficiency Potential Analysis, https://energy.gov/sites/prod/files/2017/04/f34/energy-savings-by-state-industrial-methodology.pdf</v>
      </c>
      <c r="T538" s="55" t="str">
        <f t="shared" si="113"/>
        <v>U.S. DOE, 2016, Industrial Energy Efficiency Potential Analysis, https://energy.gov/sites/prod/files/2017/04/f34/energy-savings-by-state-industrial-methodology.pdf</v>
      </c>
    </row>
    <row r="539" spans="1:20" s="5" customFormat="1" ht="73.75" x14ac:dyDescent="0.75">
      <c r="A539" s="71" t="str">
        <f t="shared" si="114"/>
        <v>Industry</v>
      </c>
      <c r="B539" s="71" t="str">
        <f t="shared" si="114"/>
        <v>Industry Energy Efficiency Standards</v>
      </c>
      <c r="C539" s="71" t="str">
        <f t="shared" si="114"/>
        <v>Percentage Improvement in Eqpt Efficiency Standards above BAU</v>
      </c>
      <c r="D539" s="9" t="s">
        <v>3342</v>
      </c>
      <c r="E539" s="53" t="s">
        <v>2528</v>
      </c>
      <c r="F539" s="227" t="s">
        <v>2748</v>
      </c>
      <c r="G539" s="53" t="s">
        <v>2534</v>
      </c>
      <c r="H539" s="54">
        <v>1093</v>
      </c>
      <c r="I539" s="53" t="s">
        <v>46</v>
      </c>
      <c r="J539" s="71" t="str">
        <f t="shared" si="117"/>
        <v>Industry Energy Efficiency Standards</v>
      </c>
      <c r="K539" s="61" t="str">
        <f t="shared" si="116"/>
        <v>indst efficiency standards</v>
      </c>
      <c r="L539" s="61">
        <f t="shared" si="116"/>
        <v>0</v>
      </c>
      <c r="M539" s="61">
        <f t="shared" si="116"/>
        <v>0.25</v>
      </c>
      <c r="N539" s="61">
        <f t="shared" si="116"/>
        <v>0.01</v>
      </c>
      <c r="O539" s="55" t="str">
        <f t="shared" si="116"/>
        <v>% reduction in energy use</v>
      </c>
      <c r="P539" s="223" t="str">
        <f>INDEX('Policy Characteristics'!J:J,MATCH($C539,'Policy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9" s="55" t="str">
        <f t="shared" si="113"/>
        <v>industry-ag-main.html#eff-stds</v>
      </c>
      <c r="R539" s="55" t="str">
        <f t="shared" si="113"/>
        <v>industry-energy-efficiency-standards.html</v>
      </c>
      <c r="S539" s="303" t="str">
        <f t="shared" si="113"/>
        <v>U.S. DOE, 2016, Industrial Energy Efficiency Potential Analysis, https://energy.gov/sites/prod/files/2017/04/f34/energy-savings-by-state-industrial-methodology.pdf</v>
      </c>
      <c r="T539" s="55" t="str">
        <f t="shared" si="113"/>
        <v>U.S. DOE, 2016, Industrial Energy Efficiency Potential Analysis, https://energy.gov/sites/prod/files/2017/04/f34/energy-savings-by-state-industrial-methodology.pdf</v>
      </c>
    </row>
    <row r="540" spans="1:20" s="5" customFormat="1" ht="73.75" x14ac:dyDescent="0.75">
      <c r="A540" s="71" t="str">
        <f t="shared" si="114"/>
        <v>Industry</v>
      </c>
      <c r="B540" s="71" t="str">
        <f t="shared" si="114"/>
        <v>Industry Energy Efficiency Standards</v>
      </c>
      <c r="C540" s="71" t="str">
        <f t="shared" si="114"/>
        <v>Percentage Improvement in Eqpt Efficiency Standards above BAU</v>
      </c>
      <c r="D540" s="9" t="s">
        <v>3342</v>
      </c>
      <c r="E540" s="53" t="s">
        <v>2892</v>
      </c>
      <c r="F540" s="227" t="s">
        <v>2748</v>
      </c>
      <c r="G540" s="53" t="s">
        <v>2895</v>
      </c>
      <c r="H540" s="54">
        <v>1094</v>
      </c>
      <c r="I540" s="53" t="s">
        <v>46</v>
      </c>
      <c r="J540" s="71" t="str">
        <f t="shared" si="117"/>
        <v>Industry Energy Efficiency Standards</v>
      </c>
      <c r="K540" s="61" t="str">
        <f t="shared" si="116"/>
        <v>indst efficiency standards</v>
      </c>
      <c r="L540" s="61">
        <f t="shared" si="116"/>
        <v>0</v>
      </c>
      <c r="M540" s="61">
        <f t="shared" si="116"/>
        <v>0.25</v>
      </c>
      <c r="N540" s="61">
        <f t="shared" si="116"/>
        <v>0.01</v>
      </c>
      <c r="O540" s="55" t="str">
        <f t="shared" si="116"/>
        <v>% reduction in energy use</v>
      </c>
      <c r="P540" s="223" t="str">
        <f>INDEX('Policy Characteristics'!J:J,MATCH($C540,'Policy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0" s="55" t="str">
        <f t="shared" si="113"/>
        <v>industry-ag-main.html#eff-stds</v>
      </c>
      <c r="R540" s="55" t="str">
        <f t="shared" si="113"/>
        <v>industry-energy-efficiency-standards.html</v>
      </c>
      <c r="S540" s="303" t="str">
        <f t="shared" si="113"/>
        <v>U.S. DOE, 2016, Industrial Energy Efficiency Potential Analysis, https://energy.gov/sites/prod/files/2017/04/f34/energy-savings-by-state-industrial-methodology.pdf</v>
      </c>
      <c r="T540" s="55" t="str">
        <f t="shared" si="113"/>
        <v>U.S. DOE, 2016, Industrial Energy Efficiency Potential Analysis, https://energy.gov/sites/prod/files/2017/04/f34/energy-savings-by-state-industrial-methodology.pdf</v>
      </c>
    </row>
    <row r="541" spans="1:20" s="5" customFormat="1" ht="73.75" x14ac:dyDescent="0.75">
      <c r="A541" s="71" t="str">
        <f t="shared" si="114"/>
        <v>Industry</v>
      </c>
      <c r="B541" s="71" t="str">
        <f t="shared" si="114"/>
        <v>Industry Energy Efficiency Standards</v>
      </c>
      <c r="C541" s="71" t="str">
        <f t="shared" si="114"/>
        <v>Percentage Improvement in Eqpt Efficiency Standards above BAU</v>
      </c>
      <c r="D541" s="9" t="s">
        <v>3342</v>
      </c>
      <c r="E541" s="53" t="s">
        <v>2893</v>
      </c>
      <c r="F541" s="227" t="s">
        <v>2748</v>
      </c>
      <c r="G541" s="53" t="s">
        <v>2897</v>
      </c>
      <c r="H541" s="54">
        <v>1095</v>
      </c>
      <c r="I541" s="53" t="s">
        <v>45</v>
      </c>
      <c r="J541" s="71" t="str">
        <f t="shared" si="117"/>
        <v>Industry Energy Efficiency Standards</v>
      </c>
      <c r="K541" s="61" t="str">
        <f t="shared" si="116"/>
        <v>indst efficiency standards</v>
      </c>
      <c r="L541" s="61">
        <f t="shared" si="116"/>
        <v>0</v>
      </c>
      <c r="M541" s="61">
        <f t="shared" si="116"/>
        <v>0.25</v>
      </c>
      <c r="N541" s="61">
        <f t="shared" si="116"/>
        <v>0.01</v>
      </c>
      <c r="O541" s="55" t="str">
        <f t="shared" si="116"/>
        <v>% reduction in energy use</v>
      </c>
      <c r="P541" s="223" t="str">
        <f>INDEX('Policy Characteristics'!J:J,MATCH($C541,'Policy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1" s="55" t="str">
        <f t="shared" si="113"/>
        <v>industry-ag-main.html#eff-stds</v>
      </c>
      <c r="R541" s="55" t="str">
        <f t="shared" si="113"/>
        <v>industry-energy-efficiency-standards.html</v>
      </c>
      <c r="S541" s="303" t="str">
        <f t="shared" si="113"/>
        <v>U.S. DOE, 2016, Industrial Energy Efficiency Potential Analysis, https://energy.gov/sites/prod/files/2017/04/f34/energy-savings-by-state-industrial-methodology.pdf</v>
      </c>
      <c r="T541" s="55" t="str">
        <f t="shared" si="113"/>
        <v>U.S. DOE, 2016, Industrial Energy Efficiency Potential Analysis, https://energy.gov/sites/prod/files/2017/04/f34/energy-savings-by-state-industrial-methodology.pdf</v>
      </c>
    </row>
    <row r="542" spans="1:20" s="5" customFormat="1" ht="73.75" x14ac:dyDescent="0.75">
      <c r="A542" s="71" t="str">
        <f t="shared" si="114"/>
        <v>Industry</v>
      </c>
      <c r="B542" s="71" t="str">
        <f t="shared" si="114"/>
        <v>Industry Energy Efficiency Standards</v>
      </c>
      <c r="C542" s="71" t="str">
        <f t="shared" si="114"/>
        <v>Percentage Improvement in Eqpt Efficiency Standards above BAU</v>
      </c>
      <c r="D542" s="9" t="s">
        <v>3342</v>
      </c>
      <c r="E542" s="53" t="s">
        <v>2894</v>
      </c>
      <c r="F542" s="227" t="s">
        <v>2748</v>
      </c>
      <c r="G542" s="53" t="s">
        <v>2898</v>
      </c>
      <c r="H542" s="54">
        <v>1096</v>
      </c>
      <c r="I542" s="53" t="s">
        <v>45</v>
      </c>
      <c r="J542" s="71" t="str">
        <f t="shared" si="117"/>
        <v>Industry Energy Efficiency Standards</v>
      </c>
      <c r="K542" s="61" t="str">
        <f t="shared" si="116"/>
        <v>indst efficiency standards</v>
      </c>
      <c r="L542" s="61">
        <f t="shared" si="116"/>
        <v>0</v>
      </c>
      <c r="M542" s="61">
        <f t="shared" si="116"/>
        <v>0.25</v>
      </c>
      <c r="N542" s="61">
        <f t="shared" si="116"/>
        <v>0.01</v>
      </c>
      <c r="O542" s="55" t="str">
        <f t="shared" si="116"/>
        <v>% reduction in energy use</v>
      </c>
      <c r="P542" s="223" t="str">
        <f>INDEX('Policy Characteristics'!J:J,MATCH($C542,'Policy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2" s="55" t="str">
        <f t="shared" si="113"/>
        <v>industry-ag-main.html#eff-stds</v>
      </c>
      <c r="R542" s="55" t="str">
        <f t="shared" si="113"/>
        <v>industry-energy-efficiency-standards.html</v>
      </c>
      <c r="S542" s="303" t="str">
        <f t="shared" si="113"/>
        <v>U.S. DOE, 2016, Industrial Energy Efficiency Potential Analysis, https://energy.gov/sites/prod/files/2017/04/f34/energy-savings-by-state-industrial-methodology.pdf</v>
      </c>
      <c r="T542" s="55" t="str">
        <f t="shared" si="113"/>
        <v>U.S. DOE, 2016, Industrial Energy Efficiency Potential Analysis, https://energy.gov/sites/prod/files/2017/04/f34/energy-savings-by-state-industrial-methodology.pdf</v>
      </c>
    </row>
    <row r="543" spans="1:20" s="5" customFormat="1" ht="73.75" x14ac:dyDescent="0.75">
      <c r="A543" s="71" t="str">
        <f t="shared" si="114"/>
        <v>Industry</v>
      </c>
      <c r="B543" s="71" t="str">
        <f t="shared" si="114"/>
        <v>Industry Energy Efficiency Standards</v>
      </c>
      <c r="C543" s="71" t="str">
        <f t="shared" si="114"/>
        <v>Percentage Improvement in Eqpt Efficiency Standards above BAU</v>
      </c>
      <c r="D543" s="9" t="s">
        <v>3342</v>
      </c>
      <c r="E543" s="53" t="s">
        <v>2891</v>
      </c>
      <c r="F543" s="227" t="s">
        <v>2748</v>
      </c>
      <c r="G543" s="53" t="s">
        <v>2896</v>
      </c>
      <c r="H543" s="54">
        <v>1097</v>
      </c>
      <c r="I543" s="53" t="s">
        <v>46</v>
      </c>
      <c r="J543" s="71" t="str">
        <f t="shared" si="117"/>
        <v>Industry Energy Efficiency Standards</v>
      </c>
      <c r="K543" s="61" t="str">
        <f t="shared" si="116"/>
        <v>indst efficiency standards</v>
      </c>
      <c r="L543" s="61">
        <f t="shared" si="116"/>
        <v>0</v>
      </c>
      <c r="M543" s="61">
        <f t="shared" si="116"/>
        <v>0.25</v>
      </c>
      <c r="N543" s="61">
        <f t="shared" si="116"/>
        <v>0.01</v>
      </c>
      <c r="O543" s="55" t="str">
        <f t="shared" si="116"/>
        <v>% reduction in energy use</v>
      </c>
      <c r="P543" s="223" t="str">
        <f>INDEX('Policy Characteristics'!J:J,MATCH($C543,'Policy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3" s="55" t="str">
        <f t="shared" si="113"/>
        <v>industry-ag-main.html#eff-stds</v>
      </c>
      <c r="R543" s="55" t="str">
        <f t="shared" si="113"/>
        <v>industry-energy-efficiency-standards.html</v>
      </c>
      <c r="S543" s="303" t="str">
        <f t="shared" si="113"/>
        <v>U.S. DOE, 2016, Industrial Energy Efficiency Potential Analysis, https://energy.gov/sites/prod/files/2017/04/f34/energy-savings-by-state-industrial-methodology.pdf</v>
      </c>
      <c r="T543" s="55" t="str">
        <f t="shared" si="113"/>
        <v>U.S. DOE, 2016, Industrial Energy Efficiency Potential Analysis, https://energy.gov/sites/prod/files/2017/04/f34/energy-savings-by-state-industrial-methodology.pdf</v>
      </c>
    </row>
    <row r="544" spans="1:20" s="5" customFormat="1" ht="73.75" x14ac:dyDescent="0.75">
      <c r="A544" s="71" t="str">
        <f t="shared" si="114"/>
        <v>Industry</v>
      </c>
      <c r="B544" s="71" t="str">
        <f t="shared" si="114"/>
        <v>Industry Energy Efficiency Standards</v>
      </c>
      <c r="C544" s="71" t="str">
        <f t="shared" si="114"/>
        <v>Percentage Improvement in Eqpt Efficiency Standards above BAU</v>
      </c>
      <c r="D544" s="9" t="s">
        <v>3343</v>
      </c>
      <c r="E544" s="53" t="s">
        <v>2523</v>
      </c>
      <c r="F544" s="227" t="s">
        <v>3305</v>
      </c>
      <c r="G544" s="53" t="s">
        <v>2529</v>
      </c>
      <c r="H544" s="54">
        <v>1098</v>
      </c>
      <c r="I544" s="53" t="s">
        <v>45</v>
      </c>
      <c r="J544" s="71" t="str">
        <f t="shared" si="117"/>
        <v>Industry Energy Efficiency Standards</v>
      </c>
      <c r="K544" s="61" t="str">
        <f t="shared" si="116"/>
        <v>indst efficiency standards</v>
      </c>
      <c r="L544" s="61">
        <f t="shared" si="116"/>
        <v>0</v>
      </c>
      <c r="M544" s="61">
        <f t="shared" si="116"/>
        <v>0.25</v>
      </c>
      <c r="N544" s="61">
        <f t="shared" si="116"/>
        <v>0.01</v>
      </c>
      <c r="O544" s="55" t="str">
        <f t="shared" si="116"/>
        <v>% reduction in energy use</v>
      </c>
      <c r="P544" s="223" t="str">
        <f>INDEX('Policy Characteristics'!J:J,MATCH($C544,'Policy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4" s="55" t="str">
        <f t="shared" si="113"/>
        <v>industry-ag-main.html#eff-stds</v>
      </c>
      <c r="R544" s="55" t="str">
        <f t="shared" si="113"/>
        <v>industry-energy-efficiency-standards.html</v>
      </c>
      <c r="S544" s="303" t="str">
        <f t="shared" si="113"/>
        <v>U.S. DOE, 2016, Industrial Energy Efficiency Potential Analysis, https://energy.gov/sites/prod/files/2017/04/f34/energy-savings-by-state-industrial-methodology.pdf</v>
      </c>
      <c r="T544" s="55" t="str">
        <f t="shared" si="113"/>
        <v>U.S. DOE, 2016, Industrial Energy Efficiency Potential Analysis, https://energy.gov/sites/prod/files/2017/04/f34/energy-savings-by-state-industrial-methodology.pdf</v>
      </c>
    </row>
    <row r="545" spans="1:20" s="5" customFormat="1" ht="73.75" x14ac:dyDescent="0.75">
      <c r="A545" s="71" t="str">
        <f t="shared" si="114"/>
        <v>Industry</v>
      </c>
      <c r="B545" s="71" t="str">
        <f t="shared" si="114"/>
        <v>Industry Energy Efficiency Standards</v>
      </c>
      <c r="C545" s="71" t="str">
        <f t="shared" si="114"/>
        <v>Percentage Improvement in Eqpt Efficiency Standards above BAU</v>
      </c>
      <c r="D545" s="9" t="s">
        <v>3343</v>
      </c>
      <c r="E545" s="53" t="s">
        <v>2524</v>
      </c>
      <c r="F545" s="227" t="s">
        <v>3305</v>
      </c>
      <c r="G545" s="53" t="s">
        <v>2532</v>
      </c>
      <c r="H545" s="54">
        <v>1099</v>
      </c>
      <c r="I545" s="53" t="s">
        <v>45</v>
      </c>
      <c r="J545" s="71" t="str">
        <f t="shared" si="117"/>
        <v>Industry Energy Efficiency Standards</v>
      </c>
      <c r="K545" s="61" t="str">
        <f t="shared" si="116"/>
        <v>indst efficiency standards</v>
      </c>
      <c r="L545" s="61">
        <f t="shared" si="116"/>
        <v>0</v>
      </c>
      <c r="M545" s="61">
        <f t="shared" si="116"/>
        <v>0.25</v>
      </c>
      <c r="N545" s="61">
        <f t="shared" si="116"/>
        <v>0.01</v>
      </c>
      <c r="O545" s="55" t="str">
        <f t="shared" si="116"/>
        <v>% reduction in energy use</v>
      </c>
      <c r="P545" s="223" t="str">
        <f>INDEX('Policy Characteristics'!J:J,MATCH($C545,'Policy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5" s="55" t="str">
        <f t="shared" si="113"/>
        <v>industry-ag-main.html#eff-stds</v>
      </c>
      <c r="R545" s="55" t="str">
        <f t="shared" si="113"/>
        <v>industry-energy-efficiency-standards.html</v>
      </c>
      <c r="S545" s="303" t="str">
        <f t="shared" si="113"/>
        <v>U.S. DOE, 2016, Industrial Energy Efficiency Potential Analysis, https://energy.gov/sites/prod/files/2017/04/f34/energy-savings-by-state-industrial-methodology.pdf</v>
      </c>
      <c r="T545" s="55" t="str">
        <f t="shared" si="113"/>
        <v>U.S. DOE, 2016, Industrial Energy Efficiency Potential Analysis, https://energy.gov/sites/prod/files/2017/04/f34/energy-savings-by-state-industrial-methodology.pdf</v>
      </c>
    </row>
    <row r="546" spans="1:20" s="5" customFormat="1" ht="73.75" x14ac:dyDescent="0.75">
      <c r="A546" s="71" t="str">
        <f t="shared" si="114"/>
        <v>Industry</v>
      </c>
      <c r="B546" s="71" t="str">
        <f t="shared" si="114"/>
        <v>Industry Energy Efficiency Standards</v>
      </c>
      <c r="C546" s="71" t="str">
        <f t="shared" si="114"/>
        <v>Percentage Improvement in Eqpt Efficiency Standards above BAU</v>
      </c>
      <c r="D546" s="9" t="s">
        <v>3343</v>
      </c>
      <c r="E546" s="53" t="s">
        <v>2525</v>
      </c>
      <c r="F546" s="227" t="s">
        <v>3305</v>
      </c>
      <c r="G546" s="53" t="s">
        <v>2533</v>
      </c>
      <c r="H546" s="54">
        <v>1100</v>
      </c>
      <c r="I546" s="53" t="s">
        <v>45</v>
      </c>
      <c r="J546" s="71" t="str">
        <f t="shared" si="117"/>
        <v>Industry Energy Efficiency Standards</v>
      </c>
      <c r="K546" s="61" t="str">
        <f t="shared" si="116"/>
        <v>indst efficiency standards</v>
      </c>
      <c r="L546" s="61">
        <f t="shared" si="116"/>
        <v>0</v>
      </c>
      <c r="M546" s="61">
        <f t="shared" si="116"/>
        <v>0.25</v>
      </c>
      <c r="N546" s="61">
        <f t="shared" si="116"/>
        <v>0.01</v>
      </c>
      <c r="O546" s="55" t="str">
        <f t="shared" si="116"/>
        <v>% reduction in energy use</v>
      </c>
      <c r="P546" s="223" t="str">
        <f>INDEX('Policy Characteristics'!J:J,MATCH($C546,'Policy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6" s="55" t="str">
        <f t="shared" si="113"/>
        <v>industry-ag-main.html#eff-stds</v>
      </c>
      <c r="R546" s="55" t="str">
        <f t="shared" si="113"/>
        <v>industry-energy-efficiency-standards.html</v>
      </c>
      <c r="S546" s="303" t="str">
        <f t="shared" si="113"/>
        <v>U.S. DOE, 2016, Industrial Energy Efficiency Potential Analysis, https://energy.gov/sites/prod/files/2017/04/f34/energy-savings-by-state-industrial-methodology.pdf</v>
      </c>
      <c r="T546" s="55" t="str">
        <f t="shared" si="113"/>
        <v>U.S. DOE, 2016, Industrial Energy Efficiency Potential Analysis, https://energy.gov/sites/prod/files/2017/04/f34/energy-savings-by-state-industrial-methodology.pdf</v>
      </c>
    </row>
    <row r="547" spans="1:20" s="5" customFormat="1" ht="73.75" x14ac:dyDescent="0.75">
      <c r="A547" s="71" t="str">
        <f t="shared" si="114"/>
        <v>Industry</v>
      </c>
      <c r="B547" s="71" t="str">
        <f t="shared" si="114"/>
        <v>Industry Energy Efficiency Standards</v>
      </c>
      <c r="C547" s="71" t="str">
        <f t="shared" si="114"/>
        <v>Percentage Improvement in Eqpt Efficiency Standards above BAU</v>
      </c>
      <c r="D547" s="9" t="s">
        <v>3343</v>
      </c>
      <c r="E547" s="53" t="s">
        <v>2526</v>
      </c>
      <c r="F547" s="227" t="s">
        <v>3305</v>
      </c>
      <c r="G547" s="53" t="s">
        <v>2530</v>
      </c>
      <c r="H547" s="54">
        <v>1101</v>
      </c>
      <c r="I547" s="53" t="s">
        <v>46</v>
      </c>
      <c r="J547" s="71" t="str">
        <f t="shared" si="117"/>
        <v>Industry Energy Efficiency Standards</v>
      </c>
      <c r="K547" s="61" t="str">
        <f t="shared" si="116"/>
        <v>indst efficiency standards</v>
      </c>
      <c r="L547" s="61">
        <f t="shared" si="116"/>
        <v>0</v>
      </c>
      <c r="M547" s="61">
        <f t="shared" si="116"/>
        <v>0.25</v>
      </c>
      <c r="N547" s="61">
        <f t="shared" si="116"/>
        <v>0.01</v>
      </c>
      <c r="O547" s="55" t="str">
        <f t="shared" si="116"/>
        <v>% reduction in energy use</v>
      </c>
      <c r="P547" s="223" t="str">
        <f>INDEX('Policy Characteristics'!J:J,MATCH($C547,'Policy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7" s="55" t="str">
        <f t="shared" si="113"/>
        <v>industry-ag-main.html#eff-stds</v>
      </c>
      <c r="R547" s="55" t="str">
        <f t="shared" si="113"/>
        <v>industry-energy-efficiency-standards.html</v>
      </c>
      <c r="S547" s="303" t="str">
        <f t="shared" si="113"/>
        <v>U.S. DOE, 2016, Industrial Energy Efficiency Potential Analysis, https://energy.gov/sites/prod/files/2017/04/f34/energy-savings-by-state-industrial-methodology.pdf</v>
      </c>
      <c r="T547" s="55" t="str">
        <f t="shared" si="113"/>
        <v>U.S. DOE, 2016, Industrial Energy Efficiency Potential Analysis, https://energy.gov/sites/prod/files/2017/04/f34/energy-savings-by-state-industrial-methodology.pdf</v>
      </c>
    </row>
    <row r="548" spans="1:20" s="5" customFormat="1" ht="73.75" x14ac:dyDescent="0.75">
      <c r="A548" s="71" t="str">
        <f t="shared" si="114"/>
        <v>Industry</v>
      </c>
      <c r="B548" s="71" t="str">
        <f t="shared" si="114"/>
        <v>Industry Energy Efficiency Standards</v>
      </c>
      <c r="C548" s="71" t="str">
        <f t="shared" si="114"/>
        <v>Percentage Improvement in Eqpt Efficiency Standards above BAU</v>
      </c>
      <c r="D548" s="9" t="s">
        <v>3343</v>
      </c>
      <c r="E548" s="53" t="s">
        <v>2527</v>
      </c>
      <c r="F548" s="227" t="s">
        <v>3305</v>
      </c>
      <c r="G548" s="53" t="s">
        <v>2531</v>
      </c>
      <c r="H548" s="54">
        <v>1102</v>
      </c>
      <c r="I548" s="53" t="s">
        <v>45</v>
      </c>
      <c r="J548" s="71" t="str">
        <f t="shared" si="117"/>
        <v>Industry Energy Efficiency Standards</v>
      </c>
      <c r="K548" s="61" t="str">
        <f t="shared" si="116"/>
        <v>indst efficiency standards</v>
      </c>
      <c r="L548" s="61">
        <f t="shared" si="116"/>
        <v>0</v>
      </c>
      <c r="M548" s="61">
        <f t="shared" si="116"/>
        <v>0.25</v>
      </c>
      <c r="N548" s="61">
        <f t="shared" si="116"/>
        <v>0.01</v>
      </c>
      <c r="O548" s="55" t="str">
        <f t="shared" si="116"/>
        <v>% reduction in energy use</v>
      </c>
      <c r="P548" s="223" t="str">
        <f>INDEX('Policy Characteristics'!J:J,MATCH($C548,'Policy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8" s="55" t="str">
        <f t="shared" si="116"/>
        <v>industry-ag-main.html#eff-stds</v>
      </c>
      <c r="R548" s="55" t="str">
        <f t="shared" si="116"/>
        <v>industry-energy-efficiency-standards.html</v>
      </c>
      <c r="S548" s="303" t="str">
        <f t="shared" si="116"/>
        <v>U.S. DOE, 2016, Industrial Energy Efficiency Potential Analysis, https://energy.gov/sites/prod/files/2017/04/f34/energy-savings-by-state-industrial-methodology.pdf</v>
      </c>
      <c r="T548" s="55" t="str">
        <f t="shared" si="116"/>
        <v>U.S. DOE, 2016, Industrial Energy Efficiency Potential Analysis, https://energy.gov/sites/prod/files/2017/04/f34/energy-savings-by-state-industrial-methodology.pdf</v>
      </c>
    </row>
    <row r="549" spans="1:20" s="5" customFormat="1" ht="73.75" x14ac:dyDescent="0.75">
      <c r="A549" s="71" t="str">
        <f t="shared" ref="A549:C612" si="118">A$404</f>
        <v>Industry</v>
      </c>
      <c r="B549" s="71" t="str">
        <f t="shared" si="118"/>
        <v>Industry Energy Efficiency Standards</v>
      </c>
      <c r="C549" s="71" t="str">
        <f t="shared" si="118"/>
        <v>Percentage Improvement in Eqpt Efficiency Standards above BAU</v>
      </c>
      <c r="D549" s="9" t="s">
        <v>3343</v>
      </c>
      <c r="E549" s="53" t="s">
        <v>2528</v>
      </c>
      <c r="F549" s="227" t="s">
        <v>3305</v>
      </c>
      <c r="G549" s="53" t="s">
        <v>2534</v>
      </c>
      <c r="H549" s="54">
        <v>1103</v>
      </c>
      <c r="I549" s="53" t="s">
        <v>46</v>
      </c>
      <c r="J549" s="71" t="str">
        <f t="shared" si="117"/>
        <v>Industry Energy Efficiency Standards</v>
      </c>
      <c r="K549" s="61" t="str">
        <f t="shared" si="116"/>
        <v>indst efficiency standards</v>
      </c>
      <c r="L549" s="61">
        <f t="shared" si="116"/>
        <v>0</v>
      </c>
      <c r="M549" s="61">
        <f t="shared" si="116"/>
        <v>0.25</v>
      </c>
      <c r="N549" s="61">
        <f t="shared" si="116"/>
        <v>0.01</v>
      </c>
      <c r="O549" s="55" t="str">
        <f t="shared" si="116"/>
        <v>% reduction in energy use</v>
      </c>
      <c r="P549" s="223" t="str">
        <f>INDEX('Policy Characteristics'!J:J,MATCH($C549,'Policy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9" s="55" t="str">
        <f t="shared" si="116"/>
        <v>industry-ag-main.html#eff-stds</v>
      </c>
      <c r="R549" s="55" t="str">
        <f t="shared" si="116"/>
        <v>industry-energy-efficiency-standards.html</v>
      </c>
      <c r="S549" s="303" t="str">
        <f t="shared" si="116"/>
        <v>U.S. DOE, 2016, Industrial Energy Efficiency Potential Analysis, https://energy.gov/sites/prod/files/2017/04/f34/energy-savings-by-state-industrial-methodology.pdf</v>
      </c>
      <c r="T549" s="55" t="str">
        <f t="shared" si="116"/>
        <v>U.S. DOE, 2016, Industrial Energy Efficiency Potential Analysis, https://energy.gov/sites/prod/files/2017/04/f34/energy-savings-by-state-industrial-methodology.pdf</v>
      </c>
    </row>
    <row r="550" spans="1:20" s="5" customFormat="1" ht="73.75" x14ac:dyDescent="0.75">
      <c r="A550" s="71" t="str">
        <f t="shared" si="118"/>
        <v>Industry</v>
      </c>
      <c r="B550" s="71" t="str">
        <f t="shared" si="118"/>
        <v>Industry Energy Efficiency Standards</v>
      </c>
      <c r="C550" s="71" t="str">
        <f t="shared" si="118"/>
        <v>Percentage Improvement in Eqpt Efficiency Standards above BAU</v>
      </c>
      <c r="D550" s="9" t="s">
        <v>3343</v>
      </c>
      <c r="E550" s="53" t="s">
        <v>2892</v>
      </c>
      <c r="F550" s="227" t="s">
        <v>3305</v>
      </c>
      <c r="G550" s="53" t="s">
        <v>2895</v>
      </c>
      <c r="H550" s="54">
        <v>1104</v>
      </c>
      <c r="I550" s="53" t="s">
        <v>46</v>
      </c>
      <c r="J550" s="71" t="str">
        <f t="shared" si="117"/>
        <v>Industry Energy Efficiency Standards</v>
      </c>
      <c r="K550" s="61" t="str">
        <f t="shared" si="116"/>
        <v>indst efficiency standards</v>
      </c>
      <c r="L550" s="61">
        <f t="shared" si="116"/>
        <v>0</v>
      </c>
      <c r="M550" s="61">
        <f t="shared" si="116"/>
        <v>0.25</v>
      </c>
      <c r="N550" s="61">
        <f t="shared" si="116"/>
        <v>0.01</v>
      </c>
      <c r="O550" s="55" t="str">
        <f t="shared" si="116"/>
        <v>% reduction in energy use</v>
      </c>
      <c r="P550" s="223" t="str">
        <f>INDEX('Policy Characteristics'!J:J,MATCH($C550,'Policy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0" s="55" t="str">
        <f t="shared" si="116"/>
        <v>industry-ag-main.html#eff-stds</v>
      </c>
      <c r="R550" s="55" t="str">
        <f t="shared" si="116"/>
        <v>industry-energy-efficiency-standards.html</v>
      </c>
      <c r="S550" s="303" t="str">
        <f t="shared" si="116"/>
        <v>U.S. DOE, 2016, Industrial Energy Efficiency Potential Analysis, https://energy.gov/sites/prod/files/2017/04/f34/energy-savings-by-state-industrial-methodology.pdf</v>
      </c>
      <c r="T550" s="55" t="str">
        <f t="shared" si="116"/>
        <v>U.S. DOE, 2016, Industrial Energy Efficiency Potential Analysis, https://energy.gov/sites/prod/files/2017/04/f34/energy-savings-by-state-industrial-methodology.pdf</v>
      </c>
    </row>
    <row r="551" spans="1:20" s="5" customFormat="1" ht="73.75" x14ac:dyDescent="0.75">
      <c r="A551" s="71" t="str">
        <f t="shared" si="118"/>
        <v>Industry</v>
      </c>
      <c r="B551" s="71" t="str">
        <f t="shared" si="118"/>
        <v>Industry Energy Efficiency Standards</v>
      </c>
      <c r="C551" s="71" t="str">
        <f t="shared" si="118"/>
        <v>Percentage Improvement in Eqpt Efficiency Standards above BAU</v>
      </c>
      <c r="D551" s="9" t="s">
        <v>3343</v>
      </c>
      <c r="E551" s="53" t="s">
        <v>2893</v>
      </c>
      <c r="F551" s="227" t="s">
        <v>3305</v>
      </c>
      <c r="G551" s="53" t="s">
        <v>2897</v>
      </c>
      <c r="H551" s="54">
        <v>1105</v>
      </c>
      <c r="I551" s="53" t="s">
        <v>45</v>
      </c>
      <c r="J551" s="71" t="str">
        <f t="shared" si="117"/>
        <v>Industry Energy Efficiency Standards</v>
      </c>
      <c r="K551" s="61" t="str">
        <f t="shared" si="116"/>
        <v>indst efficiency standards</v>
      </c>
      <c r="L551" s="61">
        <f t="shared" si="116"/>
        <v>0</v>
      </c>
      <c r="M551" s="61">
        <f t="shared" si="116"/>
        <v>0.25</v>
      </c>
      <c r="N551" s="61">
        <f t="shared" si="116"/>
        <v>0.01</v>
      </c>
      <c r="O551" s="55" t="str">
        <f t="shared" si="116"/>
        <v>% reduction in energy use</v>
      </c>
      <c r="P551" s="223" t="str">
        <f>INDEX('Policy Characteristics'!J:J,MATCH($C551,'Policy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1" s="55" t="str">
        <f t="shared" si="116"/>
        <v>industry-ag-main.html#eff-stds</v>
      </c>
      <c r="R551" s="55" t="str">
        <f t="shared" si="116"/>
        <v>industry-energy-efficiency-standards.html</v>
      </c>
      <c r="S551" s="303" t="str">
        <f t="shared" si="116"/>
        <v>U.S. DOE, 2016, Industrial Energy Efficiency Potential Analysis, https://energy.gov/sites/prod/files/2017/04/f34/energy-savings-by-state-industrial-methodology.pdf</v>
      </c>
      <c r="T551" s="55" t="str">
        <f t="shared" si="116"/>
        <v>U.S. DOE, 2016, Industrial Energy Efficiency Potential Analysis, https://energy.gov/sites/prod/files/2017/04/f34/energy-savings-by-state-industrial-methodology.pdf</v>
      </c>
    </row>
    <row r="552" spans="1:20" s="5" customFormat="1" ht="73.75" x14ac:dyDescent="0.75">
      <c r="A552" s="71" t="str">
        <f t="shared" si="118"/>
        <v>Industry</v>
      </c>
      <c r="B552" s="71" t="str">
        <f t="shared" si="118"/>
        <v>Industry Energy Efficiency Standards</v>
      </c>
      <c r="C552" s="71" t="str">
        <f t="shared" si="118"/>
        <v>Percentage Improvement in Eqpt Efficiency Standards above BAU</v>
      </c>
      <c r="D552" s="9" t="s">
        <v>3343</v>
      </c>
      <c r="E552" s="53" t="s">
        <v>2894</v>
      </c>
      <c r="F552" s="227" t="s">
        <v>3305</v>
      </c>
      <c r="G552" s="53" t="s">
        <v>2898</v>
      </c>
      <c r="H552" s="54">
        <v>1106</v>
      </c>
      <c r="I552" s="53" t="s">
        <v>45</v>
      </c>
      <c r="J552" s="71" t="str">
        <f t="shared" si="117"/>
        <v>Industry Energy Efficiency Standards</v>
      </c>
      <c r="K552" s="61" t="str">
        <f t="shared" si="116"/>
        <v>indst efficiency standards</v>
      </c>
      <c r="L552" s="61">
        <f t="shared" si="116"/>
        <v>0</v>
      </c>
      <c r="M552" s="61">
        <f t="shared" si="116"/>
        <v>0.25</v>
      </c>
      <c r="N552" s="61">
        <f t="shared" si="116"/>
        <v>0.01</v>
      </c>
      <c r="O552" s="55" t="str">
        <f t="shared" si="116"/>
        <v>% reduction in energy use</v>
      </c>
      <c r="P552" s="223" t="str">
        <f>INDEX('Policy Characteristics'!J:J,MATCH($C552,'Policy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2" s="55" t="str">
        <f t="shared" si="116"/>
        <v>industry-ag-main.html#eff-stds</v>
      </c>
      <c r="R552" s="55" t="str">
        <f t="shared" si="116"/>
        <v>industry-energy-efficiency-standards.html</v>
      </c>
      <c r="S552" s="303" t="str">
        <f t="shared" si="116"/>
        <v>U.S. DOE, 2016, Industrial Energy Efficiency Potential Analysis, https://energy.gov/sites/prod/files/2017/04/f34/energy-savings-by-state-industrial-methodology.pdf</v>
      </c>
      <c r="T552" s="55" t="str">
        <f t="shared" si="116"/>
        <v>U.S. DOE, 2016, Industrial Energy Efficiency Potential Analysis, https://energy.gov/sites/prod/files/2017/04/f34/energy-savings-by-state-industrial-methodology.pdf</v>
      </c>
    </row>
    <row r="553" spans="1:20" s="5" customFormat="1" ht="73.75" x14ac:dyDescent="0.75">
      <c r="A553" s="71" t="str">
        <f t="shared" si="118"/>
        <v>Industry</v>
      </c>
      <c r="B553" s="71" t="str">
        <f t="shared" si="118"/>
        <v>Industry Energy Efficiency Standards</v>
      </c>
      <c r="C553" s="71" t="str">
        <f t="shared" si="118"/>
        <v>Percentage Improvement in Eqpt Efficiency Standards above BAU</v>
      </c>
      <c r="D553" s="9" t="s">
        <v>3343</v>
      </c>
      <c r="E553" s="53" t="s">
        <v>2891</v>
      </c>
      <c r="F553" s="227" t="s">
        <v>3305</v>
      </c>
      <c r="G553" s="53" t="s">
        <v>2896</v>
      </c>
      <c r="H553" s="54">
        <v>1107</v>
      </c>
      <c r="I553" s="53" t="s">
        <v>46</v>
      </c>
      <c r="J553" s="71" t="str">
        <f t="shared" si="117"/>
        <v>Industry Energy Efficiency Standards</v>
      </c>
      <c r="K553" s="61" t="str">
        <f t="shared" si="116"/>
        <v>indst efficiency standards</v>
      </c>
      <c r="L553" s="61">
        <f t="shared" si="116"/>
        <v>0</v>
      </c>
      <c r="M553" s="61">
        <f t="shared" si="116"/>
        <v>0.25</v>
      </c>
      <c r="N553" s="61">
        <f t="shared" si="116"/>
        <v>0.01</v>
      </c>
      <c r="O553" s="55" t="str">
        <f t="shared" si="116"/>
        <v>% reduction in energy use</v>
      </c>
      <c r="P553" s="223" t="str">
        <f>INDEX('Policy Characteristics'!J:J,MATCH($C553,'Policy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3" s="55" t="str">
        <f t="shared" si="116"/>
        <v>industry-ag-main.html#eff-stds</v>
      </c>
      <c r="R553" s="55" t="str">
        <f t="shared" si="116"/>
        <v>industry-energy-efficiency-standards.html</v>
      </c>
      <c r="S553" s="303" t="str">
        <f t="shared" si="116"/>
        <v>U.S. DOE, 2016, Industrial Energy Efficiency Potential Analysis, https://energy.gov/sites/prod/files/2017/04/f34/energy-savings-by-state-industrial-methodology.pdf</v>
      </c>
      <c r="T553" s="55" t="str">
        <f t="shared" si="116"/>
        <v>U.S. DOE, 2016, Industrial Energy Efficiency Potential Analysis, https://energy.gov/sites/prod/files/2017/04/f34/energy-savings-by-state-industrial-methodology.pdf</v>
      </c>
    </row>
    <row r="554" spans="1:20" s="5" customFormat="1" ht="73.75" x14ac:dyDescent="0.75">
      <c r="A554" s="71" t="str">
        <f t="shared" si="118"/>
        <v>Industry</v>
      </c>
      <c r="B554" s="71" t="str">
        <f t="shared" si="118"/>
        <v>Industry Energy Efficiency Standards</v>
      </c>
      <c r="C554" s="71" t="str">
        <f t="shared" si="118"/>
        <v>Percentage Improvement in Eqpt Efficiency Standards above BAU</v>
      </c>
      <c r="D554" s="9" t="s">
        <v>3344</v>
      </c>
      <c r="E554" s="53" t="s">
        <v>2523</v>
      </c>
      <c r="F554" s="227" t="s">
        <v>3306</v>
      </c>
      <c r="G554" s="53" t="s">
        <v>2529</v>
      </c>
      <c r="H554" s="54">
        <v>1108</v>
      </c>
      <c r="I554" s="53" t="s">
        <v>45</v>
      </c>
      <c r="J554" s="71" t="str">
        <f t="shared" si="117"/>
        <v>Industry Energy Efficiency Standards</v>
      </c>
      <c r="K554" s="61" t="str">
        <f t="shared" si="116"/>
        <v>indst efficiency standards</v>
      </c>
      <c r="L554" s="61">
        <f t="shared" si="116"/>
        <v>0</v>
      </c>
      <c r="M554" s="61">
        <f t="shared" si="116"/>
        <v>0.25</v>
      </c>
      <c r="N554" s="61">
        <f t="shared" si="116"/>
        <v>0.01</v>
      </c>
      <c r="O554" s="55" t="str">
        <f t="shared" si="116"/>
        <v>% reduction in energy use</v>
      </c>
      <c r="P554" s="223" t="str">
        <f>INDEX('Policy Characteristics'!J:J,MATCH($C554,'Policy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4" s="55" t="str">
        <f t="shared" si="116"/>
        <v>industry-ag-main.html#eff-stds</v>
      </c>
      <c r="R554" s="55" t="str">
        <f t="shared" si="116"/>
        <v>industry-energy-efficiency-standards.html</v>
      </c>
      <c r="S554" s="303" t="str">
        <f t="shared" si="116"/>
        <v>U.S. DOE, 2016, Industrial Energy Efficiency Potential Analysis, https://energy.gov/sites/prod/files/2017/04/f34/energy-savings-by-state-industrial-methodology.pdf</v>
      </c>
      <c r="T554" s="55" t="str">
        <f t="shared" si="116"/>
        <v>U.S. DOE, 2016, Industrial Energy Efficiency Potential Analysis, https://energy.gov/sites/prod/files/2017/04/f34/energy-savings-by-state-industrial-methodology.pdf</v>
      </c>
    </row>
    <row r="555" spans="1:20" s="5" customFormat="1" ht="73.75" x14ac:dyDescent="0.75">
      <c r="A555" s="71" t="str">
        <f t="shared" si="118"/>
        <v>Industry</v>
      </c>
      <c r="B555" s="71" t="str">
        <f t="shared" si="118"/>
        <v>Industry Energy Efficiency Standards</v>
      </c>
      <c r="C555" s="71" t="str">
        <f t="shared" si="118"/>
        <v>Percentage Improvement in Eqpt Efficiency Standards above BAU</v>
      </c>
      <c r="D555" s="9" t="s">
        <v>3344</v>
      </c>
      <c r="E555" s="53" t="s">
        <v>2524</v>
      </c>
      <c r="F555" s="227" t="s">
        <v>3306</v>
      </c>
      <c r="G555" s="53" t="s">
        <v>2532</v>
      </c>
      <c r="H555" s="54">
        <v>1109</v>
      </c>
      <c r="I555" s="53" t="s">
        <v>46</v>
      </c>
      <c r="J555" s="71" t="str">
        <f t="shared" si="117"/>
        <v>Industry Energy Efficiency Standards</v>
      </c>
      <c r="K555" s="61" t="str">
        <f t="shared" si="116"/>
        <v>indst efficiency standards</v>
      </c>
      <c r="L555" s="61">
        <f t="shared" si="116"/>
        <v>0</v>
      </c>
      <c r="M555" s="61">
        <f t="shared" si="116"/>
        <v>0.25</v>
      </c>
      <c r="N555" s="61">
        <f t="shared" si="116"/>
        <v>0.01</v>
      </c>
      <c r="O555" s="55" t="str">
        <f t="shared" si="116"/>
        <v>% reduction in energy use</v>
      </c>
      <c r="P555" s="223" t="str">
        <f>INDEX('Policy Characteristics'!J:J,MATCH($C555,'Policy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5" s="55" t="str">
        <f t="shared" si="116"/>
        <v>industry-ag-main.html#eff-stds</v>
      </c>
      <c r="R555" s="55" t="str">
        <f t="shared" si="116"/>
        <v>industry-energy-efficiency-standards.html</v>
      </c>
      <c r="S555" s="303" t="str">
        <f t="shared" si="116"/>
        <v>U.S. DOE, 2016, Industrial Energy Efficiency Potential Analysis, https://energy.gov/sites/prod/files/2017/04/f34/energy-savings-by-state-industrial-methodology.pdf</v>
      </c>
      <c r="T555" s="55" t="str">
        <f t="shared" si="116"/>
        <v>U.S. DOE, 2016, Industrial Energy Efficiency Potential Analysis, https://energy.gov/sites/prod/files/2017/04/f34/energy-savings-by-state-industrial-methodology.pdf</v>
      </c>
    </row>
    <row r="556" spans="1:20" s="5" customFormat="1" ht="73.75" x14ac:dyDescent="0.75">
      <c r="A556" s="71" t="str">
        <f t="shared" si="118"/>
        <v>Industry</v>
      </c>
      <c r="B556" s="71" t="str">
        <f t="shared" si="118"/>
        <v>Industry Energy Efficiency Standards</v>
      </c>
      <c r="C556" s="71" t="str">
        <f t="shared" si="118"/>
        <v>Percentage Improvement in Eqpt Efficiency Standards above BAU</v>
      </c>
      <c r="D556" s="9" t="s">
        <v>3344</v>
      </c>
      <c r="E556" s="53" t="s">
        <v>2525</v>
      </c>
      <c r="F556" s="227" t="s">
        <v>3306</v>
      </c>
      <c r="G556" s="53" t="s">
        <v>2533</v>
      </c>
      <c r="H556" s="54">
        <v>1110</v>
      </c>
      <c r="I556" s="53" t="s">
        <v>45</v>
      </c>
      <c r="J556" s="71" t="str">
        <f t="shared" si="117"/>
        <v>Industry Energy Efficiency Standards</v>
      </c>
      <c r="K556" s="61" t="str">
        <f t="shared" si="116"/>
        <v>indst efficiency standards</v>
      </c>
      <c r="L556" s="61">
        <f t="shared" si="116"/>
        <v>0</v>
      </c>
      <c r="M556" s="61">
        <f t="shared" si="116"/>
        <v>0.25</v>
      </c>
      <c r="N556" s="61">
        <f t="shared" si="116"/>
        <v>0.01</v>
      </c>
      <c r="O556" s="55" t="str">
        <f t="shared" si="116"/>
        <v>% reduction in energy use</v>
      </c>
      <c r="P556" s="223" t="str">
        <f>INDEX('Policy Characteristics'!J:J,MATCH($C556,'Policy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6" s="55" t="str">
        <f t="shared" si="116"/>
        <v>industry-ag-main.html#eff-stds</v>
      </c>
      <c r="R556" s="55" t="str">
        <f t="shared" si="116"/>
        <v>industry-energy-efficiency-standards.html</v>
      </c>
      <c r="S556" s="303" t="str">
        <f t="shared" si="116"/>
        <v>U.S. DOE, 2016, Industrial Energy Efficiency Potential Analysis, https://energy.gov/sites/prod/files/2017/04/f34/energy-savings-by-state-industrial-methodology.pdf</v>
      </c>
      <c r="T556" s="55" t="str">
        <f t="shared" si="116"/>
        <v>U.S. DOE, 2016, Industrial Energy Efficiency Potential Analysis, https://energy.gov/sites/prod/files/2017/04/f34/energy-savings-by-state-industrial-methodology.pdf</v>
      </c>
    </row>
    <row r="557" spans="1:20" s="5" customFormat="1" ht="73.75" x14ac:dyDescent="0.75">
      <c r="A557" s="71" t="str">
        <f t="shared" si="118"/>
        <v>Industry</v>
      </c>
      <c r="B557" s="71" t="str">
        <f t="shared" si="118"/>
        <v>Industry Energy Efficiency Standards</v>
      </c>
      <c r="C557" s="71" t="str">
        <f t="shared" si="118"/>
        <v>Percentage Improvement in Eqpt Efficiency Standards above BAU</v>
      </c>
      <c r="D557" s="9" t="s">
        <v>3344</v>
      </c>
      <c r="E557" s="53" t="s">
        <v>2526</v>
      </c>
      <c r="F557" s="227" t="s">
        <v>3306</v>
      </c>
      <c r="G557" s="53" t="s">
        <v>2530</v>
      </c>
      <c r="H557" s="54">
        <v>1111</v>
      </c>
      <c r="I557" s="53" t="s">
        <v>46</v>
      </c>
      <c r="J557" s="71" t="str">
        <f t="shared" si="117"/>
        <v>Industry Energy Efficiency Standards</v>
      </c>
      <c r="K557" s="61" t="str">
        <f t="shared" si="116"/>
        <v>indst efficiency standards</v>
      </c>
      <c r="L557" s="61">
        <f t="shared" si="116"/>
        <v>0</v>
      </c>
      <c r="M557" s="61">
        <f t="shared" si="116"/>
        <v>0.25</v>
      </c>
      <c r="N557" s="61">
        <f t="shared" si="116"/>
        <v>0.01</v>
      </c>
      <c r="O557" s="55" t="str">
        <f t="shared" si="116"/>
        <v>% reduction in energy use</v>
      </c>
      <c r="P557" s="223" t="str">
        <f>INDEX('Policy Characteristics'!J:J,MATCH($C557,'Policy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7" s="55" t="str">
        <f t="shared" si="116"/>
        <v>industry-ag-main.html#eff-stds</v>
      </c>
      <c r="R557" s="55" t="str">
        <f t="shared" si="116"/>
        <v>industry-energy-efficiency-standards.html</v>
      </c>
      <c r="S557" s="303" t="str">
        <f t="shared" si="116"/>
        <v>U.S. DOE, 2016, Industrial Energy Efficiency Potential Analysis, https://energy.gov/sites/prod/files/2017/04/f34/energy-savings-by-state-industrial-methodology.pdf</v>
      </c>
      <c r="T557" s="55" t="str">
        <f t="shared" si="116"/>
        <v>U.S. DOE, 2016, Industrial Energy Efficiency Potential Analysis, https://energy.gov/sites/prod/files/2017/04/f34/energy-savings-by-state-industrial-methodology.pdf</v>
      </c>
    </row>
    <row r="558" spans="1:20" s="5" customFormat="1" ht="73.75" x14ac:dyDescent="0.75">
      <c r="A558" s="71" t="str">
        <f t="shared" si="118"/>
        <v>Industry</v>
      </c>
      <c r="B558" s="71" t="str">
        <f t="shared" si="118"/>
        <v>Industry Energy Efficiency Standards</v>
      </c>
      <c r="C558" s="71" t="str">
        <f t="shared" si="118"/>
        <v>Percentage Improvement in Eqpt Efficiency Standards above BAU</v>
      </c>
      <c r="D558" s="9" t="s">
        <v>3344</v>
      </c>
      <c r="E558" s="53" t="s">
        <v>2527</v>
      </c>
      <c r="F558" s="227" t="s">
        <v>3306</v>
      </c>
      <c r="G558" s="53" t="s">
        <v>2531</v>
      </c>
      <c r="H558" s="54">
        <v>1112</v>
      </c>
      <c r="I558" s="53" t="s">
        <v>45</v>
      </c>
      <c r="J558" s="71" t="str">
        <f t="shared" si="117"/>
        <v>Industry Energy Efficiency Standards</v>
      </c>
      <c r="K558" s="61" t="str">
        <f t="shared" si="116"/>
        <v>indst efficiency standards</v>
      </c>
      <c r="L558" s="61">
        <f t="shared" ref="K558:T583" si="119">L$404</f>
        <v>0</v>
      </c>
      <c r="M558" s="61">
        <f t="shared" si="119"/>
        <v>0.25</v>
      </c>
      <c r="N558" s="61">
        <f t="shared" si="119"/>
        <v>0.01</v>
      </c>
      <c r="O558" s="55" t="str">
        <f t="shared" si="119"/>
        <v>% reduction in energy use</v>
      </c>
      <c r="P558" s="223" t="str">
        <f>INDEX('Policy Characteristics'!J:J,MATCH($C558,'Policy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8" s="55" t="str">
        <f t="shared" si="119"/>
        <v>industry-ag-main.html#eff-stds</v>
      </c>
      <c r="R558" s="55" t="str">
        <f t="shared" si="119"/>
        <v>industry-energy-efficiency-standards.html</v>
      </c>
      <c r="S558" s="303" t="str">
        <f t="shared" si="119"/>
        <v>U.S. DOE, 2016, Industrial Energy Efficiency Potential Analysis, https://energy.gov/sites/prod/files/2017/04/f34/energy-savings-by-state-industrial-methodology.pdf</v>
      </c>
      <c r="T558" s="55" t="str">
        <f t="shared" si="119"/>
        <v>U.S. DOE, 2016, Industrial Energy Efficiency Potential Analysis, https://energy.gov/sites/prod/files/2017/04/f34/energy-savings-by-state-industrial-methodology.pdf</v>
      </c>
    </row>
    <row r="559" spans="1:20" s="5" customFormat="1" ht="73.75" x14ac:dyDescent="0.75">
      <c r="A559" s="71" t="str">
        <f t="shared" si="118"/>
        <v>Industry</v>
      </c>
      <c r="B559" s="71" t="str">
        <f t="shared" si="118"/>
        <v>Industry Energy Efficiency Standards</v>
      </c>
      <c r="C559" s="71" t="str">
        <f t="shared" si="118"/>
        <v>Percentage Improvement in Eqpt Efficiency Standards above BAU</v>
      </c>
      <c r="D559" s="9" t="s">
        <v>3344</v>
      </c>
      <c r="E559" s="53" t="s">
        <v>2528</v>
      </c>
      <c r="F559" s="227" t="s">
        <v>3306</v>
      </c>
      <c r="G559" s="53" t="s">
        <v>2534</v>
      </c>
      <c r="H559" s="54">
        <v>1113</v>
      </c>
      <c r="I559" s="53" t="s">
        <v>46</v>
      </c>
      <c r="J559" s="71" t="str">
        <f t="shared" si="117"/>
        <v>Industry Energy Efficiency Standards</v>
      </c>
      <c r="K559" s="61" t="str">
        <f t="shared" si="119"/>
        <v>indst efficiency standards</v>
      </c>
      <c r="L559" s="61">
        <f t="shared" si="119"/>
        <v>0</v>
      </c>
      <c r="M559" s="61">
        <f t="shared" si="119"/>
        <v>0.25</v>
      </c>
      <c r="N559" s="61">
        <f t="shared" si="119"/>
        <v>0.01</v>
      </c>
      <c r="O559" s="55" t="str">
        <f t="shared" si="119"/>
        <v>% reduction in energy use</v>
      </c>
      <c r="P559" s="223" t="str">
        <f>INDEX('Policy Characteristics'!J:J,MATCH($C559,'Policy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9" s="55" t="str">
        <f t="shared" si="119"/>
        <v>industry-ag-main.html#eff-stds</v>
      </c>
      <c r="R559" s="55" t="str">
        <f t="shared" si="119"/>
        <v>industry-energy-efficiency-standards.html</v>
      </c>
      <c r="S559" s="303" t="str">
        <f t="shared" si="119"/>
        <v>U.S. DOE, 2016, Industrial Energy Efficiency Potential Analysis, https://energy.gov/sites/prod/files/2017/04/f34/energy-savings-by-state-industrial-methodology.pdf</v>
      </c>
      <c r="T559" s="55" t="str">
        <f t="shared" si="119"/>
        <v>U.S. DOE, 2016, Industrial Energy Efficiency Potential Analysis, https://energy.gov/sites/prod/files/2017/04/f34/energy-savings-by-state-industrial-methodology.pdf</v>
      </c>
    </row>
    <row r="560" spans="1:20" s="5" customFormat="1" ht="73.75" x14ac:dyDescent="0.75">
      <c r="A560" s="71" t="str">
        <f t="shared" si="118"/>
        <v>Industry</v>
      </c>
      <c r="B560" s="71" t="str">
        <f t="shared" si="118"/>
        <v>Industry Energy Efficiency Standards</v>
      </c>
      <c r="C560" s="71" t="str">
        <f t="shared" si="118"/>
        <v>Percentage Improvement in Eqpt Efficiency Standards above BAU</v>
      </c>
      <c r="D560" s="9" t="s">
        <v>3344</v>
      </c>
      <c r="E560" s="53" t="s">
        <v>2892</v>
      </c>
      <c r="F560" s="227" t="s">
        <v>3306</v>
      </c>
      <c r="G560" s="53" t="s">
        <v>2895</v>
      </c>
      <c r="H560" s="54">
        <v>1114</v>
      </c>
      <c r="I560" s="53" t="s">
        <v>46</v>
      </c>
      <c r="J560" s="71" t="str">
        <f t="shared" si="117"/>
        <v>Industry Energy Efficiency Standards</v>
      </c>
      <c r="K560" s="61" t="str">
        <f t="shared" si="119"/>
        <v>indst efficiency standards</v>
      </c>
      <c r="L560" s="61">
        <f t="shared" si="119"/>
        <v>0</v>
      </c>
      <c r="M560" s="61">
        <f t="shared" si="119"/>
        <v>0.25</v>
      </c>
      <c r="N560" s="61">
        <f t="shared" si="119"/>
        <v>0.01</v>
      </c>
      <c r="O560" s="55" t="str">
        <f t="shared" si="119"/>
        <v>% reduction in energy use</v>
      </c>
      <c r="P560" s="223" t="str">
        <f>INDEX('Policy Characteristics'!J:J,MATCH($C560,'Policy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0" s="55" t="str">
        <f t="shared" si="119"/>
        <v>industry-ag-main.html#eff-stds</v>
      </c>
      <c r="R560" s="55" t="str">
        <f t="shared" si="119"/>
        <v>industry-energy-efficiency-standards.html</v>
      </c>
      <c r="S560" s="303" t="str">
        <f t="shared" si="119"/>
        <v>U.S. DOE, 2016, Industrial Energy Efficiency Potential Analysis, https://energy.gov/sites/prod/files/2017/04/f34/energy-savings-by-state-industrial-methodology.pdf</v>
      </c>
      <c r="T560" s="55" t="str">
        <f t="shared" si="119"/>
        <v>U.S. DOE, 2016, Industrial Energy Efficiency Potential Analysis, https://energy.gov/sites/prod/files/2017/04/f34/energy-savings-by-state-industrial-methodology.pdf</v>
      </c>
    </row>
    <row r="561" spans="1:20" s="5" customFormat="1" ht="73.75" x14ac:dyDescent="0.75">
      <c r="A561" s="71" t="str">
        <f t="shared" si="118"/>
        <v>Industry</v>
      </c>
      <c r="B561" s="71" t="str">
        <f t="shared" si="118"/>
        <v>Industry Energy Efficiency Standards</v>
      </c>
      <c r="C561" s="71" t="str">
        <f t="shared" si="118"/>
        <v>Percentage Improvement in Eqpt Efficiency Standards above BAU</v>
      </c>
      <c r="D561" s="9" t="s">
        <v>3344</v>
      </c>
      <c r="E561" s="53" t="s">
        <v>2893</v>
      </c>
      <c r="F561" s="227" t="s">
        <v>3306</v>
      </c>
      <c r="G561" s="53" t="s">
        <v>2897</v>
      </c>
      <c r="H561" s="54">
        <v>1115</v>
      </c>
      <c r="I561" s="53" t="s">
        <v>46</v>
      </c>
      <c r="J561" s="71" t="str">
        <f t="shared" si="117"/>
        <v>Industry Energy Efficiency Standards</v>
      </c>
      <c r="K561" s="61" t="str">
        <f t="shared" si="119"/>
        <v>indst efficiency standards</v>
      </c>
      <c r="L561" s="61">
        <f t="shared" si="119"/>
        <v>0</v>
      </c>
      <c r="M561" s="61">
        <f t="shared" si="119"/>
        <v>0.25</v>
      </c>
      <c r="N561" s="61">
        <f t="shared" si="119"/>
        <v>0.01</v>
      </c>
      <c r="O561" s="55" t="str">
        <f t="shared" si="119"/>
        <v>% reduction in energy use</v>
      </c>
      <c r="P561" s="223" t="str">
        <f>INDEX('Policy Characteristics'!J:J,MATCH($C561,'Policy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1" s="55" t="str">
        <f t="shared" si="119"/>
        <v>industry-ag-main.html#eff-stds</v>
      </c>
      <c r="R561" s="55" t="str">
        <f t="shared" si="119"/>
        <v>industry-energy-efficiency-standards.html</v>
      </c>
      <c r="S561" s="303" t="str">
        <f t="shared" si="119"/>
        <v>U.S. DOE, 2016, Industrial Energy Efficiency Potential Analysis, https://energy.gov/sites/prod/files/2017/04/f34/energy-savings-by-state-industrial-methodology.pdf</v>
      </c>
      <c r="T561" s="55" t="str">
        <f t="shared" si="119"/>
        <v>U.S. DOE, 2016, Industrial Energy Efficiency Potential Analysis, https://energy.gov/sites/prod/files/2017/04/f34/energy-savings-by-state-industrial-methodology.pdf</v>
      </c>
    </row>
    <row r="562" spans="1:20" s="5" customFormat="1" ht="73.75" x14ac:dyDescent="0.75">
      <c r="A562" s="71" t="str">
        <f t="shared" si="118"/>
        <v>Industry</v>
      </c>
      <c r="B562" s="71" t="str">
        <f t="shared" si="118"/>
        <v>Industry Energy Efficiency Standards</v>
      </c>
      <c r="C562" s="71" t="str">
        <f t="shared" si="118"/>
        <v>Percentage Improvement in Eqpt Efficiency Standards above BAU</v>
      </c>
      <c r="D562" s="9" t="s">
        <v>3344</v>
      </c>
      <c r="E562" s="53" t="s">
        <v>2894</v>
      </c>
      <c r="F562" s="227" t="s">
        <v>3306</v>
      </c>
      <c r="G562" s="53" t="s">
        <v>2898</v>
      </c>
      <c r="H562" s="54">
        <v>1116</v>
      </c>
      <c r="I562" s="53" t="s">
        <v>45</v>
      </c>
      <c r="J562" s="71" t="str">
        <f t="shared" si="117"/>
        <v>Industry Energy Efficiency Standards</v>
      </c>
      <c r="K562" s="61" t="str">
        <f t="shared" si="119"/>
        <v>indst efficiency standards</v>
      </c>
      <c r="L562" s="61">
        <f t="shared" si="119"/>
        <v>0</v>
      </c>
      <c r="M562" s="61">
        <f t="shared" si="119"/>
        <v>0.25</v>
      </c>
      <c r="N562" s="61">
        <f t="shared" si="119"/>
        <v>0.01</v>
      </c>
      <c r="O562" s="55" t="str">
        <f t="shared" si="119"/>
        <v>% reduction in energy use</v>
      </c>
      <c r="P562" s="223" t="str">
        <f>INDEX('Policy Characteristics'!J:J,MATCH($C562,'Policy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2" s="55" t="str">
        <f t="shared" si="119"/>
        <v>industry-ag-main.html#eff-stds</v>
      </c>
      <c r="R562" s="55" t="str">
        <f t="shared" si="119"/>
        <v>industry-energy-efficiency-standards.html</v>
      </c>
      <c r="S562" s="303" t="str">
        <f t="shared" si="119"/>
        <v>U.S. DOE, 2016, Industrial Energy Efficiency Potential Analysis, https://energy.gov/sites/prod/files/2017/04/f34/energy-savings-by-state-industrial-methodology.pdf</v>
      </c>
      <c r="T562" s="55" t="str">
        <f t="shared" si="119"/>
        <v>U.S. DOE, 2016, Industrial Energy Efficiency Potential Analysis, https://energy.gov/sites/prod/files/2017/04/f34/energy-savings-by-state-industrial-methodology.pdf</v>
      </c>
    </row>
    <row r="563" spans="1:20" s="5" customFormat="1" ht="73.75" x14ac:dyDescent="0.75">
      <c r="A563" s="71" t="str">
        <f t="shared" si="118"/>
        <v>Industry</v>
      </c>
      <c r="B563" s="71" t="str">
        <f t="shared" si="118"/>
        <v>Industry Energy Efficiency Standards</v>
      </c>
      <c r="C563" s="71" t="str">
        <f t="shared" si="118"/>
        <v>Percentage Improvement in Eqpt Efficiency Standards above BAU</v>
      </c>
      <c r="D563" s="9" t="s">
        <v>3344</v>
      </c>
      <c r="E563" s="53" t="s">
        <v>2891</v>
      </c>
      <c r="F563" s="227" t="s">
        <v>3306</v>
      </c>
      <c r="G563" s="53" t="s">
        <v>2896</v>
      </c>
      <c r="H563" s="54">
        <v>1117</v>
      </c>
      <c r="I563" s="53" t="s">
        <v>46</v>
      </c>
      <c r="J563" s="71" t="str">
        <f t="shared" si="117"/>
        <v>Industry Energy Efficiency Standards</v>
      </c>
      <c r="K563" s="61" t="str">
        <f t="shared" si="119"/>
        <v>indst efficiency standards</v>
      </c>
      <c r="L563" s="61">
        <f t="shared" si="119"/>
        <v>0</v>
      </c>
      <c r="M563" s="61">
        <f t="shared" si="119"/>
        <v>0.25</v>
      </c>
      <c r="N563" s="61">
        <f t="shared" si="119"/>
        <v>0.01</v>
      </c>
      <c r="O563" s="55" t="str">
        <f t="shared" si="119"/>
        <v>% reduction in energy use</v>
      </c>
      <c r="P563" s="223" t="str">
        <f>INDEX('Policy Characteristics'!J:J,MATCH($C563,'Policy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3" s="55" t="str">
        <f t="shared" si="119"/>
        <v>industry-ag-main.html#eff-stds</v>
      </c>
      <c r="R563" s="55" t="str">
        <f t="shared" si="119"/>
        <v>industry-energy-efficiency-standards.html</v>
      </c>
      <c r="S563" s="303" t="str">
        <f t="shared" si="119"/>
        <v>U.S. DOE, 2016, Industrial Energy Efficiency Potential Analysis, https://energy.gov/sites/prod/files/2017/04/f34/energy-savings-by-state-industrial-methodology.pdf</v>
      </c>
      <c r="T563" s="55" t="str">
        <f t="shared" si="119"/>
        <v>U.S. DOE, 2016, Industrial Energy Efficiency Potential Analysis, https://energy.gov/sites/prod/files/2017/04/f34/energy-savings-by-state-industrial-methodology.pdf</v>
      </c>
    </row>
    <row r="564" spans="1:20" s="5" customFormat="1" ht="73.75" x14ac:dyDescent="0.75">
      <c r="A564" s="71" t="str">
        <f t="shared" si="118"/>
        <v>Industry</v>
      </c>
      <c r="B564" s="71" t="str">
        <f t="shared" si="118"/>
        <v>Industry Energy Efficiency Standards</v>
      </c>
      <c r="C564" s="71" t="str">
        <f t="shared" si="118"/>
        <v>Percentage Improvement in Eqpt Efficiency Standards above BAU</v>
      </c>
      <c r="D564" s="9" t="s">
        <v>3345</v>
      </c>
      <c r="E564" s="53" t="s">
        <v>2523</v>
      </c>
      <c r="F564" s="227" t="s">
        <v>3307</v>
      </c>
      <c r="G564" s="53" t="s">
        <v>2529</v>
      </c>
      <c r="H564" s="54">
        <v>1118</v>
      </c>
      <c r="I564" s="53" t="s">
        <v>45</v>
      </c>
      <c r="J564" s="71" t="str">
        <f t="shared" si="117"/>
        <v>Industry Energy Efficiency Standards</v>
      </c>
      <c r="K564" s="61" t="str">
        <f t="shared" si="119"/>
        <v>indst efficiency standards</v>
      </c>
      <c r="L564" s="61">
        <f t="shared" si="119"/>
        <v>0</v>
      </c>
      <c r="M564" s="61">
        <f t="shared" si="119"/>
        <v>0.25</v>
      </c>
      <c r="N564" s="61">
        <f t="shared" si="119"/>
        <v>0.01</v>
      </c>
      <c r="O564" s="55" t="str">
        <f t="shared" si="119"/>
        <v>% reduction in energy use</v>
      </c>
      <c r="P564" s="223" t="str">
        <f>INDEX('Policy Characteristics'!J:J,MATCH($C564,'Policy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4" s="55" t="str">
        <f t="shared" si="119"/>
        <v>industry-ag-main.html#eff-stds</v>
      </c>
      <c r="R564" s="55" t="str">
        <f t="shared" si="119"/>
        <v>industry-energy-efficiency-standards.html</v>
      </c>
      <c r="S564" s="303" t="str">
        <f t="shared" si="119"/>
        <v>U.S. DOE, 2016, Industrial Energy Efficiency Potential Analysis, https://energy.gov/sites/prod/files/2017/04/f34/energy-savings-by-state-industrial-methodology.pdf</v>
      </c>
      <c r="T564" s="55" t="str">
        <f t="shared" si="119"/>
        <v>U.S. DOE, 2016, Industrial Energy Efficiency Potential Analysis, https://energy.gov/sites/prod/files/2017/04/f34/energy-savings-by-state-industrial-methodology.pdf</v>
      </c>
    </row>
    <row r="565" spans="1:20" s="5" customFormat="1" ht="73.75" x14ac:dyDescent="0.75">
      <c r="A565" s="71" t="str">
        <f t="shared" si="118"/>
        <v>Industry</v>
      </c>
      <c r="B565" s="71" t="str">
        <f t="shared" si="118"/>
        <v>Industry Energy Efficiency Standards</v>
      </c>
      <c r="C565" s="71" t="str">
        <f t="shared" si="118"/>
        <v>Percentage Improvement in Eqpt Efficiency Standards above BAU</v>
      </c>
      <c r="D565" s="9" t="s">
        <v>3345</v>
      </c>
      <c r="E565" s="53" t="s">
        <v>2524</v>
      </c>
      <c r="F565" s="227" t="s">
        <v>3307</v>
      </c>
      <c r="G565" s="53" t="s">
        <v>2532</v>
      </c>
      <c r="H565" s="54">
        <v>1119</v>
      </c>
      <c r="I565" s="53" t="s">
        <v>46</v>
      </c>
      <c r="J565" s="71" t="str">
        <f t="shared" si="117"/>
        <v>Industry Energy Efficiency Standards</v>
      </c>
      <c r="K565" s="61" t="str">
        <f t="shared" si="119"/>
        <v>indst efficiency standards</v>
      </c>
      <c r="L565" s="61">
        <f t="shared" si="119"/>
        <v>0</v>
      </c>
      <c r="M565" s="61">
        <f t="shared" si="119"/>
        <v>0.25</v>
      </c>
      <c r="N565" s="61">
        <f t="shared" si="119"/>
        <v>0.01</v>
      </c>
      <c r="O565" s="55" t="str">
        <f t="shared" si="119"/>
        <v>% reduction in energy use</v>
      </c>
      <c r="P565" s="223" t="str">
        <f>INDEX('Policy Characteristics'!J:J,MATCH($C565,'Policy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5" s="55" t="str">
        <f t="shared" si="119"/>
        <v>industry-ag-main.html#eff-stds</v>
      </c>
      <c r="R565" s="55" t="str">
        <f t="shared" si="119"/>
        <v>industry-energy-efficiency-standards.html</v>
      </c>
      <c r="S565" s="303" t="str">
        <f t="shared" si="119"/>
        <v>U.S. DOE, 2016, Industrial Energy Efficiency Potential Analysis, https://energy.gov/sites/prod/files/2017/04/f34/energy-savings-by-state-industrial-methodology.pdf</v>
      </c>
      <c r="T565" s="55" t="str">
        <f t="shared" si="119"/>
        <v>U.S. DOE, 2016, Industrial Energy Efficiency Potential Analysis, https://energy.gov/sites/prod/files/2017/04/f34/energy-savings-by-state-industrial-methodology.pdf</v>
      </c>
    </row>
    <row r="566" spans="1:20" s="5" customFormat="1" ht="73.75" x14ac:dyDescent="0.75">
      <c r="A566" s="71" t="str">
        <f t="shared" si="118"/>
        <v>Industry</v>
      </c>
      <c r="B566" s="71" t="str">
        <f t="shared" si="118"/>
        <v>Industry Energy Efficiency Standards</v>
      </c>
      <c r="C566" s="71" t="str">
        <f t="shared" si="118"/>
        <v>Percentage Improvement in Eqpt Efficiency Standards above BAU</v>
      </c>
      <c r="D566" s="9" t="s">
        <v>3345</v>
      </c>
      <c r="E566" s="53" t="s">
        <v>2525</v>
      </c>
      <c r="F566" s="227" t="s">
        <v>3307</v>
      </c>
      <c r="G566" s="53" t="s">
        <v>2533</v>
      </c>
      <c r="H566" s="54">
        <v>1120</v>
      </c>
      <c r="I566" s="53" t="s">
        <v>45</v>
      </c>
      <c r="J566" s="71" t="str">
        <f t="shared" si="117"/>
        <v>Industry Energy Efficiency Standards</v>
      </c>
      <c r="K566" s="61" t="str">
        <f t="shared" si="119"/>
        <v>indst efficiency standards</v>
      </c>
      <c r="L566" s="61">
        <f t="shared" si="119"/>
        <v>0</v>
      </c>
      <c r="M566" s="61">
        <f t="shared" si="119"/>
        <v>0.25</v>
      </c>
      <c r="N566" s="61">
        <f t="shared" si="119"/>
        <v>0.01</v>
      </c>
      <c r="O566" s="55" t="str">
        <f t="shared" si="119"/>
        <v>% reduction in energy use</v>
      </c>
      <c r="P566" s="223" t="str">
        <f>INDEX('Policy Characteristics'!J:J,MATCH($C566,'Policy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6" s="55" t="str">
        <f t="shared" si="119"/>
        <v>industry-ag-main.html#eff-stds</v>
      </c>
      <c r="R566" s="55" t="str">
        <f t="shared" si="119"/>
        <v>industry-energy-efficiency-standards.html</v>
      </c>
      <c r="S566" s="303" t="str">
        <f t="shared" si="119"/>
        <v>U.S. DOE, 2016, Industrial Energy Efficiency Potential Analysis, https://energy.gov/sites/prod/files/2017/04/f34/energy-savings-by-state-industrial-methodology.pdf</v>
      </c>
      <c r="T566" s="55" t="str">
        <f t="shared" si="119"/>
        <v>U.S. DOE, 2016, Industrial Energy Efficiency Potential Analysis, https://energy.gov/sites/prod/files/2017/04/f34/energy-savings-by-state-industrial-methodology.pdf</v>
      </c>
    </row>
    <row r="567" spans="1:20" s="5" customFormat="1" ht="73.75" x14ac:dyDescent="0.75">
      <c r="A567" s="71" t="str">
        <f t="shared" si="118"/>
        <v>Industry</v>
      </c>
      <c r="B567" s="71" t="str">
        <f t="shared" si="118"/>
        <v>Industry Energy Efficiency Standards</v>
      </c>
      <c r="C567" s="71" t="str">
        <f t="shared" si="118"/>
        <v>Percentage Improvement in Eqpt Efficiency Standards above BAU</v>
      </c>
      <c r="D567" s="9" t="s">
        <v>3345</v>
      </c>
      <c r="E567" s="53" t="s">
        <v>2526</v>
      </c>
      <c r="F567" s="227" t="s">
        <v>3307</v>
      </c>
      <c r="G567" s="53" t="s">
        <v>2530</v>
      </c>
      <c r="H567" s="54">
        <v>1121</v>
      </c>
      <c r="I567" s="53" t="s">
        <v>46</v>
      </c>
      <c r="J567" s="71" t="str">
        <f t="shared" si="117"/>
        <v>Industry Energy Efficiency Standards</v>
      </c>
      <c r="K567" s="61" t="str">
        <f t="shared" si="119"/>
        <v>indst efficiency standards</v>
      </c>
      <c r="L567" s="61">
        <f t="shared" si="119"/>
        <v>0</v>
      </c>
      <c r="M567" s="61">
        <f t="shared" si="119"/>
        <v>0.25</v>
      </c>
      <c r="N567" s="61">
        <f t="shared" si="119"/>
        <v>0.01</v>
      </c>
      <c r="O567" s="55" t="str">
        <f t="shared" si="119"/>
        <v>% reduction in energy use</v>
      </c>
      <c r="P567" s="223" t="str">
        <f>INDEX('Policy Characteristics'!J:J,MATCH($C567,'Policy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7" s="55" t="str">
        <f t="shared" si="119"/>
        <v>industry-ag-main.html#eff-stds</v>
      </c>
      <c r="R567" s="55" t="str">
        <f t="shared" si="119"/>
        <v>industry-energy-efficiency-standards.html</v>
      </c>
      <c r="S567" s="303" t="str">
        <f t="shared" si="119"/>
        <v>U.S. DOE, 2016, Industrial Energy Efficiency Potential Analysis, https://energy.gov/sites/prod/files/2017/04/f34/energy-savings-by-state-industrial-methodology.pdf</v>
      </c>
      <c r="T567" s="55" t="str">
        <f t="shared" si="119"/>
        <v>U.S. DOE, 2016, Industrial Energy Efficiency Potential Analysis, https://energy.gov/sites/prod/files/2017/04/f34/energy-savings-by-state-industrial-methodology.pdf</v>
      </c>
    </row>
    <row r="568" spans="1:20" s="5" customFormat="1" ht="73.75" x14ac:dyDescent="0.75">
      <c r="A568" s="71" t="str">
        <f t="shared" si="118"/>
        <v>Industry</v>
      </c>
      <c r="B568" s="71" t="str">
        <f t="shared" si="118"/>
        <v>Industry Energy Efficiency Standards</v>
      </c>
      <c r="C568" s="71" t="str">
        <f t="shared" si="118"/>
        <v>Percentage Improvement in Eqpt Efficiency Standards above BAU</v>
      </c>
      <c r="D568" s="9" t="s">
        <v>3345</v>
      </c>
      <c r="E568" s="53" t="s">
        <v>2527</v>
      </c>
      <c r="F568" s="227" t="s">
        <v>3307</v>
      </c>
      <c r="G568" s="53" t="s">
        <v>2531</v>
      </c>
      <c r="H568" s="54">
        <v>1122</v>
      </c>
      <c r="I568" s="53" t="s">
        <v>45</v>
      </c>
      <c r="J568" s="71" t="str">
        <f t="shared" si="117"/>
        <v>Industry Energy Efficiency Standards</v>
      </c>
      <c r="K568" s="61" t="str">
        <f t="shared" si="119"/>
        <v>indst efficiency standards</v>
      </c>
      <c r="L568" s="61">
        <f t="shared" si="119"/>
        <v>0</v>
      </c>
      <c r="M568" s="61">
        <f t="shared" si="119"/>
        <v>0.25</v>
      </c>
      <c r="N568" s="61">
        <f t="shared" si="119"/>
        <v>0.01</v>
      </c>
      <c r="O568" s="55" t="str">
        <f t="shared" si="119"/>
        <v>% reduction in energy use</v>
      </c>
      <c r="P568" s="223" t="str">
        <f>INDEX('Policy Characteristics'!J:J,MATCH($C568,'Policy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8" s="55" t="str">
        <f t="shared" si="119"/>
        <v>industry-ag-main.html#eff-stds</v>
      </c>
      <c r="R568" s="55" t="str">
        <f t="shared" si="119"/>
        <v>industry-energy-efficiency-standards.html</v>
      </c>
      <c r="S568" s="303" t="str">
        <f t="shared" si="119"/>
        <v>U.S. DOE, 2016, Industrial Energy Efficiency Potential Analysis, https://energy.gov/sites/prod/files/2017/04/f34/energy-savings-by-state-industrial-methodology.pdf</v>
      </c>
      <c r="T568" s="55" t="str">
        <f t="shared" si="119"/>
        <v>U.S. DOE, 2016, Industrial Energy Efficiency Potential Analysis, https://energy.gov/sites/prod/files/2017/04/f34/energy-savings-by-state-industrial-methodology.pdf</v>
      </c>
    </row>
    <row r="569" spans="1:20" s="5" customFormat="1" ht="73.75" x14ac:dyDescent="0.75">
      <c r="A569" s="71" t="str">
        <f t="shared" si="118"/>
        <v>Industry</v>
      </c>
      <c r="B569" s="71" t="str">
        <f t="shared" si="118"/>
        <v>Industry Energy Efficiency Standards</v>
      </c>
      <c r="C569" s="71" t="str">
        <f t="shared" si="118"/>
        <v>Percentage Improvement in Eqpt Efficiency Standards above BAU</v>
      </c>
      <c r="D569" s="9" t="s">
        <v>3345</v>
      </c>
      <c r="E569" s="53" t="s">
        <v>2528</v>
      </c>
      <c r="F569" s="227" t="s">
        <v>3307</v>
      </c>
      <c r="G569" s="53" t="s">
        <v>2534</v>
      </c>
      <c r="H569" s="54">
        <v>1123</v>
      </c>
      <c r="I569" s="53" t="s">
        <v>46</v>
      </c>
      <c r="J569" s="71" t="str">
        <f t="shared" si="117"/>
        <v>Industry Energy Efficiency Standards</v>
      </c>
      <c r="K569" s="61" t="str">
        <f t="shared" si="119"/>
        <v>indst efficiency standards</v>
      </c>
      <c r="L569" s="61">
        <f t="shared" si="119"/>
        <v>0</v>
      </c>
      <c r="M569" s="61">
        <f t="shared" si="119"/>
        <v>0.25</v>
      </c>
      <c r="N569" s="61">
        <f t="shared" si="119"/>
        <v>0.01</v>
      </c>
      <c r="O569" s="55" t="str">
        <f t="shared" si="119"/>
        <v>% reduction in energy use</v>
      </c>
      <c r="P569" s="223" t="str">
        <f>INDEX('Policy Characteristics'!J:J,MATCH($C569,'Policy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9" s="55" t="str">
        <f t="shared" si="119"/>
        <v>industry-ag-main.html#eff-stds</v>
      </c>
      <c r="R569" s="55" t="str">
        <f t="shared" si="119"/>
        <v>industry-energy-efficiency-standards.html</v>
      </c>
      <c r="S569" s="303" t="str">
        <f t="shared" si="119"/>
        <v>U.S. DOE, 2016, Industrial Energy Efficiency Potential Analysis, https://energy.gov/sites/prod/files/2017/04/f34/energy-savings-by-state-industrial-methodology.pdf</v>
      </c>
      <c r="T569" s="55" t="str">
        <f t="shared" si="119"/>
        <v>U.S. DOE, 2016, Industrial Energy Efficiency Potential Analysis, https://energy.gov/sites/prod/files/2017/04/f34/energy-savings-by-state-industrial-methodology.pdf</v>
      </c>
    </row>
    <row r="570" spans="1:20" s="5" customFormat="1" ht="73.75" x14ac:dyDescent="0.75">
      <c r="A570" s="71" t="str">
        <f t="shared" si="118"/>
        <v>Industry</v>
      </c>
      <c r="B570" s="71" t="str">
        <f t="shared" si="118"/>
        <v>Industry Energy Efficiency Standards</v>
      </c>
      <c r="C570" s="71" t="str">
        <f t="shared" si="118"/>
        <v>Percentage Improvement in Eqpt Efficiency Standards above BAU</v>
      </c>
      <c r="D570" s="9" t="s">
        <v>3345</v>
      </c>
      <c r="E570" s="53" t="s">
        <v>2892</v>
      </c>
      <c r="F570" s="227" t="s">
        <v>3307</v>
      </c>
      <c r="G570" s="53" t="s">
        <v>2895</v>
      </c>
      <c r="H570" s="54">
        <v>1124</v>
      </c>
      <c r="I570" s="53" t="s">
        <v>46</v>
      </c>
      <c r="J570" s="71" t="str">
        <f t="shared" si="117"/>
        <v>Industry Energy Efficiency Standards</v>
      </c>
      <c r="K570" s="61" t="str">
        <f t="shared" si="119"/>
        <v>indst efficiency standards</v>
      </c>
      <c r="L570" s="61">
        <f t="shared" si="119"/>
        <v>0</v>
      </c>
      <c r="M570" s="61">
        <f t="shared" si="119"/>
        <v>0.25</v>
      </c>
      <c r="N570" s="61">
        <f t="shared" si="119"/>
        <v>0.01</v>
      </c>
      <c r="O570" s="55" t="str">
        <f t="shared" si="119"/>
        <v>% reduction in energy use</v>
      </c>
      <c r="P570" s="223" t="str">
        <f>INDEX('Policy Characteristics'!J:J,MATCH($C570,'Policy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0" s="55" t="str">
        <f t="shared" si="119"/>
        <v>industry-ag-main.html#eff-stds</v>
      </c>
      <c r="R570" s="55" t="str">
        <f t="shared" si="119"/>
        <v>industry-energy-efficiency-standards.html</v>
      </c>
      <c r="S570" s="303" t="str">
        <f t="shared" si="119"/>
        <v>U.S. DOE, 2016, Industrial Energy Efficiency Potential Analysis, https://energy.gov/sites/prod/files/2017/04/f34/energy-savings-by-state-industrial-methodology.pdf</v>
      </c>
      <c r="T570" s="55" t="str">
        <f t="shared" si="119"/>
        <v>U.S. DOE, 2016, Industrial Energy Efficiency Potential Analysis, https://energy.gov/sites/prod/files/2017/04/f34/energy-savings-by-state-industrial-methodology.pdf</v>
      </c>
    </row>
    <row r="571" spans="1:20" s="5" customFormat="1" ht="73.75" x14ac:dyDescent="0.75">
      <c r="A571" s="71" t="str">
        <f t="shared" si="118"/>
        <v>Industry</v>
      </c>
      <c r="B571" s="71" t="str">
        <f t="shared" si="118"/>
        <v>Industry Energy Efficiency Standards</v>
      </c>
      <c r="C571" s="71" t="str">
        <f t="shared" si="118"/>
        <v>Percentage Improvement in Eqpt Efficiency Standards above BAU</v>
      </c>
      <c r="D571" s="9" t="s">
        <v>3345</v>
      </c>
      <c r="E571" s="53" t="s">
        <v>2893</v>
      </c>
      <c r="F571" s="227" t="s">
        <v>3307</v>
      </c>
      <c r="G571" s="53" t="s">
        <v>2897</v>
      </c>
      <c r="H571" s="54">
        <v>1125</v>
      </c>
      <c r="I571" s="53" t="s">
        <v>46</v>
      </c>
      <c r="J571" s="71" t="str">
        <f t="shared" si="117"/>
        <v>Industry Energy Efficiency Standards</v>
      </c>
      <c r="K571" s="61" t="str">
        <f t="shared" si="119"/>
        <v>indst efficiency standards</v>
      </c>
      <c r="L571" s="61">
        <f t="shared" si="119"/>
        <v>0</v>
      </c>
      <c r="M571" s="61">
        <f t="shared" si="119"/>
        <v>0.25</v>
      </c>
      <c r="N571" s="61">
        <f t="shared" si="119"/>
        <v>0.01</v>
      </c>
      <c r="O571" s="55" t="str">
        <f t="shared" si="119"/>
        <v>% reduction in energy use</v>
      </c>
      <c r="P571" s="223" t="str">
        <f>INDEX('Policy Characteristics'!J:J,MATCH($C571,'Policy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1" s="55" t="str">
        <f t="shared" si="119"/>
        <v>industry-ag-main.html#eff-stds</v>
      </c>
      <c r="R571" s="55" t="str">
        <f t="shared" si="119"/>
        <v>industry-energy-efficiency-standards.html</v>
      </c>
      <c r="S571" s="303" t="str">
        <f t="shared" si="119"/>
        <v>U.S. DOE, 2016, Industrial Energy Efficiency Potential Analysis, https://energy.gov/sites/prod/files/2017/04/f34/energy-savings-by-state-industrial-methodology.pdf</v>
      </c>
      <c r="T571" s="55" t="str">
        <f t="shared" si="119"/>
        <v>U.S. DOE, 2016, Industrial Energy Efficiency Potential Analysis, https://energy.gov/sites/prod/files/2017/04/f34/energy-savings-by-state-industrial-methodology.pdf</v>
      </c>
    </row>
    <row r="572" spans="1:20" s="5" customFormat="1" ht="73.75" x14ac:dyDescent="0.75">
      <c r="A572" s="71" t="str">
        <f t="shared" si="118"/>
        <v>Industry</v>
      </c>
      <c r="B572" s="71" t="str">
        <f t="shared" si="118"/>
        <v>Industry Energy Efficiency Standards</v>
      </c>
      <c r="C572" s="71" t="str">
        <f t="shared" si="118"/>
        <v>Percentage Improvement in Eqpt Efficiency Standards above BAU</v>
      </c>
      <c r="D572" s="9" t="s">
        <v>3345</v>
      </c>
      <c r="E572" s="53" t="s">
        <v>2894</v>
      </c>
      <c r="F572" s="227" t="s">
        <v>3307</v>
      </c>
      <c r="G572" s="53" t="s">
        <v>2898</v>
      </c>
      <c r="H572" s="54">
        <v>1126</v>
      </c>
      <c r="I572" s="53" t="s">
        <v>45</v>
      </c>
      <c r="J572" s="71" t="str">
        <f t="shared" si="117"/>
        <v>Industry Energy Efficiency Standards</v>
      </c>
      <c r="K572" s="61" t="str">
        <f t="shared" si="119"/>
        <v>indst efficiency standards</v>
      </c>
      <c r="L572" s="61">
        <f t="shared" si="119"/>
        <v>0</v>
      </c>
      <c r="M572" s="61">
        <f t="shared" si="119"/>
        <v>0.25</v>
      </c>
      <c r="N572" s="61">
        <f t="shared" si="119"/>
        <v>0.01</v>
      </c>
      <c r="O572" s="55" t="str">
        <f t="shared" si="119"/>
        <v>% reduction in energy use</v>
      </c>
      <c r="P572" s="223" t="str">
        <f>INDEX('Policy Characteristics'!J:J,MATCH($C572,'Policy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2" s="55" t="str">
        <f t="shared" si="119"/>
        <v>industry-ag-main.html#eff-stds</v>
      </c>
      <c r="R572" s="55" t="str">
        <f t="shared" si="119"/>
        <v>industry-energy-efficiency-standards.html</v>
      </c>
      <c r="S572" s="303" t="str">
        <f t="shared" si="119"/>
        <v>U.S. DOE, 2016, Industrial Energy Efficiency Potential Analysis, https://energy.gov/sites/prod/files/2017/04/f34/energy-savings-by-state-industrial-methodology.pdf</v>
      </c>
      <c r="T572" s="55" t="str">
        <f t="shared" si="119"/>
        <v>U.S. DOE, 2016, Industrial Energy Efficiency Potential Analysis, https://energy.gov/sites/prod/files/2017/04/f34/energy-savings-by-state-industrial-methodology.pdf</v>
      </c>
    </row>
    <row r="573" spans="1:20" s="5" customFormat="1" ht="73.75" x14ac:dyDescent="0.75">
      <c r="A573" s="71" t="str">
        <f t="shared" si="118"/>
        <v>Industry</v>
      </c>
      <c r="B573" s="71" t="str">
        <f t="shared" si="118"/>
        <v>Industry Energy Efficiency Standards</v>
      </c>
      <c r="C573" s="71" t="str">
        <f t="shared" si="118"/>
        <v>Percentage Improvement in Eqpt Efficiency Standards above BAU</v>
      </c>
      <c r="D573" s="9" t="s">
        <v>3345</v>
      </c>
      <c r="E573" s="53" t="s">
        <v>2891</v>
      </c>
      <c r="F573" s="227" t="s">
        <v>3307</v>
      </c>
      <c r="G573" s="53" t="s">
        <v>2896</v>
      </c>
      <c r="H573" s="54">
        <v>1127</v>
      </c>
      <c r="I573" s="53" t="s">
        <v>46</v>
      </c>
      <c r="J573" s="71" t="str">
        <f t="shared" si="117"/>
        <v>Industry Energy Efficiency Standards</v>
      </c>
      <c r="K573" s="61" t="str">
        <f t="shared" si="119"/>
        <v>indst efficiency standards</v>
      </c>
      <c r="L573" s="61">
        <f t="shared" si="119"/>
        <v>0</v>
      </c>
      <c r="M573" s="61">
        <f t="shared" si="119"/>
        <v>0.25</v>
      </c>
      <c r="N573" s="61">
        <f t="shared" si="119"/>
        <v>0.01</v>
      </c>
      <c r="O573" s="55" t="str">
        <f t="shared" si="119"/>
        <v>% reduction in energy use</v>
      </c>
      <c r="P573" s="223" t="str">
        <f>INDEX('Policy Characteristics'!J:J,MATCH($C573,'Policy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3" s="55" t="str">
        <f t="shared" si="119"/>
        <v>industry-ag-main.html#eff-stds</v>
      </c>
      <c r="R573" s="55" t="str">
        <f t="shared" si="119"/>
        <v>industry-energy-efficiency-standards.html</v>
      </c>
      <c r="S573" s="303" t="str">
        <f t="shared" si="119"/>
        <v>U.S. DOE, 2016, Industrial Energy Efficiency Potential Analysis, https://energy.gov/sites/prod/files/2017/04/f34/energy-savings-by-state-industrial-methodology.pdf</v>
      </c>
      <c r="T573" s="55" t="str">
        <f t="shared" si="119"/>
        <v>U.S. DOE, 2016, Industrial Energy Efficiency Potential Analysis, https://energy.gov/sites/prod/files/2017/04/f34/energy-savings-by-state-industrial-methodology.pdf</v>
      </c>
    </row>
    <row r="574" spans="1:20" s="5" customFormat="1" ht="73.75" x14ac:dyDescent="0.75">
      <c r="A574" s="71" t="str">
        <f t="shared" si="118"/>
        <v>Industry</v>
      </c>
      <c r="B574" s="71" t="str">
        <f t="shared" si="118"/>
        <v>Industry Energy Efficiency Standards</v>
      </c>
      <c r="C574" s="71" t="str">
        <f t="shared" si="118"/>
        <v>Percentage Improvement in Eqpt Efficiency Standards above BAU</v>
      </c>
      <c r="D574" s="9" t="s">
        <v>3346</v>
      </c>
      <c r="E574" s="53" t="s">
        <v>2523</v>
      </c>
      <c r="F574" s="227" t="s">
        <v>3308</v>
      </c>
      <c r="G574" s="53" t="s">
        <v>2529</v>
      </c>
      <c r="H574" s="54">
        <v>1128</v>
      </c>
      <c r="I574" s="53" t="s">
        <v>45</v>
      </c>
      <c r="J574" s="71" t="str">
        <f t="shared" si="117"/>
        <v>Industry Energy Efficiency Standards</v>
      </c>
      <c r="K574" s="61" t="str">
        <f t="shared" si="119"/>
        <v>indst efficiency standards</v>
      </c>
      <c r="L574" s="61">
        <f t="shared" si="119"/>
        <v>0</v>
      </c>
      <c r="M574" s="61">
        <f t="shared" si="119"/>
        <v>0.25</v>
      </c>
      <c r="N574" s="61">
        <f t="shared" si="119"/>
        <v>0.01</v>
      </c>
      <c r="O574" s="55" t="str">
        <f t="shared" si="119"/>
        <v>% reduction in energy use</v>
      </c>
      <c r="P574" s="223" t="str">
        <f>INDEX('Policy Characteristics'!J:J,MATCH($C574,'Policy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4" s="55" t="str">
        <f t="shared" si="119"/>
        <v>industry-ag-main.html#eff-stds</v>
      </c>
      <c r="R574" s="55" t="str">
        <f t="shared" si="119"/>
        <v>industry-energy-efficiency-standards.html</v>
      </c>
      <c r="S574" s="303" t="str">
        <f t="shared" si="119"/>
        <v>U.S. DOE, 2016, Industrial Energy Efficiency Potential Analysis, https://energy.gov/sites/prod/files/2017/04/f34/energy-savings-by-state-industrial-methodology.pdf</v>
      </c>
      <c r="T574" s="55" t="str">
        <f t="shared" si="119"/>
        <v>U.S. DOE, 2016, Industrial Energy Efficiency Potential Analysis, https://energy.gov/sites/prod/files/2017/04/f34/energy-savings-by-state-industrial-methodology.pdf</v>
      </c>
    </row>
    <row r="575" spans="1:20" s="5" customFormat="1" ht="73.75" x14ac:dyDescent="0.75">
      <c r="A575" s="71" t="str">
        <f t="shared" si="118"/>
        <v>Industry</v>
      </c>
      <c r="B575" s="71" t="str">
        <f t="shared" si="118"/>
        <v>Industry Energy Efficiency Standards</v>
      </c>
      <c r="C575" s="71" t="str">
        <f t="shared" si="118"/>
        <v>Percentage Improvement in Eqpt Efficiency Standards above BAU</v>
      </c>
      <c r="D575" s="9" t="s">
        <v>3346</v>
      </c>
      <c r="E575" s="53" t="s">
        <v>2524</v>
      </c>
      <c r="F575" s="227" t="s">
        <v>3308</v>
      </c>
      <c r="G575" s="53" t="s">
        <v>2532</v>
      </c>
      <c r="H575" s="54">
        <v>1129</v>
      </c>
      <c r="I575" s="53" t="s">
        <v>46</v>
      </c>
      <c r="J575" s="71" t="str">
        <f t="shared" si="117"/>
        <v>Industry Energy Efficiency Standards</v>
      </c>
      <c r="K575" s="61" t="str">
        <f t="shared" si="119"/>
        <v>indst efficiency standards</v>
      </c>
      <c r="L575" s="61">
        <f t="shared" si="119"/>
        <v>0</v>
      </c>
      <c r="M575" s="61">
        <f t="shared" si="119"/>
        <v>0.25</v>
      </c>
      <c r="N575" s="61">
        <f t="shared" si="119"/>
        <v>0.01</v>
      </c>
      <c r="O575" s="55" t="str">
        <f t="shared" si="119"/>
        <v>% reduction in energy use</v>
      </c>
      <c r="P575" s="223" t="str">
        <f>INDEX('Policy Characteristics'!J:J,MATCH($C575,'Policy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5" s="55" t="str">
        <f t="shared" si="119"/>
        <v>industry-ag-main.html#eff-stds</v>
      </c>
      <c r="R575" s="55" t="str">
        <f t="shared" si="119"/>
        <v>industry-energy-efficiency-standards.html</v>
      </c>
      <c r="S575" s="303" t="str">
        <f t="shared" si="119"/>
        <v>U.S. DOE, 2016, Industrial Energy Efficiency Potential Analysis, https://energy.gov/sites/prod/files/2017/04/f34/energy-savings-by-state-industrial-methodology.pdf</v>
      </c>
      <c r="T575" s="55" t="str">
        <f t="shared" si="119"/>
        <v>U.S. DOE, 2016, Industrial Energy Efficiency Potential Analysis, https://energy.gov/sites/prod/files/2017/04/f34/energy-savings-by-state-industrial-methodology.pdf</v>
      </c>
    </row>
    <row r="576" spans="1:20" s="5" customFormat="1" ht="73.75" x14ac:dyDescent="0.75">
      <c r="A576" s="71" t="str">
        <f t="shared" si="118"/>
        <v>Industry</v>
      </c>
      <c r="B576" s="71" t="str">
        <f t="shared" si="118"/>
        <v>Industry Energy Efficiency Standards</v>
      </c>
      <c r="C576" s="71" t="str">
        <f t="shared" si="118"/>
        <v>Percentage Improvement in Eqpt Efficiency Standards above BAU</v>
      </c>
      <c r="D576" s="9" t="s">
        <v>3346</v>
      </c>
      <c r="E576" s="53" t="s">
        <v>2525</v>
      </c>
      <c r="F576" s="227" t="s">
        <v>3308</v>
      </c>
      <c r="G576" s="53" t="s">
        <v>2533</v>
      </c>
      <c r="H576" s="54">
        <v>1130</v>
      </c>
      <c r="I576" s="53" t="s">
        <v>45</v>
      </c>
      <c r="J576" s="71" t="str">
        <f t="shared" si="117"/>
        <v>Industry Energy Efficiency Standards</v>
      </c>
      <c r="K576" s="61" t="str">
        <f t="shared" si="119"/>
        <v>indst efficiency standards</v>
      </c>
      <c r="L576" s="61">
        <f t="shared" si="119"/>
        <v>0</v>
      </c>
      <c r="M576" s="61">
        <f t="shared" si="119"/>
        <v>0.25</v>
      </c>
      <c r="N576" s="61">
        <f t="shared" si="119"/>
        <v>0.01</v>
      </c>
      <c r="O576" s="55" t="str">
        <f t="shared" si="119"/>
        <v>% reduction in energy use</v>
      </c>
      <c r="P576" s="223" t="str">
        <f>INDEX('Policy Characteristics'!J:J,MATCH($C576,'Policy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6" s="55" t="str">
        <f t="shared" si="119"/>
        <v>industry-ag-main.html#eff-stds</v>
      </c>
      <c r="R576" s="55" t="str">
        <f t="shared" si="119"/>
        <v>industry-energy-efficiency-standards.html</v>
      </c>
      <c r="S576" s="303" t="str">
        <f t="shared" si="119"/>
        <v>U.S. DOE, 2016, Industrial Energy Efficiency Potential Analysis, https://energy.gov/sites/prod/files/2017/04/f34/energy-savings-by-state-industrial-methodology.pdf</v>
      </c>
      <c r="T576" s="55" t="str">
        <f t="shared" si="119"/>
        <v>U.S. DOE, 2016, Industrial Energy Efficiency Potential Analysis, https://energy.gov/sites/prod/files/2017/04/f34/energy-savings-by-state-industrial-methodology.pdf</v>
      </c>
    </row>
    <row r="577" spans="1:20" s="5" customFormat="1" ht="73.75" x14ac:dyDescent="0.75">
      <c r="A577" s="71" t="str">
        <f t="shared" si="118"/>
        <v>Industry</v>
      </c>
      <c r="B577" s="71" t="str">
        <f t="shared" si="118"/>
        <v>Industry Energy Efficiency Standards</v>
      </c>
      <c r="C577" s="71" t="str">
        <f t="shared" si="118"/>
        <v>Percentage Improvement in Eqpt Efficiency Standards above BAU</v>
      </c>
      <c r="D577" s="9" t="s">
        <v>3346</v>
      </c>
      <c r="E577" s="53" t="s">
        <v>2526</v>
      </c>
      <c r="F577" s="227" t="s">
        <v>3308</v>
      </c>
      <c r="G577" s="53" t="s">
        <v>2530</v>
      </c>
      <c r="H577" s="54">
        <v>1131</v>
      </c>
      <c r="I577" s="53" t="s">
        <v>46</v>
      </c>
      <c r="J577" s="71" t="str">
        <f t="shared" si="117"/>
        <v>Industry Energy Efficiency Standards</v>
      </c>
      <c r="K577" s="61" t="str">
        <f t="shared" si="119"/>
        <v>indst efficiency standards</v>
      </c>
      <c r="L577" s="61">
        <f t="shared" si="119"/>
        <v>0</v>
      </c>
      <c r="M577" s="61">
        <f t="shared" si="119"/>
        <v>0.25</v>
      </c>
      <c r="N577" s="61">
        <f t="shared" si="119"/>
        <v>0.01</v>
      </c>
      <c r="O577" s="55" t="str">
        <f t="shared" si="119"/>
        <v>% reduction in energy use</v>
      </c>
      <c r="P577" s="223" t="str">
        <f>INDEX('Policy Characteristics'!J:J,MATCH($C577,'Policy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7" s="55" t="str">
        <f t="shared" si="119"/>
        <v>industry-ag-main.html#eff-stds</v>
      </c>
      <c r="R577" s="55" t="str">
        <f t="shared" si="119"/>
        <v>industry-energy-efficiency-standards.html</v>
      </c>
      <c r="S577" s="303" t="str">
        <f t="shared" si="119"/>
        <v>U.S. DOE, 2016, Industrial Energy Efficiency Potential Analysis, https://energy.gov/sites/prod/files/2017/04/f34/energy-savings-by-state-industrial-methodology.pdf</v>
      </c>
      <c r="T577" s="55" t="str">
        <f t="shared" si="119"/>
        <v>U.S. DOE, 2016, Industrial Energy Efficiency Potential Analysis, https://energy.gov/sites/prod/files/2017/04/f34/energy-savings-by-state-industrial-methodology.pdf</v>
      </c>
    </row>
    <row r="578" spans="1:20" s="5" customFormat="1" ht="73.75" x14ac:dyDescent="0.75">
      <c r="A578" s="71" t="str">
        <f t="shared" si="118"/>
        <v>Industry</v>
      </c>
      <c r="B578" s="71" t="str">
        <f t="shared" si="118"/>
        <v>Industry Energy Efficiency Standards</v>
      </c>
      <c r="C578" s="71" t="str">
        <f t="shared" si="118"/>
        <v>Percentage Improvement in Eqpt Efficiency Standards above BAU</v>
      </c>
      <c r="D578" s="9" t="s">
        <v>3346</v>
      </c>
      <c r="E578" s="53" t="s">
        <v>2527</v>
      </c>
      <c r="F578" s="227" t="s">
        <v>3308</v>
      </c>
      <c r="G578" s="53" t="s">
        <v>2531</v>
      </c>
      <c r="H578" s="54">
        <v>1132</v>
      </c>
      <c r="I578" s="53" t="s">
        <v>45</v>
      </c>
      <c r="J578" s="71" t="str">
        <f t="shared" si="117"/>
        <v>Industry Energy Efficiency Standards</v>
      </c>
      <c r="K578" s="61" t="str">
        <f t="shared" si="119"/>
        <v>indst efficiency standards</v>
      </c>
      <c r="L578" s="61">
        <f t="shared" si="119"/>
        <v>0</v>
      </c>
      <c r="M578" s="61">
        <f t="shared" si="119"/>
        <v>0.25</v>
      </c>
      <c r="N578" s="61">
        <f t="shared" si="119"/>
        <v>0.01</v>
      </c>
      <c r="O578" s="55" t="str">
        <f t="shared" si="119"/>
        <v>% reduction in energy use</v>
      </c>
      <c r="P578" s="223" t="str">
        <f>INDEX('Policy Characteristics'!J:J,MATCH($C578,'Policy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8" s="55" t="str">
        <f t="shared" si="119"/>
        <v>industry-ag-main.html#eff-stds</v>
      </c>
      <c r="R578" s="55" t="str">
        <f t="shared" si="119"/>
        <v>industry-energy-efficiency-standards.html</v>
      </c>
      <c r="S578" s="303" t="str">
        <f t="shared" si="119"/>
        <v>U.S. DOE, 2016, Industrial Energy Efficiency Potential Analysis, https://energy.gov/sites/prod/files/2017/04/f34/energy-savings-by-state-industrial-methodology.pdf</v>
      </c>
      <c r="T578" s="55" t="str">
        <f t="shared" si="119"/>
        <v>U.S. DOE, 2016, Industrial Energy Efficiency Potential Analysis, https://energy.gov/sites/prod/files/2017/04/f34/energy-savings-by-state-industrial-methodology.pdf</v>
      </c>
    </row>
    <row r="579" spans="1:20" s="5" customFormat="1" ht="73.75" x14ac:dyDescent="0.75">
      <c r="A579" s="71" t="str">
        <f t="shared" si="118"/>
        <v>Industry</v>
      </c>
      <c r="B579" s="71" t="str">
        <f t="shared" si="118"/>
        <v>Industry Energy Efficiency Standards</v>
      </c>
      <c r="C579" s="71" t="str">
        <f t="shared" si="118"/>
        <v>Percentage Improvement in Eqpt Efficiency Standards above BAU</v>
      </c>
      <c r="D579" s="9" t="s">
        <v>3346</v>
      </c>
      <c r="E579" s="53" t="s">
        <v>2528</v>
      </c>
      <c r="F579" s="227" t="s">
        <v>3308</v>
      </c>
      <c r="G579" s="53" t="s">
        <v>2534</v>
      </c>
      <c r="H579" s="54">
        <v>1133</v>
      </c>
      <c r="I579" s="53" t="s">
        <v>46</v>
      </c>
      <c r="J579" s="71" t="str">
        <f t="shared" si="117"/>
        <v>Industry Energy Efficiency Standards</v>
      </c>
      <c r="K579" s="61" t="str">
        <f t="shared" si="119"/>
        <v>indst efficiency standards</v>
      </c>
      <c r="L579" s="61">
        <f t="shared" si="119"/>
        <v>0</v>
      </c>
      <c r="M579" s="61">
        <f t="shared" si="119"/>
        <v>0.25</v>
      </c>
      <c r="N579" s="61">
        <f t="shared" si="119"/>
        <v>0.01</v>
      </c>
      <c r="O579" s="55" t="str">
        <f t="shared" si="119"/>
        <v>% reduction in energy use</v>
      </c>
      <c r="P579" s="223" t="str">
        <f>INDEX('Policy Characteristics'!J:J,MATCH($C579,'Policy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9" s="55" t="str">
        <f t="shared" si="119"/>
        <v>industry-ag-main.html#eff-stds</v>
      </c>
      <c r="R579" s="55" t="str">
        <f t="shared" si="119"/>
        <v>industry-energy-efficiency-standards.html</v>
      </c>
      <c r="S579" s="303" t="str">
        <f t="shared" si="119"/>
        <v>U.S. DOE, 2016, Industrial Energy Efficiency Potential Analysis, https://energy.gov/sites/prod/files/2017/04/f34/energy-savings-by-state-industrial-methodology.pdf</v>
      </c>
      <c r="T579" s="55" t="str">
        <f t="shared" si="119"/>
        <v>U.S. DOE, 2016, Industrial Energy Efficiency Potential Analysis, https://energy.gov/sites/prod/files/2017/04/f34/energy-savings-by-state-industrial-methodology.pdf</v>
      </c>
    </row>
    <row r="580" spans="1:20" s="5" customFormat="1" ht="73.75" x14ac:dyDescent="0.75">
      <c r="A580" s="71" t="str">
        <f t="shared" si="118"/>
        <v>Industry</v>
      </c>
      <c r="B580" s="71" t="str">
        <f t="shared" si="118"/>
        <v>Industry Energy Efficiency Standards</v>
      </c>
      <c r="C580" s="71" t="str">
        <f t="shared" si="118"/>
        <v>Percentage Improvement in Eqpt Efficiency Standards above BAU</v>
      </c>
      <c r="D580" s="9" t="s">
        <v>3346</v>
      </c>
      <c r="E580" s="53" t="s">
        <v>2892</v>
      </c>
      <c r="F580" s="227" t="s">
        <v>3308</v>
      </c>
      <c r="G580" s="53" t="s">
        <v>2895</v>
      </c>
      <c r="H580" s="54">
        <v>1134</v>
      </c>
      <c r="I580" s="53" t="s">
        <v>46</v>
      </c>
      <c r="J580" s="71" t="str">
        <f t="shared" si="117"/>
        <v>Industry Energy Efficiency Standards</v>
      </c>
      <c r="K580" s="61" t="str">
        <f t="shared" si="119"/>
        <v>indst efficiency standards</v>
      </c>
      <c r="L580" s="61">
        <f t="shared" si="119"/>
        <v>0</v>
      </c>
      <c r="M580" s="61">
        <f t="shared" si="119"/>
        <v>0.25</v>
      </c>
      <c r="N580" s="61">
        <f t="shared" si="119"/>
        <v>0.01</v>
      </c>
      <c r="O580" s="55" t="str">
        <f t="shared" si="119"/>
        <v>% reduction in energy use</v>
      </c>
      <c r="P580" s="223" t="str">
        <f>INDEX('Policy Characteristics'!J:J,MATCH($C580,'Policy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0" s="55" t="str">
        <f t="shared" si="119"/>
        <v>industry-ag-main.html#eff-stds</v>
      </c>
      <c r="R580" s="55" t="str">
        <f t="shared" si="119"/>
        <v>industry-energy-efficiency-standards.html</v>
      </c>
      <c r="S580" s="303" t="str">
        <f t="shared" si="119"/>
        <v>U.S. DOE, 2016, Industrial Energy Efficiency Potential Analysis, https://energy.gov/sites/prod/files/2017/04/f34/energy-savings-by-state-industrial-methodology.pdf</v>
      </c>
      <c r="T580" s="55" t="str">
        <f t="shared" si="119"/>
        <v>U.S. DOE, 2016, Industrial Energy Efficiency Potential Analysis, https://energy.gov/sites/prod/files/2017/04/f34/energy-savings-by-state-industrial-methodology.pdf</v>
      </c>
    </row>
    <row r="581" spans="1:20" s="5" customFormat="1" ht="73.75" x14ac:dyDescent="0.75">
      <c r="A581" s="71" t="str">
        <f t="shared" si="118"/>
        <v>Industry</v>
      </c>
      <c r="B581" s="71" t="str">
        <f t="shared" si="118"/>
        <v>Industry Energy Efficiency Standards</v>
      </c>
      <c r="C581" s="71" t="str">
        <f t="shared" si="118"/>
        <v>Percentage Improvement in Eqpt Efficiency Standards above BAU</v>
      </c>
      <c r="D581" s="9" t="s">
        <v>3346</v>
      </c>
      <c r="E581" s="53" t="s">
        <v>2893</v>
      </c>
      <c r="F581" s="227" t="s">
        <v>3308</v>
      </c>
      <c r="G581" s="53" t="s">
        <v>2897</v>
      </c>
      <c r="H581" s="54">
        <v>1135</v>
      </c>
      <c r="I581" s="53" t="s">
        <v>46</v>
      </c>
      <c r="J581" s="71" t="str">
        <f t="shared" si="117"/>
        <v>Industry Energy Efficiency Standards</v>
      </c>
      <c r="K581" s="61" t="str">
        <f t="shared" si="119"/>
        <v>indst efficiency standards</v>
      </c>
      <c r="L581" s="61">
        <f t="shared" si="119"/>
        <v>0</v>
      </c>
      <c r="M581" s="61">
        <f t="shared" si="119"/>
        <v>0.25</v>
      </c>
      <c r="N581" s="61">
        <f t="shared" si="119"/>
        <v>0.01</v>
      </c>
      <c r="O581" s="55" t="str">
        <f t="shared" si="119"/>
        <v>% reduction in energy use</v>
      </c>
      <c r="P581" s="223" t="str">
        <f>INDEX('Policy Characteristics'!J:J,MATCH($C581,'Policy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1" s="55" t="str">
        <f t="shared" si="119"/>
        <v>industry-ag-main.html#eff-stds</v>
      </c>
      <c r="R581" s="55" t="str">
        <f t="shared" si="119"/>
        <v>industry-energy-efficiency-standards.html</v>
      </c>
      <c r="S581" s="303" t="str">
        <f t="shared" si="119"/>
        <v>U.S. DOE, 2016, Industrial Energy Efficiency Potential Analysis, https://energy.gov/sites/prod/files/2017/04/f34/energy-savings-by-state-industrial-methodology.pdf</v>
      </c>
      <c r="T581" s="55" t="str">
        <f t="shared" si="119"/>
        <v>U.S. DOE, 2016, Industrial Energy Efficiency Potential Analysis, https://energy.gov/sites/prod/files/2017/04/f34/energy-savings-by-state-industrial-methodology.pdf</v>
      </c>
    </row>
    <row r="582" spans="1:20" s="5" customFormat="1" ht="73.75" x14ac:dyDescent="0.75">
      <c r="A582" s="71" t="str">
        <f t="shared" si="118"/>
        <v>Industry</v>
      </c>
      <c r="B582" s="71" t="str">
        <f t="shared" si="118"/>
        <v>Industry Energy Efficiency Standards</v>
      </c>
      <c r="C582" s="71" t="str">
        <f t="shared" si="118"/>
        <v>Percentage Improvement in Eqpt Efficiency Standards above BAU</v>
      </c>
      <c r="D582" s="9" t="s">
        <v>3346</v>
      </c>
      <c r="E582" s="53" t="s">
        <v>2894</v>
      </c>
      <c r="F582" s="227" t="s">
        <v>3308</v>
      </c>
      <c r="G582" s="53" t="s">
        <v>2898</v>
      </c>
      <c r="H582" s="54">
        <v>1136</v>
      </c>
      <c r="I582" s="53" t="s">
        <v>45</v>
      </c>
      <c r="J582" s="71" t="str">
        <f t="shared" si="117"/>
        <v>Industry Energy Efficiency Standards</v>
      </c>
      <c r="K582" s="61" t="str">
        <f t="shared" si="119"/>
        <v>indst efficiency standards</v>
      </c>
      <c r="L582" s="61">
        <f t="shared" si="119"/>
        <v>0</v>
      </c>
      <c r="M582" s="61">
        <f t="shared" si="119"/>
        <v>0.25</v>
      </c>
      <c r="N582" s="61">
        <f t="shared" si="119"/>
        <v>0.01</v>
      </c>
      <c r="O582" s="55" t="str">
        <f t="shared" si="119"/>
        <v>% reduction in energy use</v>
      </c>
      <c r="P582" s="223" t="str">
        <f>INDEX('Policy Characteristics'!J:J,MATCH($C582,'Policy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2" s="55" t="str">
        <f t="shared" si="119"/>
        <v>industry-ag-main.html#eff-stds</v>
      </c>
      <c r="R582" s="55" t="str">
        <f t="shared" si="119"/>
        <v>industry-energy-efficiency-standards.html</v>
      </c>
      <c r="S582" s="303" t="str">
        <f t="shared" si="119"/>
        <v>U.S. DOE, 2016, Industrial Energy Efficiency Potential Analysis, https://energy.gov/sites/prod/files/2017/04/f34/energy-savings-by-state-industrial-methodology.pdf</v>
      </c>
      <c r="T582" s="55" t="str">
        <f t="shared" si="119"/>
        <v>U.S. DOE, 2016, Industrial Energy Efficiency Potential Analysis, https://energy.gov/sites/prod/files/2017/04/f34/energy-savings-by-state-industrial-methodology.pdf</v>
      </c>
    </row>
    <row r="583" spans="1:20" s="5" customFormat="1" ht="73.75" x14ac:dyDescent="0.75">
      <c r="A583" s="71" t="str">
        <f t="shared" si="118"/>
        <v>Industry</v>
      </c>
      <c r="B583" s="71" t="str">
        <f t="shared" si="118"/>
        <v>Industry Energy Efficiency Standards</v>
      </c>
      <c r="C583" s="71" t="str">
        <f t="shared" si="118"/>
        <v>Percentage Improvement in Eqpt Efficiency Standards above BAU</v>
      </c>
      <c r="D583" s="9" t="s">
        <v>3346</v>
      </c>
      <c r="E583" s="53" t="s">
        <v>2891</v>
      </c>
      <c r="F583" s="227" t="s">
        <v>3308</v>
      </c>
      <c r="G583" s="53" t="s">
        <v>2896</v>
      </c>
      <c r="H583" s="54">
        <v>1137</v>
      </c>
      <c r="I583" s="53" t="s">
        <v>46</v>
      </c>
      <c r="J583" s="71" t="str">
        <f t="shared" si="117"/>
        <v>Industry Energy Efficiency Standards</v>
      </c>
      <c r="K583" s="61" t="str">
        <f t="shared" si="119"/>
        <v>indst efficiency standards</v>
      </c>
      <c r="L583" s="61">
        <f t="shared" si="119"/>
        <v>0</v>
      </c>
      <c r="M583" s="61">
        <f t="shared" si="119"/>
        <v>0.25</v>
      </c>
      <c r="N583" s="61">
        <f t="shared" si="119"/>
        <v>0.01</v>
      </c>
      <c r="O583" s="55" t="str">
        <f t="shared" si="119"/>
        <v>% reduction in energy use</v>
      </c>
      <c r="P583" s="223" t="str">
        <f>INDEX('Policy Characteristics'!J:J,MATCH($C583,'Policy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3" s="55" t="str">
        <f t="shared" ref="Q583:T646" si="120">Q$404</f>
        <v>industry-ag-main.html#eff-stds</v>
      </c>
      <c r="R583" s="55" t="str">
        <f t="shared" si="120"/>
        <v>industry-energy-efficiency-standards.html</v>
      </c>
      <c r="S583" s="303" t="str">
        <f t="shared" si="120"/>
        <v>U.S. DOE, 2016, Industrial Energy Efficiency Potential Analysis, https://energy.gov/sites/prod/files/2017/04/f34/energy-savings-by-state-industrial-methodology.pdf</v>
      </c>
      <c r="T583" s="55" t="str">
        <f t="shared" si="120"/>
        <v>U.S. DOE, 2016, Industrial Energy Efficiency Potential Analysis, https://energy.gov/sites/prod/files/2017/04/f34/energy-savings-by-state-industrial-methodology.pdf</v>
      </c>
    </row>
    <row r="584" spans="1:20" s="5" customFormat="1" ht="73.75" x14ac:dyDescent="0.75">
      <c r="A584" s="71" t="str">
        <f t="shared" si="118"/>
        <v>Industry</v>
      </c>
      <c r="B584" s="71" t="str">
        <f t="shared" si="118"/>
        <v>Industry Energy Efficiency Standards</v>
      </c>
      <c r="C584" s="71" t="str">
        <f t="shared" si="118"/>
        <v>Percentage Improvement in Eqpt Efficiency Standards above BAU</v>
      </c>
      <c r="D584" s="9" t="s">
        <v>3347</v>
      </c>
      <c r="E584" s="53" t="s">
        <v>2523</v>
      </c>
      <c r="F584" s="227" t="s">
        <v>3309</v>
      </c>
      <c r="G584" s="53" t="s">
        <v>2529</v>
      </c>
      <c r="H584" s="54">
        <v>1138</v>
      </c>
      <c r="I584" s="53" t="s">
        <v>45</v>
      </c>
      <c r="J584" s="71" t="str">
        <f t="shared" si="117"/>
        <v>Industry Energy Efficiency Standards</v>
      </c>
      <c r="K584" s="61" t="str">
        <f t="shared" si="117"/>
        <v>indst efficiency standards</v>
      </c>
      <c r="L584" s="61">
        <f t="shared" si="117"/>
        <v>0</v>
      </c>
      <c r="M584" s="61">
        <f t="shared" si="117"/>
        <v>0.25</v>
      </c>
      <c r="N584" s="61">
        <f t="shared" si="117"/>
        <v>0.01</v>
      </c>
      <c r="O584" s="55" t="str">
        <f t="shared" si="117"/>
        <v>% reduction in energy use</v>
      </c>
      <c r="P584" s="223" t="str">
        <f>INDEX('Policy Characteristics'!J:J,MATCH($C584,'Policy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4" s="55" t="str">
        <f t="shared" si="120"/>
        <v>industry-ag-main.html#eff-stds</v>
      </c>
      <c r="R584" s="55" t="str">
        <f t="shared" si="120"/>
        <v>industry-energy-efficiency-standards.html</v>
      </c>
      <c r="S584" s="303" t="str">
        <f t="shared" si="120"/>
        <v>U.S. DOE, 2016, Industrial Energy Efficiency Potential Analysis, https://energy.gov/sites/prod/files/2017/04/f34/energy-savings-by-state-industrial-methodology.pdf</v>
      </c>
      <c r="T584" s="55" t="str">
        <f t="shared" si="120"/>
        <v>U.S. DOE, 2016, Industrial Energy Efficiency Potential Analysis, https://energy.gov/sites/prod/files/2017/04/f34/energy-savings-by-state-industrial-methodology.pdf</v>
      </c>
    </row>
    <row r="585" spans="1:20" s="5" customFormat="1" ht="73.75" x14ac:dyDescent="0.75">
      <c r="A585" s="71" t="str">
        <f t="shared" si="118"/>
        <v>Industry</v>
      </c>
      <c r="B585" s="71" t="str">
        <f t="shared" si="118"/>
        <v>Industry Energy Efficiency Standards</v>
      </c>
      <c r="C585" s="71" t="str">
        <f t="shared" si="118"/>
        <v>Percentage Improvement in Eqpt Efficiency Standards above BAU</v>
      </c>
      <c r="D585" s="9" t="s">
        <v>3347</v>
      </c>
      <c r="E585" s="53" t="s">
        <v>2524</v>
      </c>
      <c r="F585" s="227" t="s">
        <v>3309</v>
      </c>
      <c r="G585" s="53" t="s">
        <v>2532</v>
      </c>
      <c r="H585" s="54">
        <v>1139</v>
      </c>
      <c r="I585" s="53" t="s">
        <v>45</v>
      </c>
      <c r="J585" s="71" t="str">
        <f t="shared" si="117"/>
        <v>Industry Energy Efficiency Standards</v>
      </c>
      <c r="K585" s="61" t="str">
        <f t="shared" si="117"/>
        <v>indst efficiency standards</v>
      </c>
      <c r="L585" s="61">
        <f t="shared" si="117"/>
        <v>0</v>
      </c>
      <c r="M585" s="61">
        <f t="shared" si="117"/>
        <v>0.25</v>
      </c>
      <c r="N585" s="61">
        <f t="shared" si="117"/>
        <v>0.01</v>
      </c>
      <c r="O585" s="55" t="str">
        <f t="shared" si="117"/>
        <v>% reduction in energy use</v>
      </c>
      <c r="P585" s="223" t="str">
        <f>INDEX('Policy Characteristics'!J:J,MATCH($C585,'Policy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5" s="55" t="str">
        <f t="shared" si="120"/>
        <v>industry-ag-main.html#eff-stds</v>
      </c>
      <c r="R585" s="55" t="str">
        <f t="shared" si="120"/>
        <v>industry-energy-efficiency-standards.html</v>
      </c>
      <c r="S585" s="303" t="str">
        <f t="shared" si="120"/>
        <v>U.S. DOE, 2016, Industrial Energy Efficiency Potential Analysis, https://energy.gov/sites/prod/files/2017/04/f34/energy-savings-by-state-industrial-methodology.pdf</v>
      </c>
      <c r="T585" s="55" t="str">
        <f t="shared" si="120"/>
        <v>U.S. DOE, 2016, Industrial Energy Efficiency Potential Analysis, https://energy.gov/sites/prod/files/2017/04/f34/energy-savings-by-state-industrial-methodology.pdf</v>
      </c>
    </row>
    <row r="586" spans="1:20" s="5" customFormat="1" ht="73.75" x14ac:dyDescent="0.75">
      <c r="A586" s="71" t="str">
        <f t="shared" si="118"/>
        <v>Industry</v>
      </c>
      <c r="B586" s="71" t="str">
        <f t="shared" si="118"/>
        <v>Industry Energy Efficiency Standards</v>
      </c>
      <c r="C586" s="71" t="str">
        <f t="shared" si="118"/>
        <v>Percentage Improvement in Eqpt Efficiency Standards above BAU</v>
      </c>
      <c r="D586" s="9" t="s">
        <v>3347</v>
      </c>
      <c r="E586" s="53" t="s">
        <v>2525</v>
      </c>
      <c r="F586" s="227" t="s">
        <v>3309</v>
      </c>
      <c r="G586" s="53" t="s">
        <v>2533</v>
      </c>
      <c r="H586" s="54">
        <v>1140</v>
      </c>
      <c r="I586" s="53" t="s">
        <v>45</v>
      </c>
      <c r="J586" s="71" t="str">
        <f t="shared" si="117"/>
        <v>Industry Energy Efficiency Standards</v>
      </c>
      <c r="K586" s="61" t="str">
        <f t="shared" si="117"/>
        <v>indst efficiency standards</v>
      </c>
      <c r="L586" s="61">
        <f t="shared" si="117"/>
        <v>0</v>
      </c>
      <c r="M586" s="61">
        <f t="shared" si="117"/>
        <v>0.25</v>
      </c>
      <c r="N586" s="61">
        <f t="shared" si="117"/>
        <v>0.01</v>
      </c>
      <c r="O586" s="55" t="str">
        <f t="shared" si="117"/>
        <v>% reduction in energy use</v>
      </c>
      <c r="P586" s="223" t="str">
        <f>INDEX('Policy Characteristics'!J:J,MATCH($C586,'Policy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6" s="55" t="str">
        <f t="shared" si="120"/>
        <v>industry-ag-main.html#eff-stds</v>
      </c>
      <c r="R586" s="55" t="str">
        <f t="shared" si="120"/>
        <v>industry-energy-efficiency-standards.html</v>
      </c>
      <c r="S586" s="303" t="str">
        <f t="shared" si="120"/>
        <v>U.S. DOE, 2016, Industrial Energy Efficiency Potential Analysis, https://energy.gov/sites/prod/files/2017/04/f34/energy-savings-by-state-industrial-methodology.pdf</v>
      </c>
      <c r="T586" s="55" t="str">
        <f t="shared" si="120"/>
        <v>U.S. DOE, 2016, Industrial Energy Efficiency Potential Analysis, https://energy.gov/sites/prod/files/2017/04/f34/energy-savings-by-state-industrial-methodology.pdf</v>
      </c>
    </row>
    <row r="587" spans="1:20" s="5" customFormat="1" ht="73.75" x14ac:dyDescent="0.75">
      <c r="A587" s="71" t="str">
        <f t="shared" si="118"/>
        <v>Industry</v>
      </c>
      <c r="B587" s="71" t="str">
        <f t="shared" si="118"/>
        <v>Industry Energy Efficiency Standards</v>
      </c>
      <c r="C587" s="71" t="str">
        <f t="shared" si="118"/>
        <v>Percentage Improvement in Eqpt Efficiency Standards above BAU</v>
      </c>
      <c r="D587" s="9" t="s">
        <v>3347</v>
      </c>
      <c r="E587" s="53" t="s">
        <v>2526</v>
      </c>
      <c r="F587" s="227" t="s">
        <v>3309</v>
      </c>
      <c r="G587" s="53" t="s">
        <v>2530</v>
      </c>
      <c r="H587" s="54">
        <v>1141</v>
      </c>
      <c r="I587" s="53" t="s">
        <v>46</v>
      </c>
      <c r="J587" s="71" t="str">
        <f t="shared" ref="J587:O623" si="121">J$404</f>
        <v>Industry Energy Efficiency Standards</v>
      </c>
      <c r="K587" s="61" t="str">
        <f t="shared" si="121"/>
        <v>indst efficiency standards</v>
      </c>
      <c r="L587" s="61">
        <f t="shared" si="121"/>
        <v>0</v>
      </c>
      <c r="M587" s="61">
        <f t="shared" si="121"/>
        <v>0.25</v>
      </c>
      <c r="N587" s="61">
        <f t="shared" si="121"/>
        <v>0.01</v>
      </c>
      <c r="O587" s="55" t="str">
        <f t="shared" si="121"/>
        <v>% reduction in energy use</v>
      </c>
      <c r="P587" s="223" t="str">
        <f>INDEX('Policy Characteristics'!J:J,MATCH($C587,'Policy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7" s="55" t="str">
        <f t="shared" si="120"/>
        <v>industry-ag-main.html#eff-stds</v>
      </c>
      <c r="R587" s="55" t="str">
        <f t="shared" si="120"/>
        <v>industry-energy-efficiency-standards.html</v>
      </c>
      <c r="S587" s="303" t="str">
        <f t="shared" si="120"/>
        <v>U.S. DOE, 2016, Industrial Energy Efficiency Potential Analysis, https://energy.gov/sites/prod/files/2017/04/f34/energy-savings-by-state-industrial-methodology.pdf</v>
      </c>
      <c r="T587" s="55" t="str">
        <f t="shared" si="120"/>
        <v>U.S. DOE, 2016, Industrial Energy Efficiency Potential Analysis, https://energy.gov/sites/prod/files/2017/04/f34/energy-savings-by-state-industrial-methodology.pdf</v>
      </c>
    </row>
    <row r="588" spans="1:20" s="5" customFormat="1" ht="73.75" x14ac:dyDescent="0.75">
      <c r="A588" s="71" t="str">
        <f t="shared" si="118"/>
        <v>Industry</v>
      </c>
      <c r="B588" s="71" t="str">
        <f t="shared" si="118"/>
        <v>Industry Energy Efficiency Standards</v>
      </c>
      <c r="C588" s="71" t="str">
        <f t="shared" si="118"/>
        <v>Percentage Improvement in Eqpt Efficiency Standards above BAU</v>
      </c>
      <c r="D588" s="9" t="s">
        <v>3347</v>
      </c>
      <c r="E588" s="53" t="s">
        <v>2527</v>
      </c>
      <c r="F588" s="227" t="s">
        <v>3309</v>
      </c>
      <c r="G588" s="53" t="s">
        <v>2531</v>
      </c>
      <c r="H588" s="54">
        <v>1142</v>
      </c>
      <c r="I588" s="53" t="s">
        <v>45</v>
      </c>
      <c r="J588" s="71" t="str">
        <f t="shared" si="121"/>
        <v>Industry Energy Efficiency Standards</v>
      </c>
      <c r="K588" s="61" t="str">
        <f t="shared" si="121"/>
        <v>indst efficiency standards</v>
      </c>
      <c r="L588" s="61">
        <f t="shared" si="121"/>
        <v>0</v>
      </c>
      <c r="M588" s="61">
        <f t="shared" si="121"/>
        <v>0.25</v>
      </c>
      <c r="N588" s="61">
        <f t="shared" si="121"/>
        <v>0.01</v>
      </c>
      <c r="O588" s="55" t="str">
        <f t="shared" si="121"/>
        <v>% reduction in energy use</v>
      </c>
      <c r="P588" s="223" t="str">
        <f>INDEX('Policy Characteristics'!J:J,MATCH($C588,'Policy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8" s="55" t="str">
        <f t="shared" si="120"/>
        <v>industry-ag-main.html#eff-stds</v>
      </c>
      <c r="R588" s="55" t="str">
        <f t="shared" si="120"/>
        <v>industry-energy-efficiency-standards.html</v>
      </c>
      <c r="S588" s="303" t="str">
        <f t="shared" si="120"/>
        <v>U.S. DOE, 2016, Industrial Energy Efficiency Potential Analysis, https://energy.gov/sites/prod/files/2017/04/f34/energy-savings-by-state-industrial-methodology.pdf</v>
      </c>
      <c r="T588" s="55" t="str">
        <f t="shared" si="120"/>
        <v>U.S. DOE, 2016, Industrial Energy Efficiency Potential Analysis, https://energy.gov/sites/prod/files/2017/04/f34/energy-savings-by-state-industrial-methodology.pdf</v>
      </c>
    </row>
    <row r="589" spans="1:20" s="5" customFormat="1" ht="73.75" x14ac:dyDescent="0.75">
      <c r="A589" s="71" t="str">
        <f t="shared" si="118"/>
        <v>Industry</v>
      </c>
      <c r="B589" s="71" t="str">
        <f t="shared" si="118"/>
        <v>Industry Energy Efficiency Standards</v>
      </c>
      <c r="C589" s="71" t="str">
        <f t="shared" si="118"/>
        <v>Percentage Improvement in Eqpt Efficiency Standards above BAU</v>
      </c>
      <c r="D589" s="9" t="s">
        <v>3347</v>
      </c>
      <c r="E589" s="53" t="s">
        <v>2528</v>
      </c>
      <c r="F589" s="227" t="s">
        <v>3309</v>
      </c>
      <c r="G589" s="53" t="s">
        <v>2534</v>
      </c>
      <c r="H589" s="54">
        <v>1143</v>
      </c>
      <c r="I589" s="53" t="s">
        <v>46</v>
      </c>
      <c r="J589" s="71" t="str">
        <f t="shared" si="121"/>
        <v>Industry Energy Efficiency Standards</v>
      </c>
      <c r="K589" s="61" t="str">
        <f t="shared" si="121"/>
        <v>indst efficiency standards</v>
      </c>
      <c r="L589" s="61">
        <f t="shared" si="121"/>
        <v>0</v>
      </c>
      <c r="M589" s="61">
        <f t="shared" si="121"/>
        <v>0.25</v>
      </c>
      <c r="N589" s="61">
        <f t="shared" si="121"/>
        <v>0.01</v>
      </c>
      <c r="O589" s="55" t="str">
        <f t="shared" si="121"/>
        <v>% reduction in energy use</v>
      </c>
      <c r="P589" s="223" t="str">
        <f>INDEX('Policy Characteristics'!J:J,MATCH($C589,'Policy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9" s="55" t="str">
        <f t="shared" si="120"/>
        <v>industry-ag-main.html#eff-stds</v>
      </c>
      <c r="R589" s="55" t="str">
        <f t="shared" si="120"/>
        <v>industry-energy-efficiency-standards.html</v>
      </c>
      <c r="S589" s="303" t="str">
        <f t="shared" si="120"/>
        <v>U.S. DOE, 2016, Industrial Energy Efficiency Potential Analysis, https://energy.gov/sites/prod/files/2017/04/f34/energy-savings-by-state-industrial-methodology.pdf</v>
      </c>
      <c r="T589" s="55" t="str">
        <f t="shared" si="120"/>
        <v>U.S. DOE, 2016, Industrial Energy Efficiency Potential Analysis, https://energy.gov/sites/prod/files/2017/04/f34/energy-savings-by-state-industrial-methodology.pdf</v>
      </c>
    </row>
    <row r="590" spans="1:20" s="5" customFormat="1" ht="73.75" x14ac:dyDescent="0.75">
      <c r="A590" s="71" t="str">
        <f t="shared" si="118"/>
        <v>Industry</v>
      </c>
      <c r="B590" s="71" t="str">
        <f t="shared" si="118"/>
        <v>Industry Energy Efficiency Standards</v>
      </c>
      <c r="C590" s="71" t="str">
        <f t="shared" si="118"/>
        <v>Percentage Improvement in Eqpt Efficiency Standards above BAU</v>
      </c>
      <c r="D590" s="9" t="s">
        <v>3347</v>
      </c>
      <c r="E590" s="53" t="s">
        <v>2892</v>
      </c>
      <c r="F590" s="227" t="s">
        <v>3309</v>
      </c>
      <c r="G590" s="53" t="s">
        <v>2895</v>
      </c>
      <c r="H590" s="54">
        <v>1144</v>
      </c>
      <c r="I590" s="53" t="s">
        <v>46</v>
      </c>
      <c r="J590" s="71" t="str">
        <f t="shared" si="121"/>
        <v>Industry Energy Efficiency Standards</v>
      </c>
      <c r="K590" s="61" t="str">
        <f t="shared" si="121"/>
        <v>indst efficiency standards</v>
      </c>
      <c r="L590" s="61">
        <f t="shared" si="121"/>
        <v>0</v>
      </c>
      <c r="M590" s="61">
        <f t="shared" si="121"/>
        <v>0.25</v>
      </c>
      <c r="N590" s="61">
        <f t="shared" si="121"/>
        <v>0.01</v>
      </c>
      <c r="O590" s="55" t="str">
        <f t="shared" si="121"/>
        <v>% reduction in energy use</v>
      </c>
      <c r="P590" s="223" t="str">
        <f>INDEX('Policy Characteristics'!J:J,MATCH($C590,'Policy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0" s="55" t="str">
        <f t="shared" si="120"/>
        <v>industry-ag-main.html#eff-stds</v>
      </c>
      <c r="R590" s="55" t="str">
        <f t="shared" si="120"/>
        <v>industry-energy-efficiency-standards.html</v>
      </c>
      <c r="S590" s="303" t="str">
        <f t="shared" si="120"/>
        <v>U.S. DOE, 2016, Industrial Energy Efficiency Potential Analysis, https://energy.gov/sites/prod/files/2017/04/f34/energy-savings-by-state-industrial-methodology.pdf</v>
      </c>
      <c r="T590" s="55" t="str">
        <f t="shared" si="120"/>
        <v>U.S. DOE, 2016, Industrial Energy Efficiency Potential Analysis, https://energy.gov/sites/prod/files/2017/04/f34/energy-savings-by-state-industrial-methodology.pdf</v>
      </c>
    </row>
    <row r="591" spans="1:20" s="5" customFormat="1" ht="73.75" x14ac:dyDescent="0.75">
      <c r="A591" s="71" t="str">
        <f t="shared" si="118"/>
        <v>Industry</v>
      </c>
      <c r="B591" s="71" t="str">
        <f t="shared" si="118"/>
        <v>Industry Energy Efficiency Standards</v>
      </c>
      <c r="C591" s="71" t="str">
        <f t="shared" si="118"/>
        <v>Percentage Improvement in Eqpt Efficiency Standards above BAU</v>
      </c>
      <c r="D591" s="9" t="s">
        <v>3347</v>
      </c>
      <c r="E591" s="53" t="s">
        <v>2893</v>
      </c>
      <c r="F591" s="227" t="s">
        <v>3309</v>
      </c>
      <c r="G591" s="53" t="s">
        <v>2897</v>
      </c>
      <c r="H591" s="54">
        <v>1145</v>
      </c>
      <c r="I591" s="53" t="s">
        <v>46</v>
      </c>
      <c r="J591" s="71" t="str">
        <f t="shared" si="121"/>
        <v>Industry Energy Efficiency Standards</v>
      </c>
      <c r="K591" s="61" t="str">
        <f t="shared" si="121"/>
        <v>indst efficiency standards</v>
      </c>
      <c r="L591" s="61">
        <f t="shared" si="121"/>
        <v>0</v>
      </c>
      <c r="M591" s="61">
        <f t="shared" si="121"/>
        <v>0.25</v>
      </c>
      <c r="N591" s="61">
        <f t="shared" si="121"/>
        <v>0.01</v>
      </c>
      <c r="O591" s="55" t="str">
        <f t="shared" si="121"/>
        <v>% reduction in energy use</v>
      </c>
      <c r="P591" s="223" t="str">
        <f>INDEX('Policy Characteristics'!J:J,MATCH($C591,'Policy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1" s="55" t="str">
        <f t="shared" si="120"/>
        <v>industry-ag-main.html#eff-stds</v>
      </c>
      <c r="R591" s="55" t="str">
        <f t="shared" si="120"/>
        <v>industry-energy-efficiency-standards.html</v>
      </c>
      <c r="S591" s="303" t="str">
        <f t="shared" si="120"/>
        <v>U.S. DOE, 2016, Industrial Energy Efficiency Potential Analysis, https://energy.gov/sites/prod/files/2017/04/f34/energy-savings-by-state-industrial-methodology.pdf</v>
      </c>
      <c r="T591" s="55" t="str">
        <f t="shared" si="120"/>
        <v>U.S. DOE, 2016, Industrial Energy Efficiency Potential Analysis, https://energy.gov/sites/prod/files/2017/04/f34/energy-savings-by-state-industrial-methodology.pdf</v>
      </c>
    </row>
    <row r="592" spans="1:20" s="5" customFormat="1" ht="73.75" x14ac:dyDescent="0.75">
      <c r="A592" s="71" t="str">
        <f t="shared" si="118"/>
        <v>Industry</v>
      </c>
      <c r="B592" s="71" t="str">
        <f t="shared" si="118"/>
        <v>Industry Energy Efficiency Standards</v>
      </c>
      <c r="C592" s="71" t="str">
        <f t="shared" si="118"/>
        <v>Percentage Improvement in Eqpt Efficiency Standards above BAU</v>
      </c>
      <c r="D592" s="9" t="s">
        <v>3347</v>
      </c>
      <c r="E592" s="53" t="s">
        <v>2894</v>
      </c>
      <c r="F592" s="227" t="s">
        <v>3309</v>
      </c>
      <c r="G592" s="53" t="s">
        <v>2898</v>
      </c>
      <c r="H592" s="54">
        <v>1146</v>
      </c>
      <c r="I592" s="53" t="s">
        <v>45</v>
      </c>
      <c r="J592" s="71" t="str">
        <f t="shared" si="121"/>
        <v>Industry Energy Efficiency Standards</v>
      </c>
      <c r="K592" s="61" t="str">
        <f t="shared" si="121"/>
        <v>indst efficiency standards</v>
      </c>
      <c r="L592" s="61">
        <f t="shared" si="121"/>
        <v>0</v>
      </c>
      <c r="M592" s="61">
        <f t="shared" si="121"/>
        <v>0.25</v>
      </c>
      <c r="N592" s="61">
        <f t="shared" si="121"/>
        <v>0.01</v>
      </c>
      <c r="O592" s="55" t="str">
        <f t="shared" si="121"/>
        <v>% reduction in energy use</v>
      </c>
      <c r="P592" s="223" t="str">
        <f>INDEX('Policy Characteristics'!J:J,MATCH($C592,'Policy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2" s="55" t="str">
        <f t="shared" si="120"/>
        <v>industry-ag-main.html#eff-stds</v>
      </c>
      <c r="R592" s="55" t="str">
        <f t="shared" si="120"/>
        <v>industry-energy-efficiency-standards.html</v>
      </c>
      <c r="S592" s="303" t="str">
        <f t="shared" si="120"/>
        <v>U.S. DOE, 2016, Industrial Energy Efficiency Potential Analysis, https://energy.gov/sites/prod/files/2017/04/f34/energy-savings-by-state-industrial-methodology.pdf</v>
      </c>
      <c r="T592" s="55" t="str">
        <f t="shared" si="120"/>
        <v>U.S. DOE, 2016, Industrial Energy Efficiency Potential Analysis, https://energy.gov/sites/prod/files/2017/04/f34/energy-savings-by-state-industrial-methodology.pdf</v>
      </c>
    </row>
    <row r="593" spans="1:20" s="5" customFormat="1" ht="73.75" x14ac:dyDescent="0.75">
      <c r="A593" s="71" t="str">
        <f t="shared" si="118"/>
        <v>Industry</v>
      </c>
      <c r="B593" s="71" t="str">
        <f t="shared" si="118"/>
        <v>Industry Energy Efficiency Standards</v>
      </c>
      <c r="C593" s="71" t="str">
        <f t="shared" si="118"/>
        <v>Percentage Improvement in Eqpt Efficiency Standards above BAU</v>
      </c>
      <c r="D593" s="9" t="s">
        <v>3347</v>
      </c>
      <c r="E593" s="53" t="s">
        <v>2891</v>
      </c>
      <c r="F593" s="227" t="s">
        <v>3309</v>
      </c>
      <c r="G593" s="53" t="s">
        <v>2896</v>
      </c>
      <c r="H593" s="54">
        <v>1147</v>
      </c>
      <c r="I593" s="53" t="s">
        <v>46</v>
      </c>
      <c r="J593" s="71" t="str">
        <f t="shared" si="121"/>
        <v>Industry Energy Efficiency Standards</v>
      </c>
      <c r="K593" s="61" t="str">
        <f t="shared" si="121"/>
        <v>indst efficiency standards</v>
      </c>
      <c r="L593" s="61">
        <f t="shared" si="121"/>
        <v>0</v>
      </c>
      <c r="M593" s="61">
        <f t="shared" si="121"/>
        <v>0.25</v>
      </c>
      <c r="N593" s="61">
        <f t="shared" si="121"/>
        <v>0.01</v>
      </c>
      <c r="O593" s="55" t="str">
        <f t="shared" si="121"/>
        <v>% reduction in energy use</v>
      </c>
      <c r="P593" s="223" t="str">
        <f>INDEX('Policy Characteristics'!J:J,MATCH($C593,'Policy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3" s="55" t="str">
        <f t="shared" si="120"/>
        <v>industry-ag-main.html#eff-stds</v>
      </c>
      <c r="R593" s="55" t="str">
        <f t="shared" si="120"/>
        <v>industry-energy-efficiency-standards.html</v>
      </c>
      <c r="S593" s="303" t="str">
        <f t="shared" si="120"/>
        <v>U.S. DOE, 2016, Industrial Energy Efficiency Potential Analysis, https://energy.gov/sites/prod/files/2017/04/f34/energy-savings-by-state-industrial-methodology.pdf</v>
      </c>
      <c r="T593" s="55" t="str">
        <f t="shared" si="120"/>
        <v>U.S. DOE, 2016, Industrial Energy Efficiency Potential Analysis, https://energy.gov/sites/prod/files/2017/04/f34/energy-savings-by-state-industrial-methodology.pdf</v>
      </c>
    </row>
    <row r="594" spans="1:20" s="5" customFormat="1" ht="73.75" x14ac:dyDescent="0.75">
      <c r="A594" s="71" t="str">
        <f t="shared" si="118"/>
        <v>Industry</v>
      </c>
      <c r="B594" s="71" t="str">
        <f t="shared" si="118"/>
        <v>Industry Energy Efficiency Standards</v>
      </c>
      <c r="C594" s="71" t="str">
        <f t="shared" si="118"/>
        <v>Percentage Improvement in Eqpt Efficiency Standards above BAU</v>
      </c>
      <c r="D594" s="9" t="s">
        <v>3348</v>
      </c>
      <c r="E594" s="53" t="s">
        <v>2523</v>
      </c>
      <c r="F594" s="227" t="s">
        <v>3310</v>
      </c>
      <c r="G594" s="53" t="s">
        <v>2529</v>
      </c>
      <c r="H594" s="54">
        <v>1148</v>
      </c>
      <c r="I594" s="53" t="s">
        <v>45</v>
      </c>
      <c r="J594" s="71" t="str">
        <f t="shared" si="121"/>
        <v>Industry Energy Efficiency Standards</v>
      </c>
      <c r="K594" s="61" t="str">
        <f t="shared" si="121"/>
        <v>indst efficiency standards</v>
      </c>
      <c r="L594" s="61">
        <f t="shared" si="121"/>
        <v>0</v>
      </c>
      <c r="M594" s="61">
        <f t="shared" si="121"/>
        <v>0.25</v>
      </c>
      <c r="N594" s="61">
        <f t="shared" si="121"/>
        <v>0.01</v>
      </c>
      <c r="O594" s="55" t="str">
        <f t="shared" si="121"/>
        <v>% reduction in energy use</v>
      </c>
      <c r="P594" s="223" t="str">
        <f>INDEX('Policy Characteristics'!J:J,MATCH($C594,'Policy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4" s="55" t="str">
        <f t="shared" si="120"/>
        <v>industry-ag-main.html#eff-stds</v>
      </c>
      <c r="R594" s="55" t="str">
        <f t="shared" si="120"/>
        <v>industry-energy-efficiency-standards.html</v>
      </c>
      <c r="S594" s="303" t="str">
        <f t="shared" si="120"/>
        <v>U.S. DOE, 2016, Industrial Energy Efficiency Potential Analysis, https://energy.gov/sites/prod/files/2017/04/f34/energy-savings-by-state-industrial-methodology.pdf</v>
      </c>
      <c r="T594" s="55" t="str">
        <f t="shared" si="120"/>
        <v>U.S. DOE, 2016, Industrial Energy Efficiency Potential Analysis, https://energy.gov/sites/prod/files/2017/04/f34/energy-savings-by-state-industrial-methodology.pdf</v>
      </c>
    </row>
    <row r="595" spans="1:20" s="5" customFormat="1" ht="73.75" x14ac:dyDescent="0.75">
      <c r="A595" s="71" t="str">
        <f t="shared" si="118"/>
        <v>Industry</v>
      </c>
      <c r="B595" s="71" t="str">
        <f t="shared" si="118"/>
        <v>Industry Energy Efficiency Standards</v>
      </c>
      <c r="C595" s="71" t="str">
        <f t="shared" si="118"/>
        <v>Percentage Improvement in Eqpt Efficiency Standards above BAU</v>
      </c>
      <c r="D595" s="9" t="s">
        <v>3348</v>
      </c>
      <c r="E595" s="53" t="s">
        <v>2524</v>
      </c>
      <c r="F595" s="227" t="s">
        <v>3310</v>
      </c>
      <c r="G595" s="53" t="s">
        <v>2532</v>
      </c>
      <c r="H595" s="54">
        <v>1149</v>
      </c>
      <c r="I595" s="53" t="s">
        <v>45</v>
      </c>
      <c r="J595" s="71" t="str">
        <f t="shared" si="121"/>
        <v>Industry Energy Efficiency Standards</v>
      </c>
      <c r="K595" s="61" t="str">
        <f t="shared" si="121"/>
        <v>indst efficiency standards</v>
      </c>
      <c r="L595" s="61">
        <f t="shared" si="121"/>
        <v>0</v>
      </c>
      <c r="M595" s="61">
        <f t="shared" si="121"/>
        <v>0.25</v>
      </c>
      <c r="N595" s="61">
        <f t="shared" si="121"/>
        <v>0.01</v>
      </c>
      <c r="O595" s="55" t="str">
        <f t="shared" si="121"/>
        <v>% reduction in energy use</v>
      </c>
      <c r="P595" s="223" t="str">
        <f>INDEX('Policy Characteristics'!J:J,MATCH($C595,'Policy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5" s="55" t="str">
        <f t="shared" si="120"/>
        <v>industry-ag-main.html#eff-stds</v>
      </c>
      <c r="R595" s="55" t="str">
        <f t="shared" si="120"/>
        <v>industry-energy-efficiency-standards.html</v>
      </c>
      <c r="S595" s="303" t="str">
        <f t="shared" si="120"/>
        <v>U.S. DOE, 2016, Industrial Energy Efficiency Potential Analysis, https://energy.gov/sites/prod/files/2017/04/f34/energy-savings-by-state-industrial-methodology.pdf</v>
      </c>
      <c r="T595" s="55" t="str">
        <f t="shared" si="120"/>
        <v>U.S. DOE, 2016, Industrial Energy Efficiency Potential Analysis, https://energy.gov/sites/prod/files/2017/04/f34/energy-savings-by-state-industrial-methodology.pdf</v>
      </c>
    </row>
    <row r="596" spans="1:20" s="5" customFormat="1" ht="73.75" x14ac:dyDescent="0.75">
      <c r="A596" s="71" t="str">
        <f t="shared" si="118"/>
        <v>Industry</v>
      </c>
      <c r="B596" s="71" t="str">
        <f t="shared" si="118"/>
        <v>Industry Energy Efficiency Standards</v>
      </c>
      <c r="C596" s="71" t="str">
        <f t="shared" si="118"/>
        <v>Percentage Improvement in Eqpt Efficiency Standards above BAU</v>
      </c>
      <c r="D596" s="9" t="s">
        <v>3348</v>
      </c>
      <c r="E596" s="53" t="s">
        <v>2525</v>
      </c>
      <c r="F596" s="227" t="s">
        <v>3310</v>
      </c>
      <c r="G596" s="53" t="s">
        <v>2533</v>
      </c>
      <c r="H596" s="54">
        <v>1150</v>
      </c>
      <c r="I596" s="53" t="s">
        <v>45</v>
      </c>
      <c r="J596" s="71" t="str">
        <f t="shared" si="121"/>
        <v>Industry Energy Efficiency Standards</v>
      </c>
      <c r="K596" s="61" t="str">
        <f t="shared" si="121"/>
        <v>indst efficiency standards</v>
      </c>
      <c r="L596" s="61">
        <f t="shared" si="121"/>
        <v>0</v>
      </c>
      <c r="M596" s="61">
        <f t="shared" si="121"/>
        <v>0.25</v>
      </c>
      <c r="N596" s="61">
        <f t="shared" si="121"/>
        <v>0.01</v>
      </c>
      <c r="O596" s="55" t="str">
        <f t="shared" si="121"/>
        <v>% reduction in energy use</v>
      </c>
      <c r="P596" s="223" t="str">
        <f>INDEX('Policy Characteristics'!J:J,MATCH($C596,'Policy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6" s="55" t="str">
        <f t="shared" si="120"/>
        <v>industry-ag-main.html#eff-stds</v>
      </c>
      <c r="R596" s="55" t="str">
        <f t="shared" si="120"/>
        <v>industry-energy-efficiency-standards.html</v>
      </c>
      <c r="S596" s="303" t="str">
        <f t="shared" si="120"/>
        <v>U.S. DOE, 2016, Industrial Energy Efficiency Potential Analysis, https://energy.gov/sites/prod/files/2017/04/f34/energy-savings-by-state-industrial-methodology.pdf</v>
      </c>
      <c r="T596" s="55" t="str">
        <f t="shared" si="120"/>
        <v>U.S. DOE, 2016, Industrial Energy Efficiency Potential Analysis, https://energy.gov/sites/prod/files/2017/04/f34/energy-savings-by-state-industrial-methodology.pdf</v>
      </c>
    </row>
    <row r="597" spans="1:20" s="5" customFormat="1" ht="73.75" x14ac:dyDescent="0.75">
      <c r="A597" s="71" t="str">
        <f t="shared" si="118"/>
        <v>Industry</v>
      </c>
      <c r="B597" s="71" t="str">
        <f t="shared" si="118"/>
        <v>Industry Energy Efficiency Standards</v>
      </c>
      <c r="C597" s="71" t="str">
        <f t="shared" si="118"/>
        <v>Percentage Improvement in Eqpt Efficiency Standards above BAU</v>
      </c>
      <c r="D597" s="9" t="s">
        <v>3348</v>
      </c>
      <c r="E597" s="53" t="s">
        <v>2526</v>
      </c>
      <c r="F597" s="227" t="s">
        <v>3310</v>
      </c>
      <c r="G597" s="53" t="s">
        <v>2530</v>
      </c>
      <c r="H597" s="54">
        <v>1151</v>
      </c>
      <c r="I597" s="53" t="s">
        <v>46</v>
      </c>
      <c r="J597" s="71" t="str">
        <f t="shared" si="121"/>
        <v>Industry Energy Efficiency Standards</v>
      </c>
      <c r="K597" s="61" t="str">
        <f t="shared" si="121"/>
        <v>indst efficiency standards</v>
      </c>
      <c r="L597" s="61">
        <f t="shared" si="121"/>
        <v>0</v>
      </c>
      <c r="M597" s="61">
        <f t="shared" si="121"/>
        <v>0.25</v>
      </c>
      <c r="N597" s="61">
        <f t="shared" si="121"/>
        <v>0.01</v>
      </c>
      <c r="O597" s="55" t="str">
        <f t="shared" si="121"/>
        <v>% reduction in energy use</v>
      </c>
      <c r="P597" s="223" t="str">
        <f>INDEX('Policy Characteristics'!J:J,MATCH($C597,'Policy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7" s="55" t="str">
        <f t="shared" si="120"/>
        <v>industry-ag-main.html#eff-stds</v>
      </c>
      <c r="R597" s="55" t="str">
        <f t="shared" si="120"/>
        <v>industry-energy-efficiency-standards.html</v>
      </c>
      <c r="S597" s="303" t="str">
        <f t="shared" si="120"/>
        <v>U.S. DOE, 2016, Industrial Energy Efficiency Potential Analysis, https://energy.gov/sites/prod/files/2017/04/f34/energy-savings-by-state-industrial-methodology.pdf</v>
      </c>
      <c r="T597" s="55" t="str">
        <f t="shared" si="120"/>
        <v>U.S. DOE, 2016, Industrial Energy Efficiency Potential Analysis, https://energy.gov/sites/prod/files/2017/04/f34/energy-savings-by-state-industrial-methodology.pdf</v>
      </c>
    </row>
    <row r="598" spans="1:20" s="5" customFormat="1" ht="73.75" x14ac:dyDescent="0.75">
      <c r="A598" s="71" t="str">
        <f t="shared" si="118"/>
        <v>Industry</v>
      </c>
      <c r="B598" s="71" t="str">
        <f t="shared" si="118"/>
        <v>Industry Energy Efficiency Standards</v>
      </c>
      <c r="C598" s="71" t="str">
        <f t="shared" si="118"/>
        <v>Percentage Improvement in Eqpt Efficiency Standards above BAU</v>
      </c>
      <c r="D598" s="9" t="s">
        <v>3348</v>
      </c>
      <c r="E598" s="53" t="s">
        <v>2527</v>
      </c>
      <c r="F598" s="227" t="s">
        <v>3310</v>
      </c>
      <c r="G598" s="53" t="s">
        <v>2531</v>
      </c>
      <c r="H598" s="54">
        <v>1152</v>
      </c>
      <c r="I598" s="53" t="s">
        <v>45</v>
      </c>
      <c r="J598" s="71" t="str">
        <f t="shared" si="121"/>
        <v>Industry Energy Efficiency Standards</v>
      </c>
      <c r="K598" s="61" t="str">
        <f t="shared" si="121"/>
        <v>indst efficiency standards</v>
      </c>
      <c r="L598" s="61">
        <f t="shared" si="121"/>
        <v>0</v>
      </c>
      <c r="M598" s="61">
        <f t="shared" si="121"/>
        <v>0.25</v>
      </c>
      <c r="N598" s="61">
        <f t="shared" si="121"/>
        <v>0.01</v>
      </c>
      <c r="O598" s="55" t="str">
        <f t="shared" si="121"/>
        <v>% reduction in energy use</v>
      </c>
      <c r="P598" s="223" t="str">
        <f>INDEX('Policy Characteristics'!J:J,MATCH($C598,'Policy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8" s="55" t="str">
        <f t="shared" si="120"/>
        <v>industry-ag-main.html#eff-stds</v>
      </c>
      <c r="R598" s="55" t="str">
        <f t="shared" si="120"/>
        <v>industry-energy-efficiency-standards.html</v>
      </c>
      <c r="S598" s="303" t="str">
        <f t="shared" si="120"/>
        <v>U.S. DOE, 2016, Industrial Energy Efficiency Potential Analysis, https://energy.gov/sites/prod/files/2017/04/f34/energy-savings-by-state-industrial-methodology.pdf</v>
      </c>
      <c r="T598" s="55" t="str">
        <f t="shared" si="120"/>
        <v>U.S. DOE, 2016, Industrial Energy Efficiency Potential Analysis, https://energy.gov/sites/prod/files/2017/04/f34/energy-savings-by-state-industrial-methodology.pdf</v>
      </c>
    </row>
    <row r="599" spans="1:20" s="5" customFormat="1" ht="73.75" x14ac:dyDescent="0.75">
      <c r="A599" s="71" t="str">
        <f t="shared" si="118"/>
        <v>Industry</v>
      </c>
      <c r="B599" s="71" t="str">
        <f t="shared" si="118"/>
        <v>Industry Energy Efficiency Standards</v>
      </c>
      <c r="C599" s="71" t="str">
        <f t="shared" si="118"/>
        <v>Percentage Improvement in Eqpt Efficiency Standards above BAU</v>
      </c>
      <c r="D599" s="9" t="s">
        <v>3348</v>
      </c>
      <c r="E599" s="53" t="s">
        <v>2528</v>
      </c>
      <c r="F599" s="227" t="s">
        <v>3310</v>
      </c>
      <c r="G599" s="53" t="s">
        <v>2534</v>
      </c>
      <c r="H599" s="54">
        <v>1153</v>
      </c>
      <c r="I599" s="53" t="s">
        <v>46</v>
      </c>
      <c r="J599" s="71" t="str">
        <f t="shared" si="121"/>
        <v>Industry Energy Efficiency Standards</v>
      </c>
      <c r="K599" s="61" t="str">
        <f t="shared" si="121"/>
        <v>indst efficiency standards</v>
      </c>
      <c r="L599" s="61">
        <f t="shared" si="121"/>
        <v>0</v>
      </c>
      <c r="M599" s="61">
        <f t="shared" si="121"/>
        <v>0.25</v>
      </c>
      <c r="N599" s="61">
        <f t="shared" si="121"/>
        <v>0.01</v>
      </c>
      <c r="O599" s="55" t="str">
        <f t="shared" si="121"/>
        <v>% reduction in energy use</v>
      </c>
      <c r="P599" s="223" t="str">
        <f>INDEX('Policy Characteristics'!J:J,MATCH($C599,'Policy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9" s="55" t="str">
        <f t="shared" si="120"/>
        <v>industry-ag-main.html#eff-stds</v>
      </c>
      <c r="R599" s="55" t="str">
        <f t="shared" si="120"/>
        <v>industry-energy-efficiency-standards.html</v>
      </c>
      <c r="S599" s="303" t="str">
        <f t="shared" si="120"/>
        <v>U.S. DOE, 2016, Industrial Energy Efficiency Potential Analysis, https://energy.gov/sites/prod/files/2017/04/f34/energy-savings-by-state-industrial-methodology.pdf</v>
      </c>
      <c r="T599" s="55" t="str">
        <f t="shared" si="120"/>
        <v>U.S. DOE, 2016, Industrial Energy Efficiency Potential Analysis, https://energy.gov/sites/prod/files/2017/04/f34/energy-savings-by-state-industrial-methodology.pdf</v>
      </c>
    </row>
    <row r="600" spans="1:20" s="5" customFormat="1" ht="73.75" x14ac:dyDescent="0.75">
      <c r="A600" s="71" t="str">
        <f t="shared" si="118"/>
        <v>Industry</v>
      </c>
      <c r="B600" s="71" t="str">
        <f t="shared" si="118"/>
        <v>Industry Energy Efficiency Standards</v>
      </c>
      <c r="C600" s="71" t="str">
        <f t="shared" si="118"/>
        <v>Percentage Improvement in Eqpt Efficiency Standards above BAU</v>
      </c>
      <c r="D600" s="9" t="s">
        <v>3348</v>
      </c>
      <c r="E600" s="53" t="s">
        <v>2892</v>
      </c>
      <c r="F600" s="227" t="s">
        <v>3310</v>
      </c>
      <c r="G600" s="53" t="s">
        <v>2895</v>
      </c>
      <c r="H600" s="54">
        <v>1154</v>
      </c>
      <c r="I600" s="53" t="s">
        <v>46</v>
      </c>
      <c r="J600" s="71" t="str">
        <f t="shared" si="121"/>
        <v>Industry Energy Efficiency Standards</v>
      </c>
      <c r="K600" s="61" t="str">
        <f t="shared" si="121"/>
        <v>indst efficiency standards</v>
      </c>
      <c r="L600" s="61">
        <f t="shared" si="121"/>
        <v>0</v>
      </c>
      <c r="M600" s="61">
        <f t="shared" si="121"/>
        <v>0.25</v>
      </c>
      <c r="N600" s="61">
        <f t="shared" si="121"/>
        <v>0.01</v>
      </c>
      <c r="O600" s="55" t="str">
        <f t="shared" si="121"/>
        <v>% reduction in energy use</v>
      </c>
      <c r="P600" s="223" t="str">
        <f>INDEX('Policy Characteristics'!J:J,MATCH($C600,'Policy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0" s="55" t="str">
        <f t="shared" si="120"/>
        <v>industry-ag-main.html#eff-stds</v>
      </c>
      <c r="R600" s="55" t="str">
        <f t="shared" si="120"/>
        <v>industry-energy-efficiency-standards.html</v>
      </c>
      <c r="S600" s="303" t="str">
        <f t="shared" si="120"/>
        <v>U.S. DOE, 2016, Industrial Energy Efficiency Potential Analysis, https://energy.gov/sites/prod/files/2017/04/f34/energy-savings-by-state-industrial-methodology.pdf</v>
      </c>
      <c r="T600" s="55" t="str">
        <f t="shared" si="120"/>
        <v>U.S. DOE, 2016, Industrial Energy Efficiency Potential Analysis, https://energy.gov/sites/prod/files/2017/04/f34/energy-savings-by-state-industrial-methodology.pdf</v>
      </c>
    </row>
    <row r="601" spans="1:20" s="5" customFormat="1" ht="73.75" x14ac:dyDescent="0.75">
      <c r="A601" s="71" t="str">
        <f t="shared" si="118"/>
        <v>Industry</v>
      </c>
      <c r="B601" s="71" t="str">
        <f t="shared" si="118"/>
        <v>Industry Energy Efficiency Standards</v>
      </c>
      <c r="C601" s="71" t="str">
        <f t="shared" si="118"/>
        <v>Percentage Improvement in Eqpt Efficiency Standards above BAU</v>
      </c>
      <c r="D601" s="9" t="s">
        <v>3348</v>
      </c>
      <c r="E601" s="53" t="s">
        <v>2893</v>
      </c>
      <c r="F601" s="227" t="s">
        <v>3310</v>
      </c>
      <c r="G601" s="53" t="s">
        <v>2897</v>
      </c>
      <c r="H601" s="54">
        <v>1155</v>
      </c>
      <c r="I601" s="53" t="s">
        <v>45</v>
      </c>
      <c r="J601" s="71" t="str">
        <f t="shared" si="121"/>
        <v>Industry Energy Efficiency Standards</v>
      </c>
      <c r="K601" s="61" t="str">
        <f t="shared" si="121"/>
        <v>indst efficiency standards</v>
      </c>
      <c r="L601" s="61">
        <f t="shared" si="121"/>
        <v>0</v>
      </c>
      <c r="M601" s="61">
        <f t="shared" si="121"/>
        <v>0.25</v>
      </c>
      <c r="N601" s="61">
        <f t="shared" si="121"/>
        <v>0.01</v>
      </c>
      <c r="O601" s="55" t="str">
        <f t="shared" si="121"/>
        <v>% reduction in energy use</v>
      </c>
      <c r="P601" s="223" t="str">
        <f>INDEX('Policy Characteristics'!J:J,MATCH($C601,'Policy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1" s="55" t="str">
        <f t="shared" si="120"/>
        <v>industry-ag-main.html#eff-stds</v>
      </c>
      <c r="R601" s="55" t="str">
        <f t="shared" si="120"/>
        <v>industry-energy-efficiency-standards.html</v>
      </c>
      <c r="S601" s="303" t="str">
        <f t="shared" si="120"/>
        <v>U.S. DOE, 2016, Industrial Energy Efficiency Potential Analysis, https://energy.gov/sites/prod/files/2017/04/f34/energy-savings-by-state-industrial-methodology.pdf</v>
      </c>
      <c r="T601" s="55" t="str">
        <f t="shared" si="120"/>
        <v>U.S. DOE, 2016, Industrial Energy Efficiency Potential Analysis, https://energy.gov/sites/prod/files/2017/04/f34/energy-savings-by-state-industrial-methodology.pdf</v>
      </c>
    </row>
    <row r="602" spans="1:20" s="5" customFormat="1" ht="73.75" x14ac:dyDescent="0.75">
      <c r="A602" s="71" t="str">
        <f t="shared" si="118"/>
        <v>Industry</v>
      </c>
      <c r="B602" s="71" t="str">
        <f t="shared" si="118"/>
        <v>Industry Energy Efficiency Standards</v>
      </c>
      <c r="C602" s="71" t="str">
        <f t="shared" si="118"/>
        <v>Percentage Improvement in Eqpt Efficiency Standards above BAU</v>
      </c>
      <c r="D602" s="9" t="s">
        <v>3348</v>
      </c>
      <c r="E602" s="53" t="s">
        <v>2894</v>
      </c>
      <c r="F602" s="227" t="s">
        <v>3310</v>
      </c>
      <c r="G602" s="53" t="s">
        <v>2898</v>
      </c>
      <c r="H602" s="54">
        <v>1156</v>
      </c>
      <c r="I602" s="53" t="s">
        <v>45</v>
      </c>
      <c r="J602" s="71" t="str">
        <f t="shared" si="121"/>
        <v>Industry Energy Efficiency Standards</v>
      </c>
      <c r="K602" s="61" t="str">
        <f t="shared" si="121"/>
        <v>indst efficiency standards</v>
      </c>
      <c r="L602" s="61">
        <f t="shared" si="121"/>
        <v>0</v>
      </c>
      <c r="M602" s="61">
        <f t="shared" si="121"/>
        <v>0.25</v>
      </c>
      <c r="N602" s="61">
        <f t="shared" si="121"/>
        <v>0.01</v>
      </c>
      <c r="O602" s="55" t="str">
        <f t="shared" si="121"/>
        <v>% reduction in energy use</v>
      </c>
      <c r="P602" s="223" t="str">
        <f>INDEX('Policy Characteristics'!J:J,MATCH($C602,'Policy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2" s="55" t="str">
        <f t="shared" si="120"/>
        <v>industry-ag-main.html#eff-stds</v>
      </c>
      <c r="R602" s="55" t="str">
        <f t="shared" si="120"/>
        <v>industry-energy-efficiency-standards.html</v>
      </c>
      <c r="S602" s="303" t="str">
        <f t="shared" si="120"/>
        <v>U.S. DOE, 2016, Industrial Energy Efficiency Potential Analysis, https://energy.gov/sites/prod/files/2017/04/f34/energy-savings-by-state-industrial-methodology.pdf</v>
      </c>
      <c r="T602" s="55" t="str">
        <f t="shared" si="120"/>
        <v>U.S. DOE, 2016, Industrial Energy Efficiency Potential Analysis, https://energy.gov/sites/prod/files/2017/04/f34/energy-savings-by-state-industrial-methodology.pdf</v>
      </c>
    </row>
    <row r="603" spans="1:20" s="5" customFormat="1" ht="73.75" x14ac:dyDescent="0.75">
      <c r="A603" s="71" t="str">
        <f t="shared" si="118"/>
        <v>Industry</v>
      </c>
      <c r="B603" s="71" t="str">
        <f t="shared" si="118"/>
        <v>Industry Energy Efficiency Standards</v>
      </c>
      <c r="C603" s="71" t="str">
        <f t="shared" si="118"/>
        <v>Percentage Improvement in Eqpt Efficiency Standards above BAU</v>
      </c>
      <c r="D603" s="9" t="s">
        <v>3348</v>
      </c>
      <c r="E603" s="53" t="s">
        <v>2891</v>
      </c>
      <c r="F603" s="227" t="s">
        <v>3310</v>
      </c>
      <c r="G603" s="53" t="s">
        <v>2896</v>
      </c>
      <c r="H603" s="54">
        <v>1157</v>
      </c>
      <c r="I603" s="53" t="s">
        <v>46</v>
      </c>
      <c r="J603" s="71" t="str">
        <f t="shared" si="121"/>
        <v>Industry Energy Efficiency Standards</v>
      </c>
      <c r="K603" s="61" t="str">
        <f t="shared" si="121"/>
        <v>indst efficiency standards</v>
      </c>
      <c r="L603" s="61">
        <f t="shared" si="121"/>
        <v>0</v>
      </c>
      <c r="M603" s="61">
        <f t="shared" si="121"/>
        <v>0.25</v>
      </c>
      <c r="N603" s="61">
        <f t="shared" si="121"/>
        <v>0.01</v>
      </c>
      <c r="O603" s="55" t="str">
        <f t="shared" si="121"/>
        <v>% reduction in energy use</v>
      </c>
      <c r="P603" s="223" t="str">
        <f>INDEX('Policy Characteristics'!J:J,MATCH($C603,'Policy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3" s="55" t="str">
        <f t="shared" si="120"/>
        <v>industry-ag-main.html#eff-stds</v>
      </c>
      <c r="R603" s="55" t="str">
        <f t="shared" si="120"/>
        <v>industry-energy-efficiency-standards.html</v>
      </c>
      <c r="S603" s="303" t="str">
        <f t="shared" si="120"/>
        <v>U.S. DOE, 2016, Industrial Energy Efficiency Potential Analysis, https://energy.gov/sites/prod/files/2017/04/f34/energy-savings-by-state-industrial-methodology.pdf</v>
      </c>
      <c r="T603" s="55" t="str">
        <f t="shared" si="120"/>
        <v>U.S. DOE, 2016, Industrial Energy Efficiency Potential Analysis, https://energy.gov/sites/prod/files/2017/04/f34/energy-savings-by-state-industrial-methodology.pdf</v>
      </c>
    </row>
    <row r="604" spans="1:20" s="5" customFormat="1" ht="73.75" x14ac:dyDescent="0.75">
      <c r="A604" s="71" t="str">
        <f t="shared" si="118"/>
        <v>Industry</v>
      </c>
      <c r="B604" s="71" t="str">
        <f t="shared" si="118"/>
        <v>Industry Energy Efficiency Standards</v>
      </c>
      <c r="C604" s="71" t="str">
        <f t="shared" si="118"/>
        <v>Percentage Improvement in Eqpt Efficiency Standards above BAU</v>
      </c>
      <c r="D604" s="9" t="s">
        <v>3349</v>
      </c>
      <c r="E604" s="53" t="s">
        <v>2523</v>
      </c>
      <c r="F604" s="227" t="s">
        <v>3311</v>
      </c>
      <c r="G604" s="53" t="s">
        <v>2529</v>
      </c>
      <c r="H604" s="54">
        <v>1158</v>
      </c>
      <c r="I604" s="53" t="s">
        <v>45</v>
      </c>
      <c r="J604" s="71" t="str">
        <f t="shared" si="121"/>
        <v>Industry Energy Efficiency Standards</v>
      </c>
      <c r="K604" s="61" t="str">
        <f t="shared" si="121"/>
        <v>indst efficiency standards</v>
      </c>
      <c r="L604" s="61">
        <f t="shared" si="121"/>
        <v>0</v>
      </c>
      <c r="M604" s="61">
        <f t="shared" si="121"/>
        <v>0.25</v>
      </c>
      <c r="N604" s="61">
        <f t="shared" si="121"/>
        <v>0.01</v>
      </c>
      <c r="O604" s="55" t="str">
        <f t="shared" si="121"/>
        <v>% reduction in energy use</v>
      </c>
      <c r="P604" s="223" t="str">
        <f>INDEX('Policy Characteristics'!J:J,MATCH($C604,'Policy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4" s="55" t="str">
        <f t="shared" si="120"/>
        <v>industry-ag-main.html#eff-stds</v>
      </c>
      <c r="R604" s="55" t="str">
        <f t="shared" si="120"/>
        <v>industry-energy-efficiency-standards.html</v>
      </c>
      <c r="S604" s="303" t="str">
        <f t="shared" si="120"/>
        <v>U.S. DOE, 2016, Industrial Energy Efficiency Potential Analysis, https://energy.gov/sites/prod/files/2017/04/f34/energy-savings-by-state-industrial-methodology.pdf</v>
      </c>
      <c r="T604" s="55" t="str">
        <f t="shared" si="120"/>
        <v>U.S. DOE, 2016, Industrial Energy Efficiency Potential Analysis, https://energy.gov/sites/prod/files/2017/04/f34/energy-savings-by-state-industrial-methodology.pdf</v>
      </c>
    </row>
    <row r="605" spans="1:20" s="5" customFormat="1" ht="73.75" x14ac:dyDescent="0.75">
      <c r="A605" s="71" t="str">
        <f t="shared" si="118"/>
        <v>Industry</v>
      </c>
      <c r="B605" s="71" t="str">
        <f t="shared" si="118"/>
        <v>Industry Energy Efficiency Standards</v>
      </c>
      <c r="C605" s="71" t="str">
        <f t="shared" si="118"/>
        <v>Percentage Improvement in Eqpt Efficiency Standards above BAU</v>
      </c>
      <c r="D605" s="9" t="s">
        <v>3349</v>
      </c>
      <c r="E605" s="53" t="s">
        <v>2524</v>
      </c>
      <c r="F605" s="227" t="s">
        <v>3311</v>
      </c>
      <c r="G605" s="53" t="s">
        <v>2532</v>
      </c>
      <c r="H605" s="54">
        <v>1159</v>
      </c>
      <c r="I605" s="53" t="s">
        <v>45</v>
      </c>
      <c r="J605" s="71" t="str">
        <f t="shared" si="121"/>
        <v>Industry Energy Efficiency Standards</v>
      </c>
      <c r="K605" s="61" t="str">
        <f t="shared" si="121"/>
        <v>indst efficiency standards</v>
      </c>
      <c r="L605" s="61">
        <f t="shared" si="121"/>
        <v>0</v>
      </c>
      <c r="M605" s="61">
        <f t="shared" si="121"/>
        <v>0.25</v>
      </c>
      <c r="N605" s="61">
        <f t="shared" si="121"/>
        <v>0.01</v>
      </c>
      <c r="O605" s="55" t="str">
        <f t="shared" si="121"/>
        <v>% reduction in energy use</v>
      </c>
      <c r="P605" s="223" t="str">
        <f>INDEX('Policy Characteristics'!J:J,MATCH($C605,'Policy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5" s="55" t="str">
        <f t="shared" si="120"/>
        <v>industry-ag-main.html#eff-stds</v>
      </c>
      <c r="R605" s="55" t="str">
        <f t="shared" si="120"/>
        <v>industry-energy-efficiency-standards.html</v>
      </c>
      <c r="S605" s="303" t="str">
        <f t="shared" si="120"/>
        <v>U.S. DOE, 2016, Industrial Energy Efficiency Potential Analysis, https://energy.gov/sites/prod/files/2017/04/f34/energy-savings-by-state-industrial-methodology.pdf</v>
      </c>
      <c r="T605" s="55" t="str">
        <f t="shared" si="120"/>
        <v>U.S. DOE, 2016, Industrial Energy Efficiency Potential Analysis, https://energy.gov/sites/prod/files/2017/04/f34/energy-savings-by-state-industrial-methodology.pdf</v>
      </c>
    </row>
    <row r="606" spans="1:20" s="5" customFormat="1" ht="73.75" x14ac:dyDescent="0.75">
      <c r="A606" s="71" t="str">
        <f t="shared" si="118"/>
        <v>Industry</v>
      </c>
      <c r="B606" s="71" t="str">
        <f t="shared" si="118"/>
        <v>Industry Energy Efficiency Standards</v>
      </c>
      <c r="C606" s="71" t="str">
        <f t="shared" si="118"/>
        <v>Percentage Improvement in Eqpt Efficiency Standards above BAU</v>
      </c>
      <c r="D606" s="9" t="s">
        <v>3349</v>
      </c>
      <c r="E606" s="53" t="s">
        <v>2525</v>
      </c>
      <c r="F606" s="227" t="s">
        <v>3311</v>
      </c>
      <c r="G606" s="53" t="s">
        <v>2533</v>
      </c>
      <c r="H606" s="54">
        <v>1160</v>
      </c>
      <c r="I606" s="53" t="s">
        <v>45</v>
      </c>
      <c r="J606" s="71" t="str">
        <f t="shared" si="121"/>
        <v>Industry Energy Efficiency Standards</v>
      </c>
      <c r="K606" s="61" t="str">
        <f t="shared" si="121"/>
        <v>indst efficiency standards</v>
      </c>
      <c r="L606" s="61">
        <f t="shared" si="121"/>
        <v>0</v>
      </c>
      <c r="M606" s="61">
        <f t="shared" si="121"/>
        <v>0.25</v>
      </c>
      <c r="N606" s="61">
        <f t="shared" si="121"/>
        <v>0.01</v>
      </c>
      <c r="O606" s="55" t="str">
        <f t="shared" si="121"/>
        <v>% reduction in energy use</v>
      </c>
      <c r="P606" s="223" t="str">
        <f>INDEX('Policy Characteristics'!J:J,MATCH($C606,'Policy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6" s="55" t="str">
        <f t="shared" si="120"/>
        <v>industry-ag-main.html#eff-stds</v>
      </c>
      <c r="R606" s="55" t="str">
        <f t="shared" si="120"/>
        <v>industry-energy-efficiency-standards.html</v>
      </c>
      <c r="S606" s="303" t="str">
        <f t="shared" si="120"/>
        <v>U.S. DOE, 2016, Industrial Energy Efficiency Potential Analysis, https://energy.gov/sites/prod/files/2017/04/f34/energy-savings-by-state-industrial-methodology.pdf</v>
      </c>
      <c r="T606" s="55" t="str">
        <f t="shared" si="120"/>
        <v>U.S. DOE, 2016, Industrial Energy Efficiency Potential Analysis, https://energy.gov/sites/prod/files/2017/04/f34/energy-savings-by-state-industrial-methodology.pdf</v>
      </c>
    </row>
    <row r="607" spans="1:20" s="5" customFormat="1" ht="73.75" x14ac:dyDescent="0.75">
      <c r="A607" s="71" t="str">
        <f t="shared" si="118"/>
        <v>Industry</v>
      </c>
      <c r="B607" s="71" t="str">
        <f t="shared" si="118"/>
        <v>Industry Energy Efficiency Standards</v>
      </c>
      <c r="C607" s="71" t="str">
        <f t="shared" si="118"/>
        <v>Percentage Improvement in Eqpt Efficiency Standards above BAU</v>
      </c>
      <c r="D607" s="9" t="s">
        <v>3349</v>
      </c>
      <c r="E607" s="53" t="s">
        <v>2526</v>
      </c>
      <c r="F607" s="227" t="s">
        <v>3311</v>
      </c>
      <c r="G607" s="53" t="s">
        <v>2530</v>
      </c>
      <c r="H607" s="54">
        <v>1161</v>
      </c>
      <c r="I607" s="53" t="s">
        <v>46</v>
      </c>
      <c r="J607" s="71" t="str">
        <f t="shared" si="121"/>
        <v>Industry Energy Efficiency Standards</v>
      </c>
      <c r="K607" s="61" t="str">
        <f t="shared" si="121"/>
        <v>indst efficiency standards</v>
      </c>
      <c r="L607" s="61">
        <f t="shared" si="121"/>
        <v>0</v>
      </c>
      <c r="M607" s="61">
        <f t="shared" si="121"/>
        <v>0.25</v>
      </c>
      <c r="N607" s="61">
        <f t="shared" si="121"/>
        <v>0.01</v>
      </c>
      <c r="O607" s="55" t="str">
        <f t="shared" si="121"/>
        <v>% reduction in energy use</v>
      </c>
      <c r="P607" s="223" t="str">
        <f>INDEX('Policy Characteristics'!J:J,MATCH($C607,'Policy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7" s="55" t="str">
        <f t="shared" si="120"/>
        <v>industry-ag-main.html#eff-stds</v>
      </c>
      <c r="R607" s="55" t="str">
        <f t="shared" si="120"/>
        <v>industry-energy-efficiency-standards.html</v>
      </c>
      <c r="S607" s="303" t="str">
        <f t="shared" si="120"/>
        <v>U.S. DOE, 2016, Industrial Energy Efficiency Potential Analysis, https://energy.gov/sites/prod/files/2017/04/f34/energy-savings-by-state-industrial-methodology.pdf</v>
      </c>
      <c r="T607" s="55" t="str">
        <f t="shared" si="120"/>
        <v>U.S. DOE, 2016, Industrial Energy Efficiency Potential Analysis, https://energy.gov/sites/prod/files/2017/04/f34/energy-savings-by-state-industrial-methodology.pdf</v>
      </c>
    </row>
    <row r="608" spans="1:20" s="5" customFormat="1" ht="73.75" x14ac:dyDescent="0.75">
      <c r="A608" s="71" t="str">
        <f t="shared" si="118"/>
        <v>Industry</v>
      </c>
      <c r="B608" s="71" t="str">
        <f t="shared" si="118"/>
        <v>Industry Energy Efficiency Standards</v>
      </c>
      <c r="C608" s="71" t="str">
        <f t="shared" si="118"/>
        <v>Percentage Improvement in Eqpt Efficiency Standards above BAU</v>
      </c>
      <c r="D608" s="9" t="s">
        <v>3349</v>
      </c>
      <c r="E608" s="53" t="s">
        <v>2527</v>
      </c>
      <c r="F608" s="227" t="s">
        <v>3311</v>
      </c>
      <c r="G608" s="53" t="s">
        <v>2531</v>
      </c>
      <c r="H608" s="54">
        <v>1162</v>
      </c>
      <c r="I608" s="53" t="s">
        <v>45</v>
      </c>
      <c r="J608" s="71" t="str">
        <f t="shared" si="121"/>
        <v>Industry Energy Efficiency Standards</v>
      </c>
      <c r="K608" s="61" t="str">
        <f t="shared" si="121"/>
        <v>indst efficiency standards</v>
      </c>
      <c r="L608" s="61">
        <f t="shared" si="121"/>
        <v>0</v>
      </c>
      <c r="M608" s="61">
        <f t="shared" si="121"/>
        <v>0.25</v>
      </c>
      <c r="N608" s="61">
        <f t="shared" si="121"/>
        <v>0.01</v>
      </c>
      <c r="O608" s="55" t="str">
        <f t="shared" si="121"/>
        <v>% reduction in energy use</v>
      </c>
      <c r="P608" s="223" t="str">
        <f>INDEX('Policy Characteristics'!J:J,MATCH($C608,'Policy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8" s="55" t="str">
        <f t="shared" si="120"/>
        <v>industry-ag-main.html#eff-stds</v>
      </c>
      <c r="R608" s="55" t="str">
        <f t="shared" si="120"/>
        <v>industry-energy-efficiency-standards.html</v>
      </c>
      <c r="S608" s="303" t="str">
        <f t="shared" si="120"/>
        <v>U.S. DOE, 2016, Industrial Energy Efficiency Potential Analysis, https://energy.gov/sites/prod/files/2017/04/f34/energy-savings-by-state-industrial-methodology.pdf</v>
      </c>
      <c r="T608" s="55" t="str">
        <f t="shared" si="120"/>
        <v>U.S. DOE, 2016, Industrial Energy Efficiency Potential Analysis, https://energy.gov/sites/prod/files/2017/04/f34/energy-savings-by-state-industrial-methodology.pdf</v>
      </c>
    </row>
    <row r="609" spans="1:20" s="5" customFormat="1" ht="73.75" x14ac:dyDescent="0.75">
      <c r="A609" s="71" t="str">
        <f t="shared" si="118"/>
        <v>Industry</v>
      </c>
      <c r="B609" s="71" t="str">
        <f t="shared" si="118"/>
        <v>Industry Energy Efficiency Standards</v>
      </c>
      <c r="C609" s="71" t="str">
        <f t="shared" si="118"/>
        <v>Percentage Improvement in Eqpt Efficiency Standards above BAU</v>
      </c>
      <c r="D609" s="9" t="s">
        <v>3349</v>
      </c>
      <c r="E609" s="53" t="s">
        <v>2528</v>
      </c>
      <c r="F609" s="227" t="s">
        <v>3311</v>
      </c>
      <c r="G609" s="53" t="s">
        <v>2534</v>
      </c>
      <c r="H609" s="54">
        <v>1163</v>
      </c>
      <c r="I609" s="53" t="s">
        <v>46</v>
      </c>
      <c r="J609" s="71" t="str">
        <f t="shared" si="121"/>
        <v>Industry Energy Efficiency Standards</v>
      </c>
      <c r="K609" s="61" t="str">
        <f t="shared" si="121"/>
        <v>indst efficiency standards</v>
      </c>
      <c r="L609" s="61">
        <f t="shared" si="121"/>
        <v>0</v>
      </c>
      <c r="M609" s="61">
        <f t="shared" si="121"/>
        <v>0.25</v>
      </c>
      <c r="N609" s="61">
        <f t="shared" si="121"/>
        <v>0.01</v>
      </c>
      <c r="O609" s="55" t="str">
        <f t="shared" si="121"/>
        <v>% reduction in energy use</v>
      </c>
      <c r="P609" s="223" t="str">
        <f>INDEX('Policy Characteristics'!J:J,MATCH($C609,'Policy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9" s="55" t="str">
        <f t="shared" si="120"/>
        <v>industry-ag-main.html#eff-stds</v>
      </c>
      <c r="R609" s="55" t="str">
        <f t="shared" si="120"/>
        <v>industry-energy-efficiency-standards.html</v>
      </c>
      <c r="S609" s="303" t="str">
        <f t="shared" si="120"/>
        <v>U.S. DOE, 2016, Industrial Energy Efficiency Potential Analysis, https://energy.gov/sites/prod/files/2017/04/f34/energy-savings-by-state-industrial-methodology.pdf</v>
      </c>
      <c r="T609" s="55" t="str">
        <f t="shared" si="120"/>
        <v>U.S. DOE, 2016, Industrial Energy Efficiency Potential Analysis, https://energy.gov/sites/prod/files/2017/04/f34/energy-savings-by-state-industrial-methodology.pdf</v>
      </c>
    </row>
    <row r="610" spans="1:20" s="5" customFormat="1" ht="73.75" x14ac:dyDescent="0.75">
      <c r="A610" s="71" t="str">
        <f t="shared" si="118"/>
        <v>Industry</v>
      </c>
      <c r="B610" s="71" t="str">
        <f t="shared" si="118"/>
        <v>Industry Energy Efficiency Standards</v>
      </c>
      <c r="C610" s="71" t="str">
        <f t="shared" si="118"/>
        <v>Percentage Improvement in Eqpt Efficiency Standards above BAU</v>
      </c>
      <c r="D610" s="9" t="s">
        <v>3349</v>
      </c>
      <c r="E610" s="53" t="s">
        <v>2892</v>
      </c>
      <c r="F610" s="227" t="s">
        <v>3311</v>
      </c>
      <c r="G610" s="53" t="s">
        <v>2895</v>
      </c>
      <c r="H610" s="54">
        <v>1164</v>
      </c>
      <c r="I610" s="53" t="s">
        <v>46</v>
      </c>
      <c r="J610" s="71" t="str">
        <f t="shared" si="121"/>
        <v>Industry Energy Efficiency Standards</v>
      </c>
      <c r="K610" s="61" t="str">
        <f t="shared" si="121"/>
        <v>indst efficiency standards</v>
      </c>
      <c r="L610" s="61">
        <f t="shared" si="121"/>
        <v>0</v>
      </c>
      <c r="M610" s="61">
        <f t="shared" si="121"/>
        <v>0.25</v>
      </c>
      <c r="N610" s="61">
        <f t="shared" si="121"/>
        <v>0.01</v>
      </c>
      <c r="O610" s="55" t="str">
        <f t="shared" si="121"/>
        <v>% reduction in energy use</v>
      </c>
      <c r="P610" s="223" t="str">
        <f>INDEX('Policy Characteristics'!J:J,MATCH($C610,'Policy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0" s="55" t="str">
        <f t="shared" si="120"/>
        <v>industry-ag-main.html#eff-stds</v>
      </c>
      <c r="R610" s="55" t="str">
        <f t="shared" si="120"/>
        <v>industry-energy-efficiency-standards.html</v>
      </c>
      <c r="S610" s="303" t="str">
        <f t="shared" si="120"/>
        <v>U.S. DOE, 2016, Industrial Energy Efficiency Potential Analysis, https://energy.gov/sites/prod/files/2017/04/f34/energy-savings-by-state-industrial-methodology.pdf</v>
      </c>
      <c r="T610" s="55" t="str">
        <f t="shared" si="120"/>
        <v>U.S. DOE, 2016, Industrial Energy Efficiency Potential Analysis, https://energy.gov/sites/prod/files/2017/04/f34/energy-savings-by-state-industrial-methodology.pdf</v>
      </c>
    </row>
    <row r="611" spans="1:20" s="5" customFormat="1" ht="73.75" x14ac:dyDescent="0.75">
      <c r="A611" s="71" t="str">
        <f t="shared" si="118"/>
        <v>Industry</v>
      </c>
      <c r="B611" s="71" t="str">
        <f t="shared" si="118"/>
        <v>Industry Energy Efficiency Standards</v>
      </c>
      <c r="C611" s="71" t="str">
        <f t="shared" si="118"/>
        <v>Percentage Improvement in Eqpt Efficiency Standards above BAU</v>
      </c>
      <c r="D611" s="9" t="s">
        <v>3349</v>
      </c>
      <c r="E611" s="53" t="s">
        <v>2893</v>
      </c>
      <c r="F611" s="227" t="s">
        <v>3311</v>
      </c>
      <c r="G611" s="53" t="s">
        <v>2897</v>
      </c>
      <c r="H611" s="54">
        <v>1165</v>
      </c>
      <c r="I611" s="53" t="s">
        <v>45</v>
      </c>
      <c r="J611" s="71" t="str">
        <f t="shared" si="121"/>
        <v>Industry Energy Efficiency Standards</v>
      </c>
      <c r="K611" s="61" t="str">
        <f t="shared" si="121"/>
        <v>indst efficiency standards</v>
      </c>
      <c r="L611" s="61">
        <f t="shared" si="121"/>
        <v>0</v>
      </c>
      <c r="M611" s="61">
        <f t="shared" si="121"/>
        <v>0.25</v>
      </c>
      <c r="N611" s="61">
        <f t="shared" si="121"/>
        <v>0.01</v>
      </c>
      <c r="O611" s="55" t="str">
        <f t="shared" si="121"/>
        <v>% reduction in energy use</v>
      </c>
      <c r="P611" s="223" t="str">
        <f>INDEX('Policy Characteristics'!J:J,MATCH($C611,'Policy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1" s="55" t="str">
        <f t="shared" si="120"/>
        <v>industry-ag-main.html#eff-stds</v>
      </c>
      <c r="R611" s="55" t="str">
        <f t="shared" si="120"/>
        <v>industry-energy-efficiency-standards.html</v>
      </c>
      <c r="S611" s="303" t="str">
        <f t="shared" si="120"/>
        <v>U.S. DOE, 2016, Industrial Energy Efficiency Potential Analysis, https://energy.gov/sites/prod/files/2017/04/f34/energy-savings-by-state-industrial-methodology.pdf</v>
      </c>
      <c r="T611" s="55" t="str">
        <f t="shared" si="120"/>
        <v>U.S. DOE, 2016, Industrial Energy Efficiency Potential Analysis, https://energy.gov/sites/prod/files/2017/04/f34/energy-savings-by-state-industrial-methodology.pdf</v>
      </c>
    </row>
    <row r="612" spans="1:20" s="5" customFormat="1" ht="73.75" x14ac:dyDescent="0.75">
      <c r="A612" s="71" t="str">
        <f t="shared" si="118"/>
        <v>Industry</v>
      </c>
      <c r="B612" s="71" t="str">
        <f t="shared" si="118"/>
        <v>Industry Energy Efficiency Standards</v>
      </c>
      <c r="C612" s="71" t="str">
        <f t="shared" si="118"/>
        <v>Percentage Improvement in Eqpt Efficiency Standards above BAU</v>
      </c>
      <c r="D612" s="9" t="s">
        <v>3349</v>
      </c>
      <c r="E612" s="53" t="s">
        <v>2894</v>
      </c>
      <c r="F612" s="227" t="s">
        <v>3311</v>
      </c>
      <c r="G612" s="53" t="s">
        <v>2898</v>
      </c>
      <c r="H612" s="54">
        <v>1166</v>
      </c>
      <c r="I612" s="53" t="s">
        <v>45</v>
      </c>
      <c r="J612" s="71" t="str">
        <f t="shared" si="121"/>
        <v>Industry Energy Efficiency Standards</v>
      </c>
      <c r="K612" s="61" t="str">
        <f t="shared" si="121"/>
        <v>indst efficiency standards</v>
      </c>
      <c r="L612" s="61">
        <f t="shared" si="121"/>
        <v>0</v>
      </c>
      <c r="M612" s="61">
        <f t="shared" si="121"/>
        <v>0.25</v>
      </c>
      <c r="N612" s="61">
        <f t="shared" si="121"/>
        <v>0.01</v>
      </c>
      <c r="O612" s="55" t="str">
        <f t="shared" si="121"/>
        <v>% reduction in energy use</v>
      </c>
      <c r="P612" s="223" t="str">
        <f>INDEX('Policy Characteristics'!J:J,MATCH($C612,'Policy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2" s="55" t="str">
        <f t="shared" si="120"/>
        <v>industry-ag-main.html#eff-stds</v>
      </c>
      <c r="R612" s="55" t="str">
        <f t="shared" si="120"/>
        <v>industry-energy-efficiency-standards.html</v>
      </c>
      <c r="S612" s="303" t="str">
        <f t="shared" si="120"/>
        <v>U.S. DOE, 2016, Industrial Energy Efficiency Potential Analysis, https://energy.gov/sites/prod/files/2017/04/f34/energy-savings-by-state-industrial-methodology.pdf</v>
      </c>
      <c r="T612" s="55" t="str">
        <f t="shared" si="120"/>
        <v>U.S. DOE, 2016, Industrial Energy Efficiency Potential Analysis, https://energy.gov/sites/prod/files/2017/04/f34/energy-savings-by-state-industrial-methodology.pdf</v>
      </c>
    </row>
    <row r="613" spans="1:20" s="5" customFormat="1" ht="73.75" x14ac:dyDescent="0.75">
      <c r="A613" s="71" t="str">
        <f t="shared" ref="A613:C653" si="122">A$404</f>
        <v>Industry</v>
      </c>
      <c r="B613" s="71" t="str">
        <f t="shared" si="122"/>
        <v>Industry Energy Efficiency Standards</v>
      </c>
      <c r="C613" s="71" t="str">
        <f t="shared" si="122"/>
        <v>Percentage Improvement in Eqpt Efficiency Standards above BAU</v>
      </c>
      <c r="D613" s="9" t="s">
        <v>3349</v>
      </c>
      <c r="E613" s="53" t="s">
        <v>2891</v>
      </c>
      <c r="F613" s="227" t="s">
        <v>3311</v>
      </c>
      <c r="G613" s="53" t="s">
        <v>2896</v>
      </c>
      <c r="H613" s="54">
        <v>1167</v>
      </c>
      <c r="I613" s="53" t="s">
        <v>46</v>
      </c>
      <c r="J613" s="71" t="str">
        <f t="shared" si="121"/>
        <v>Industry Energy Efficiency Standards</v>
      </c>
      <c r="K613" s="61" t="str">
        <f t="shared" si="121"/>
        <v>indst efficiency standards</v>
      </c>
      <c r="L613" s="61">
        <f t="shared" si="121"/>
        <v>0</v>
      </c>
      <c r="M613" s="61">
        <f t="shared" si="121"/>
        <v>0.25</v>
      </c>
      <c r="N613" s="61">
        <f t="shared" si="121"/>
        <v>0.01</v>
      </c>
      <c r="O613" s="55" t="str">
        <f t="shared" si="121"/>
        <v>% reduction in energy use</v>
      </c>
      <c r="P613" s="223" t="str">
        <f>INDEX('Policy Characteristics'!J:J,MATCH($C613,'Policy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3" s="55" t="str">
        <f t="shared" si="120"/>
        <v>industry-ag-main.html#eff-stds</v>
      </c>
      <c r="R613" s="55" t="str">
        <f t="shared" si="120"/>
        <v>industry-energy-efficiency-standards.html</v>
      </c>
      <c r="S613" s="303" t="str">
        <f t="shared" si="120"/>
        <v>U.S. DOE, 2016, Industrial Energy Efficiency Potential Analysis, https://energy.gov/sites/prod/files/2017/04/f34/energy-savings-by-state-industrial-methodology.pdf</v>
      </c>
      <c r="T613" s="55" t="str">
        <f t="shared" si="120"/>
        <v>U.S. DOE, 2016, Industrial Energy Efficiency Potential Analysis, https://energy.gov/sites/prod/files/2017/04/f34/energy-savings-by-state-industrial-methodology.pdf</v>
      </c>
    </row>
    <row r="614" spans="1:20" s="5" customFormat="1" ht="73.75" x14ac:dyDescent="0.75">
      <c r="A614" s="71" t="str">
        <f t="shared" si="122"/>
        <v>Industry</v>
      </c>
      <c r="B614" s="71" t="str">
        <f t="shared" si="122"/>
        <v>Industry Energy Efficiency Standards</v>
      </c>
      <c r="C614" s="71" t="str">
        <f t="shared" si="122"/>
        <v>Percentage Improvement in Eqpt Efficiency Standards above BAU</v>
      </c>
      <c r="D614" s="9" t="s">
        <v>3350</v>
      </c>
      <c r="E614" s="53" t="s">
        <v>2523</v>
      </c>
      <c r="F614" s="227" t="s">
        <v>3312</v>
      </c>
      <c r="G614" s="53" t="s">
        <v>2529</v>
      </c>
      <c r="H614" s="54">
        <v>1168</v>
      </c>
      <c r="I614" s="53" t="s">
        <v>45</v>
      </c>
      <c r="J614" s="71" t="str">
        <f t="shared" si="121"/>
        <v>Industry Energy Efficiency Standards</v>
      </c>
      <c r="K614" s="61" t="str">
        <f t="shared" si="121"/>
        <v>indst efficiency standards</v>
      </c>
      <c r="L614" s="61">
        <f t="shared" si="121"/>
        <v>0</v>
      </c>
      <c r="M614" s="61">
        <f t="shared" si="121"/>
        <v>0.25</v>
      </c>
      <c r="N614" s="61">
        <f t="shared" si="121"/>
        <v>0.01</v>
      </c>
      <c r="O614" s="55" t="str">
        <f t="shared" si="121"/>
        <v>% reduction in energy use</v>
      </c>
      <c r="P614" s="223" t="str">
        <f>INDEX('Policy Characteristics'!J:J,MATCH($C614,'Policy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4" s="55" t="str">
        <f t="shared" si="120"/>
        <v>industry-ag-main.html#eff-stds</v>
      </c>
      <c r="R614" s="55" t="str">
        <f t="shared" si="120"/>
        <v>industry-energy-efficiency-standards.html</v>
      </c>
      <c r="S614" s="303" t="str">
        <f t="shared" si="120"/>
        <v>U.S. DOE, 2016, Industrial Energy Efficiency Potential Analysis, https://energy.gov/sites/prod/files/2017/04/f34/energy-savings-by-state-industrial-methodology.pdf</v>
      </c>
      <c r="T614" s="55" t="str">
        <f t="shared" si="120"/>
        <v>U.S. DOE, 2016, Industrial Energy Efficiency Potential Analysis, https://energy.gov/sites/prod/files/2017/04/f34/energy-savings-by-state-industrial-methodology.pdf</v>
      </c>
    </row>
    <row r="615" spans="1:20" s="5" customFormat="1" ht="73.75" x14ac:dyDescent="0.75">
      <c r="A615" s="71" t="str">
        <f t="shared" si="122"/>
        <v>Industry</v>
      </c>
      <c r="B615" s="71" t="str">
        <f t="shared" si="122"/>
        <v>Industry Energy Efficiency Standards</v>
      </c>
      <c r="C615" s="71" t="str">
        <f t="shared" si="122"/>
        <v>Percentage Improvement in Eqpt Efficiency Standards above BAU</v>
      </c>
      <c r="D615" s="9" t="s">
        <v>3350</v>
      </c>
      <c r="E615" s="53" t="s">
        <v>2524</v>
      </c>
      <c r="F615" s="227" t="s">
        <v>3312</v>
      </c>
      <c r="G615" s="53" t="s">
        <v>2532</v>
      </c>
      <c r="H615" s="54">
        <v>1169</v>
      </c>
      <c r="I615" s="53" t="s">
        <v>45</v>
      </c>
      <c r="J615" s="71" t="str">
        <f t="shared" si="121"/>
        <v>Industry Energy Efficiency Standards</v>
      </c>
      <c r="K615" s="61" t="str">
        <f t="shared" si="121"/>
        <v>indst efficiency standards</v>
      </c>
      <c r="L615" s="61">
        <f t="shared" si="121"/>
        <v>0</v>
      </c>
      <c r="M615" s="61">
        <f t="shared" si="121"/>
        <v>0.25</v>
      </c>
      <c r="N615" s="61">
        <f t="shared" si="121"/>
        <v>0.01</v>
      </c>
      <c r="O615" s="55" t="str">
        <f t="shared" si="121"/>
        <v>% reduction in energy use</v>
      </c>
      <c r="P615" s="223" t="str">
        <f>INDEX('Policy Characteristics'!J:J,MATCH($C615,'Policy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5" s="55" t="str">
        <f t="shared" si="120"/>
        <v>industry-ag-main.html#eff-stds</v>
      </c>
      <c r="R615" s="55" t="str">
        <f t="shared" si="120"/>
        <v>industry-energy-efficiency-standards.html</v>
      </c>
      <c r="S615" s="303" t="str">
        <f t="shared" si="120"/>
        <v>U.S. DOE, 2016, Industrial Energy Efficiency Potential Analysis, https://energy.gov/sites/prod/files/2017/04/f34/energy-savings-by-state-industrial-methodology.pdf</v>
      </c>
      <c r="T615" s="55" t="str">
        <f t="shared" si="120"/>
        <v>U.S. DOE, 2016, Industrial Energy Efficiency Potential Analysis, https://energy.gov/sites/prod/files/2017/04/f34/energy-savings-by-state-industrial-methodology.pdf</v>
      </c>
    </row>
    <row r="616" spans="1:20" s="5" customFormat="1" ht="73.75" x14ac:dyDescent="0.75">
      <c r="A616" s="71" t="str">
        <f t="shared" si="122"/>
        <v>Industry</v>
      </c>
      <c r="B616" s="71" t="str">
        <f t="shared" si="122"/>
        <v>Industry Energy Efficiency Standards</v>
      </c>
      <c r="C616" s="71" t="str">
        <f t="shared" si="122"/>
        <v>Percentage Improvement in Eqpt Efficiency Standards above BAU</v>
      </c>
      <c r="D616" s="9" t="s">
        <v>3350</v>
      </c>
      <c r="E616" s="53" t="s">
        <v>2525</v>
      </c>
      <c r="F616" s="227" t="s">
        <v>3312</v>
      </c>
      <c r="G616" s="53" t="s">
        <v>2533</v>
      </c>
      <c r="H616" s="54">
        <v>1170</v>
      </c>
      <c r="I616" s="53" t="s">
        <v>45</v>
      </c>
      <c r="J616" s="71" t="str">
        <f t="shared" si="121"/>
        <v>Industry Energy Efficiency Standards</v>
      </c>
      <c r="K616" s="61" t="str">
        <f t="shared" si="121"/>
        <v>indst efficiency standards</v>
      </c>
      <c r="L616" s="61">
        <f t="shared" si="121"/>
        <v>0</v>
      </c>
      <c r="M616" s="61">
        <f t="shared" si="121"/>
        <v>0.25</v>
      </c>
      <c r="N616" s="61">
        <f t="shared" si="121"/>
        <v>0.01</v>
      </c>
      <c r="O616" s="55" t="str">
        <f t="shared" si="121"/>
        <v>% reduction in energy use</v>
      </c>
      <c r="P616" s="223" t="str">
        <f>INDEX('Policy Characteristics'!J:J,MATCH($C616,'Policy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6" s="55" t="str">
        <f t="shared" si="120"/>
        <v>industry-ag-main.html#eff-stds</v>
      </c>
      <c r="R616" s="55" t="str">
        <f t="shared" si="120"/>
        <v>industry-energy-efficiency-standards.html</v>
      </c>
      <c r="S616" s="303" t="str">
        <f t="shared" si="120"/>
        <v>U.S. DOE, 2016, Industrial Energy Efficiency Potential Analysis, https://energy.gov/sites/prod/files/2017/04/f34/energy-savings-by-state-industrial-methodology.pdf</v>
      </c>
      <c r="T616" s="55" t="str">
        <f t="shared" si="120"/>
        <v>U.S. DOE, 2016, Industrial Energy Efficiency Potential Analysis, https://energy.gov/sites/prod/files/2017/04/f34/energy-savings-by-state-industrial-methodology.pdf</v>
      </c>
    </row>
    <row r="617" spans="1:20" s="5" customFormat="1" ht="73.75" x14ac:dyDescent="0.75">
      <c r="A617" s="71" t="str">
        <f t="shared" si="122"/>
        <v>Industry</v>
      </c>
      <c r="B617" s="71" t="str">
        <f t="shared" si="122"/>
        <v>Industry Energy Efficiency Standards</v>
      </c>
      <c r="C617" s="71" t="str">
        <f t="shared" si="122"/>
        <v>Percentage Improvement in Eqpt Efficiency Standards above BAU</v>
      </c>
      <c r="D617" s="9" t="s">
        <v>3350</v>
      </c>
      <c r="E617" s="53" t="s">
        <v>2526</v>
      </c>
      <c r="F617" s="227" t="s">
        <v>3312</v>
      </c>
      <c r="G617" s="53" t="s">
        <v>2530</v>
      </c>
      <c r="H617" s="54">
        <v>1171</v>
      </c>
      <c r="I617" s="53" t="s">
        <v>46</v>
      </c>
      <c r="J617" s="71" t="str">
        <f t="shared" si="121"/>
        <v>Industry Energy Efficiency Standards</v>
      </c>
      <c r="K617" s="61" t="str">
        <f t="shared" si="121"/>
        <v>indst efficiency standards</v>
      </c>
      <c r="L617" s="61">
        <f t="shared" si="121"/>
        <v>0</v>
      </c>
      <c r="M617" s="61">
        <f t="shared" si="121"/>
        <v>0.25</v>
      </c>
      <c r="N617" s="61">
        <f t="shared" si="121"/>
        <v>0.01</v>
      </c>
      <c r="O617" s="55" t="str">
        <f t="shared" si="121"/>
        <v>% reduction in energy use</v>
      </c>
      <c r="P617" s="223" t="str">
        <f>INDEX('Policy Characteristics'!J:J,MATCH($C617,'Policy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7" s="55" t="str">
        <f t="shared" si="120"/>
        <v>industry-ag-main.html#eff-stds</v>
      </c>
      <c r="R617" s="55" t="str">
        <f t="shared" si="120"/>
        <v>industry-energy-efficiency-standards.html</v>
      </c>
      <c r="S617" s="303" t="str">
        <f t="shared" si="120"/>
        <v>U.S. DOE, 2016, Industrial Energy Efficiency Potential Analysis, https://energy.gov/sites/prod/files/2017/04/f34/energy-savings-by-state-industrial-methodology.pdf</v>
      </c>
      <c r="T617" s="55" t="str">
        <f t="shared" si="120"/>
        <v>U.S. DOE, 2016, Industrial Energy Efficiency Potential Analysis, https://energy.gov/sites/prod/files/2017/04/f34/energy-savings-by-state-industrial-methodology.pdf</v>
      </c>
    </row>
    <row r="618" spans="1:20" s="5" customFormat="1" ht="73.75" x14ac:dyDescent="0.75">
      <c r="A618" s="71" t="str">
        <f t="shared" si="122"/>
        <v>Industry</v>
      </c>
      <c r="B618" s="71" t="str">
        <f t="shared" si="122"/>
        <v>Industry Energy Efficiency Standards</v>
      </c>
      <c r="C618" s="71" t="str">
        <f t="shared" si="122"/>
        <v>Percentage Improvement in Eqpt Efficiency Standards above BAU</v>
      </c>
      <c r="D618" s="9" t="s">
        <v>3350</v>
      </c>
      <c r="E618" s="53" t="s">
        <v>2527</v>
      </c>
      <c r="F618" s="227" t="s">
        <v>3312</v>
      </c>
      <c r="G618" s="53" t="s">
        <v>2531</v>
      </c>
      <c r="H618" s="54">
        <v>1172</v>
      </c>
      <c r="I618" s="53" t="s">
        <v>45</v>
      </c>
      <c r="J618" s="71" t="str">
        <f t="shared" si="121"/>
        <v>Industry Energy Efficiency Standards</v>
      </c>
      <c r="K618" s="61" t="str">
        <f t="shared" si="121"/>
        <v>indst efficiency standards</v>
      </c>
      <c r="L618" s="61">
        <f t="shared" si="121"/>
        <v>0</v>
      </c>
      <c r="M618" s="61">
        <f t="shared" si="121"/>
        <v>0.25</v>
      </c>
      <c r="N618" s="61">
        <f t="shared" si="121"/>
        <v>0.01</v>
      </c>
      <c r="O618" s="55" t="str">
        <f t="shared" si="121"/>
        <v>% reduction in energy use</v>
      </c>
      <c r="P618" s="223" t="str">
        <f>INDEX('Policy Characteristics'!J:J,MATCH($C618,'Policy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8" s="55" t="str">
        <f t="shared" si="120"/>
        <v>industry-ag-main.html#eff-stds</v>
      </c>
      <c r="R618" s="55" t="str">
        <f t="shared" si="120"/>
        <v>industry-energy-efficiency-standards.html</v>
      </c>
      <c r="S618" s="303" t="str">
        <f t="shared" si="120"/>
        <v>U.S. DOE, 2016, Industrial Energy Efficiency Potential Analysis, https://energy.gov/sites/prod/files/2017/04/f34/energy-savings-by-state-industrial-methodology.pdf</v>
      </c>
      <c r="T618" s="55" t="str">
        <f t="shared" si="120"/>
        <v>U.S. DOE, 2016, Industrial Energy Efficiency Potential Analysis, https://energy.gov/sites/prod/files/2017/04/f34/energy-savings-by-state-industrial-methodology.pdf</v>
      </c>
    </row>
    <row r="619" spans="1:20" s="5" customFormat="1" ht="73.75" x14ac:dyDescent="0.75">
      <c r="A619" s="71" t="str">
        <f t="shared" si="122"/>
        <v>Industry</v>
      </c>
      <c r="B619" s="71" t="str">
        <f t="shared" si="122"/>
        <v>Industry Energy Efficiency Standards</v>
      </c>
      <c r="C619" s="71" t="str">
        <f t="shared" si="122"/>
        <v>Percentage Improvement in Eqpt Efficiency Standards above BAU</v>
      </c>
      <c r="D619" s="9" t="s">
        <v>3350</v>
      </c>
      <c r="E619" s="53" t="s">
        <v>2528</v>
      </c>
      <c r="F619" s="227" t="s">
        <v>3312</v>
      </c>
      <c r="G619" s="53" t="s">
        <v>2534</v>
      </c>
      <c r="H619" s="54">
        <v>1173</v>
      </c>
      <c r="I619" s="53" t="s">
        <v>46</v>
      </c>
      <c r="J619" s="71" t="str">
        <f t="shared" si="121"/>
        <v>Industry Energy Efficiency Standards</v>
      </c>
      <c r="K619" s="61" t="str">
        <f t="shared" si="121"/>
        <v>indst efficiency standards</v>
      </c>
      <c r="L619" s="61">
        <f t="shared" si="121"/>
        <v>0</v>
      </c>
      <c r="M619" s="61">
        <f t="shared" si="121"/>
        <v>0.25</v>
      </c>
      <c r="N619" s="61">
        <f t="shared" si="121"/>
        <v>0.01</v>
      </c>
      <c r="O619" s="55" t="str">
        <f t="shared" si="121"/>
        <v>% reduction in energy use</v>
      </c>
      <c r="P619" s="223" t="str">
        <f>INDEX('Policy Characteristics'!J:J,MATCH($C619,'Policy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9" s="55" t="str">
        <f t="shared" si="120"/>
        <v>industry-ag-main.html#eff-stds</v>
      </c>
      <c r="R619" s="55" t="str">
        <f t="shared" si="120"/>
        <v>industry-energy-efficiency-standards.html</v>
      </c>
      <c r="S619" s="303" t="str">
        <f t="shared" si="120"/>
        <v>U.S. DOE, 2016, Industrial Energy Efficiency Potential Analysis, https://energy.gov/sites/prod/files/2017/04/f34/energy-savings-by-state-industrial-methodology.pdf</v>
      </c>
      <c r="T619" s="55" t="str">
        <f t="shared" si="120"/>
        <v>U.S. DOE, 2016, Industrial Energy Efficiency Potential Analysis, https://energy.gov/sites/prod/files/2017/04/f34/energy-savings-by-state-industrial-methodology.pdf</v>
      </c>
    </row>
    <row r="620" spans="1:20" s="5" customFormat="1" ht="73.75" x14ac:dyDescent="0.75">
      <c r="A620" s="71" t="str">
        <f t="shared" si="122"/>
        <v>Industry</v>
      </c>
      <c r="B620" s="71" t="str">
        <f t="shared" si="122"/>
        <v>Industry Energy Efficiency Standards</v>
      </c>
      <c r="C620" s="71" t="str">
        <f t="shared" si="122"/>
        <v>Percentage Improvement in Eqpt Efficiency Standards above BAU</v>
      </c>
      <c r="D620" s="9" t="s">
        <v>3350</v>
      </c>
      <c r="E620" s="53" t="s">
        <v>2892</v>
      </c>
      <c r="F620" s="227" t="s">
        <v>3312</v>
      </c>
      <c r="G620" s="53" t="s">
        <v>2895</v>
      </c>
      <c r="H620" s="54">
        <v>1174</v>
      </c>
      <c r="I620" s="53" t="s">
        <v>46</v>
      </c>
      <c r="J620" s="71" t="str">
        <f t="shared" si="121"/>
        <v>Industry Energy Efficiency Standards</v>
      </c>
      <c r="K620" s="61" t="str">
        <f t="shared" si="121"/>
        <v>indst efficiency standards</v>
      </c>
      <c r="L620" s="61">
        <f t="shared" si="121"/>
        <v>0</v>
      </c>
      <c r="M620" s="61">
        <f t="shared" si="121"/>
        <v>0.25</v>
      </c>
      <c r="N620" s="61">
        <f t="shared" si="121"/>
        <v>0.01</v>
      </c>
      <c r="O620" s="55" t="str">
        <f t="shared" si="121"/>
        <v>% reduction in energy use</v>
      </c>
      <c r="P620" s="223" t="str">
        <f>INDEX('Policy Characteristics'!J:J,MATCH($C620,'Policy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0" s="55" t="str">
        <f t="shared" si="120"/>
        <v>industry-ag-main.html#eff-stds</v>
      </c>
      <c r="R620" s="55" t="str">
        <f t="shared" si="120"/>
        <v>industry-energy-efficiency-standards.html</v>
      </c>
      <c r="S620" s="303" t="str">
        <f t="shared" si="120"/>
        <v>U.S. DOE, 2016, Industrial Energy Efficiency Potential Analysis, https://energy.gov/sites/prod/files/2017/04/f34/energy-savings-by-state-industrial-methodology.pdf</v>
      </c>
      <c r="T620" s="55" t="str">
        <f t="shared" si="120"/>
        <v>U.S. DOE, 2016, Industrial Energy Efficiency Potential Analysis, https://energy.gov/sites/prod/files/2017/04/f34/energy-savings-by-state-industrial-methodology.pdf</v>
      </c>
    </row>
    <row r="621" spans="1:20" s="5" customFormat="1" ht="73.75" x14ac:dyDescent="0.75">
      <c r="A621" s="71" t="str">
        <f t="shared" si="122"/>
        <v>Industry</v>
      </c>
      <c r="B621" s="71" t="str">
        <f t="shared" si="122"/>
        <v>Industry Energy Efficiency Standards</v>
      </c>
      <c r="C621" s="71" t="str">
        <f t="shared" si="122"/>
        <v>Percentage Improvement in Eqpt Efficiency Standards above BAU</v>
      </c>
      <c r="D621" s="9" t="s">
        <v>3350</v>
      </c>
      <c r="E621" s="53" t="s">
        <v>2893</v>
      </c>
      <c r="F621" s="227" t="s">
        <v>3312</v>
      </c>
      <c r="G621" s="53" t="s">
        <v>2897</v>
      </c>
      <c r="H621" s="54">
        <v>1175</v>
      </c>
      <c r="I621" s="53" t="s">
        <v>45</v>
      </c>
      <c r="J621" s="71" t="str">
        <f t="shared" si="121"/>
        <v>Industry Energy Efficiency Standards</v>
      </c>
      <c r="K621" s="61" t="str">
        <f t="shared" si="121"/>
        <v>indst efficiency standards</v>
      </c>
      <c r="L621" s="61">
        <f t="shared" si="121"/>
        <v>0</v>
      </c>
      <c r="M621" s="61">
        <f t="shared" si="121"/>
        <v>0.25</v>
      </c>
      <c r="N621" s="61">
        <f t="shared" si="121"/>
        <v>0.01</v>
      </c>
      <c r="O621" s="55" t="str">
        <f t="shared" si="121"/>
        <v>% reduction in energy use</v>
      </c>
      <c r="P621" s="223" t="str">
        <f>INDEX('Policy Characteristics'!J:J,MATCH($C621,'Policy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1" s="55" t="str">
        <f t="shared" si="120"/>
        <v>industry-ag-main.html#eff-stds</v>
      </c>
      <c r="R621" s="55" t="str">
        <f t="shared" si="120"/>
        <v>industry-energy-efficiency-standards.html</v>
      </c>
      <c r="S621" s="303" t="str">
        <f t="shared" si="120"/>
        <v>U.S. DOE, 2016, Industrial Energy Efficiency Potential Analysis, https://energy.gov/sites/prod/files/2017/04/f34/energy-savings-by-state-industrial-methodology.pdf</v>
      </c>
      <c r="T621" s="55" t="str">
        <f t="shared" si="120"/>
        <v>U.S. DOE, 2016, Industrial Energy Efficiency Potential Analysis, https://energy.gov/sites/prod/files/2017/04/f34/energy-savings-by-state-industrial-methodology.pdf</v>
      </c>
    </row>
    <row r="622" spans="1:20" s="5" customFormat="1" ht="73.75" x14ac:dyDescent="0.75">
      <c r="A622" s="71" t="str">
        <f t="shared" si="122"/>
        <v>Industry</v>
      </c>
      <c r="B622" s="71" t="str">
        <f t="shared" si="122"/>
        <v>Industry Energy Efficiency Standards</v>
      </c>
      <c r="C622" s="71" t="str">
        <f t="shared" si="122"/>
        <v>Percentage Improvement in Eqpt Efficiency Standards above BAU</v>
      </c>
      <c r="D622" s="9" t="s">
        <v>3350</v>
      </c>
      <c r="E622" s="53" t="s">
        <v>2894</v>
      </c>
      <c r="F622" s="227" t="s">
        <v>3312</v>
      </c>
      <c r="G622" s="53" t="s">
        <v>2898</v>
      </c>
      <c r="H622" s="54">
        <v>1176</v>
      </c>
      <c r="I622" s="53" t="s">
        <v>45</v>
      </c>
      <c r="J622" s="71" t="str">
        <f t="shared" si="121"/>
        <v>Industry Energy Efficiency Standards</v>
      </c>
      <c r="K622" s="61" t="str">
        <f t="shared" si="121"/>
        <v>indst efficiency standards</v>
      </c>
      <c r="L622" s="61">
        <f t="shared" si="121"/>
        <v>0</v>
      </c>
      <c r="M622" s="61">
        <f t="shared" si="121"/>
        <v>0.25</v>
      </c>
      <c r="N622" s="61">
        <f t="shared" si="121"/>
        <v>0.01</v>
      </c>
      <c r="O622" s="55" t="str">
        <f t="shared" si="121"/>
        <v>% reduction in energy use</v>
      </c>
      <c r="P622" s="223" t="str">
        <f>INDEX('Policy Characteristics'!J:J,MATCH($C622,'Policy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2" s="55" t="str">
        <f t="shared" si="120"/>
        <v>industry-ag-main.html#eff-stds</v>
      </c>
      <c r="R622" s="55" t="str">
        <f t="shared" si="120"/>
        <v>industry-energy-efficiency-standards.html</v>
      </c>
      <c r="S622" s="303" t="str">
        <f t="shared" si="120"/>
        <v>U.S. DOE, 2016, Industrial Energy Efficiency Potential Analysis, https://energy.gov/sites/prod/files/2017/04/f34/energy-savings-by-state-industrial-methodology.pdf</v>
      </c>
      <c r="T622" s="55" t="str">
        <f t="shared" si="120"/>
        <v>U.S. DOE, 2016, Industrial Energy Efficiency Potential Analysis, https://energy.gov/sites/prod/files/2017/04/f34/energy-savings-by-state-industrial-methodology.pdf</v>
      </c>
    </row>
    <row r="623" spans="1:20" s="5" customFormat="1" ht="73.75" x14ac:dyDescent="0.75">
      <c r="A623" s="71" t="str">
        <f t="shared" si="122"/>
        <v>Industry</v>
      </c>
      <c r="B623" s="71" t="str">
        <f t="shared" si="122"/>
        <v>Industry Energy Efficiency Standards</v>
      </c>
      <c r="C623" s="71" t="str">
        <f t="shared" si="122"/>
        <v>Percentage Improvement in Eqpt Efficiency Standards above BAU</v>
      </c>
      <c r="D623" s="9" t="s">
        <v>3350</v>
      </c>
      <c r="E623" s="53" t="s">
        <v>2891</v>
      </c>
      <c r="F623" s="227" t="s">
        <v>3312</v>
      </c>
      <c r="G623" s="53" t="s">
        <v>2896</v>
      </c>
      <c r="H623" s="54">
        <v>1177</v>
      </c>
      <c r="I623" s="53" t="s">
        <v>46</v>
      </c>
      <c r="J623" s="71" t="str">
        <f t="shared" si="121"/>
        <v>Industry Energy Efficiency Standards</v>
      </c>
      <c r="K623" s="61" t="str">
        <f t="shared" si="121"/>
        <v>indst efficiency standards</v>
      </c>
      <c r="L623" s="61">
        <f t="shared" si="121"/>
        <v>0</v>
      </c>
      <c r="M623" s="61">
        <f t="shared" ref="K623:O653" si="123">M$404</f>
        <v>0.25</v>
      </c>
      <c r="N623" s="61">
        <f t="shared" si="123"/>
        <v>0.01</v>
      </c>
      <c r="O623" s="55" t="str">
        <f t="shared" si="123"/>
        <v>% reduction in energy use</v>
      </c>
      <c r="P623" s="223" t="str">
        <f>INDEX('Policy Characteristics'!J:J,MATCH($C623,'Policy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3" s="55" t="str">
        <f t="shared" si="120"/>
        <v>industry-ag-main.html#eff-stds</v>
      </c>
      <c r="R623" s="55" t="str">
        <f t="shared" si="120"/>
        <v>industry-energy-efficiency-standards.html</v>
      </c>
      <c r="S623" s="303" t="str">
        <f t="shared" si="120"/>
        <v>U.S. DOE, 2016, Industrial Energy Efficiency Potential Analysis, https://energy.gov/sites/prod/files/2017/04/f34/energy-savings-by-state-industrial-methodology.pdf</v>
      </c>
      <c r="T623" s="55" t="str">
        <f t="shared" si="120"/>
        <v>U.S. DOE, 2016, Industrial Energy Efficiency Potential Analysis, https://energy.gov/sites/prod/files/2017/04/f34/energy-savings-by-state-industrial-methodology.pdf</v>
      </c>
    </row>
    <row r="624" spans="1:20" s="5" customFormat="1" ht="73.75" x14ac:dyDescent="0.75">
      <c r="A624" s="71" t="str">
        <f t="shared" si="122"/>
        <v>Industry</v>
      </c>
      <c r="B624" s="71" t="str">
        <f t="shared" si="122"/>
        <v>Industry Energy Efficiency Standards</v>
      </c>
      <c r="C624" s="71" t="str">
        <f t="shared" si="122"/>
        <v>Percentage Improvement in Eqpt Efficiency Standards above BAU</v>
      </c>
      <c r="D624" s="9" t="s">
        <v>3351</v>
      </c>
      <c r="E624" s="53" t="s">
        <v>2523</v>
      </c>
      <c r="F624" s="227" t="s">
        <v>3313</v>
      </c>
      <c r="G624" s="53" t="s">
        <v>2529</v>
      </c>
      <c r="H624" s="54">
        <v>1178</v>
      </c>
      <c r="I624" s="9" t="s">
        <v>46</v>
      </c>
      <c r="J624" s="71" t="str">
        <f t="shared" ref="J624:J653" si="124">J$404</f>
        <v>Industry Energy Efficiency Standards</v>
      </c>
      <c r="K624" s="61" t="str">
        <f t="shared" si="123"/>
        <v>indst efficiency standards</v>
      </c>
      <c r="L624" s="61">
        <f t="shared" si="123"/>
        <v>0</v>
      </c>
      <c r="M624" s="61">
        <f t="shared" si="123"/>
        <v>0.25</v>
      </c>
      <c r="N624" s="61">
        <f t="shared" si="123"/>
        <v>0.01</v>
      </c>
      <c r="O624" s="55" t="str">
        <f t="shared" si="123"/>
        <v>% reduction in energy use</v>
      </c>
      <c r="P624" s="223" t="str">
        <f>INDEX('Policy Characteristics'!J:J,MATCH($C624,'Policy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4" s="55" t="str">
        <f t="shared" si="120"/>
        <v>industry-ag-main.html#eff-stds</v>
      </c>
      <c r="R624" s="55" t="str">
        <f t="shared" si="120"/>
        <v>industry-energy-efficiency-standards.html</v>
      </c>
      <c r="S624" s="303" t="str">
        <f t="shared" si="120"/>
        <v>U.S. DOE, 2016, Industrial Energy Efficiency Potential Analysis, https://energy.gov/sites/prod/files/2017/04/f34/energy-savings-by-state-industrial-methodology.pdf</v>
      </c>
      <c r="T624" s="55" t="str">
        <f t="shared" si="120"/>
        <v>U.S. DOE, 2016, Industrial Energy Efficiency Potential Analysis, https://energy.gov/sites/prod/files/2017/04/f34/energy-savings-by-state-industrial-methodology.pdf</v>
      </c>
    </row>
    <row r="625" spans="1:20" s="5" customFormat="1" ht="73.75" x14ac:dyDescent="0.75">
      <c r="A625" s="71" t="str">
        <f t="shared" si="122"/>
        <v>Industry</v>
      </c>
      <c r="B625" s="71" t="str">
        <f t="shared" si="122"/>
        <v>Industry Energy Efficiency Standards</v>
      </c>
      <c r="C625" s="71" t="str">
        <f t="shared" si="122"/>
        <v>Percentage Improvement in Eqpt Efficiency Standards above BAU</v>
      </c>
      <c r="D625" s="9" t="s">
        <v>3351</v>
      </c>
      <c r="E625" s="53" t="s">
        <v>2524</v>
      </c>
      <c r="F625" s="227" t="s">
        <v>3313</v>
      </c>
      <c r="G625" s="53" t="s">
        <v>2532</v>
      </c>
      <c r="H625" s="54">
        <v>1179</v>
      </c>
      <c r="I625" s="53" t="s">
        <v>46</v>
      </c>
      <c r="J625" s="71" t="str">
        <f t="shared" si="124"/>
        <v>Industry Energy Efficiency Standards</v>
      </c>
      <c r="K625" s="61" t="str">
        <f t="shared" si="123"/>
        <v>indst efficiency standards</v>
      </c>
      <c r="L625" s="61">
        <f t="shared" si="123"/>
        <v>0</v>
      </c>
      <c r="M625" s="61">
        <f t="shared" si="123"/>
        <v>0.25</v>
      </c>
      <c r="N625" s="61">
        <f t="shared" si="123"/>
        <v>0.01</v>
      </c>
      <c r="O625" s="55" t="str">
        <f t="shared" si="123"/>
        <v>% reduction in energy use</v>
      </c>
      <c r="P625" s="223" t="str">
        <f>INDEX('Policy Characteristics'!J:J,MATCH($C625,'Policy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5" s="55" t="str">
        <f t="shared" si="120"/>
        <v>industry-ag-main.html#eff-stds</v>
      </c>
      <c r="R625" s="55" t="str">
        <f t="shared" si="120"/>
        <v>industry-energy-efficiency-standards.html</v>
      </c>
      <c r="S625" s="303" t="str">
        <f t="shared" si="120"/>
        <v>U.S. DOE, 2016, Industrial Energy Efficiency Potential Analysis, https://energy.gov/sites/prod/files/2017/04/f34/energy-savings-by-state-industrial-methodology.pdf</v>
      </c>
      <c r="T625" s="55" t="str">
        <f t="shared" si="120"/>
        <v>U.S. DOE, 2016, Industrial Energy Efficiency Potential Analysis, https://energy.gov/sites/prod/files/2017/04/f34/energy-savings-by-state-industrial-methodology.pdf</v>
      </c>
    </row>
    <row r="626" spans="1:20" s="5" customFormat="1" ht="73.75" x14ac:dyDescent="0.75">
      <c r="A626" s="71" t="str">
        <f t="shared" si="122"/>
        <v>Industry</v>
      </c>
      <c r="B626" s="71" t="str">
        <f t="shared" si="122"/>
        <v>Industry Energy Efficiency Standards</v>
      </c>
      <c r="C626" s="71" t="str">
        <f t="shared" si="122"/>
        <v>Percentage Improvement in Eqpt Efficiency Standards above BAU</v>
      </c>
      <c r="D626" s="9" t="s">
        <v>3351</v>
      </c>
      <c r="E626" s="53" t="s">
        <v>2525</v>
      </c>
      <c r="F626" s="227" t="s">
        <v>3313</v>
      </c>
      <c r="G626" s="53" t="s">
        <v>2533</v>
      </c>
      <c r="H626" s="54">
        <v>1180</v>
      </c>
      <c r="I626" s="53" t="s">
        <v>45</v>
      </c>
      <c r="J626" s="71" t="str">
        <f t="shared" si="124"/>
        <v>Industry Energy Efficiency Standards</v>
      </c>
      <c r="K626" s="61" t="str">
        <f t="shared" si="123"/>
        <v>indst efficiency standards</v>
      </c>
      <c r="L626" s="61">
        <f t="shared" si="123"/>
        <v>0</v>
      </c>
      <c r="M626" s="61">
        <f t="shared" si="123"/>
        <v>0.25</v>
      </c>
      <c r="N626" s="61">
        <f t="shared" si="123"/>
        <v>0.01</v>
      </c>
      <c r="O626" s="55" t="str">
        <f t="shared" si="123"/>
        <v>% reduction in energy use</v>
      </c>
      <c r="P626" s="223" t="str">
        <f>INDEX('Policy Characteristics'!J:J,MATCH($C626,'Policy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6" s="55" t="str">
        <f t="shared" si="120"/>
        <v>industry-ag-main.html#eff-stds</v>
      </c>
      <c r="R626" s="55" t="str">
        <f t="shared" si="120"/>
        <v>industry-energy-efficiency-standards.html</v>
      </c>
      <c r="S626" s="303" t="str">
        <f t="shared" si="120"/>
        <v>U.S. DOE, 2016, Industrial Energy Efficiency Potential Analysis, https://energy.gov/sites/prod/files/2017/04/f34/energy-savings-by-state-industrial-methodology.pdf</v>
      </c>
      <c r="T626" s="55" t="str">
        <f t="shared" si="120"/>
        <v>U.S. DOE, 2016, Industrial Energy Efficiency Potential Analysis, https://energy.gov/sites/prod/files/2017/04/f34/energy-savings-by-state-industrial-methodology.pdf</v>
      </c>
    </row>
    <row r="627" spans="1:20" s="5" customFormat="1" ht="73.75" x14ac:dyDescent="0.75">
      <c r="A627" s="71" t="str">
        <f t="shared" si="122"/>
        <v>Industry</v>
      </c>
      <c r="B627" s="71" t="str">
        <f t="shared" si="122"/>
        <v>Industry Energy Efficiency Standards</v>
      </c>
      <c r="C627" s="71" t="str">
        <f t="shared" si="122"/>
        <v>Percentage Improvement in Eqpt Efficiency Standards above BAU</v>
      </c>
      <c r="D627" s="9" t="s">
        <v>3351</v>
      </c>
      <c r="E627" s="53" t="s">
        <v>2526</v>
      </c>
      <c r="F627" s="227" t="s">
        <v>3313</v>
      </c>
      <c r="G627" s="53" t="s">
        <v>2530</v>
      </c>
      <c r="H627" s="54">
        <v>1181</v>
      </c>
      <c r="I627" s="53" t="s">
        <v>46</v>
      </c>
      <c r="J627" s="71" t="str">
        <f t="shared" si="124"/>
        <v>Industry Energy Efficiency Standards</v>
      </c>
      <c r="K627" s="61" t="str">
        <f t="shared" si="123"/>
        <v>indst efficiency standards</v>
      </c>
      <c r="L627" s="61">
        <f t="shared" si="123"/>
        <v>0</v>
      </c>
      <c r="M627" s="61">
        <f t="shared" si="123"/>
        <v>0.25</v>
      </c>
      <c r="N627" s="61">
        <f t="shared" si="123"/>
        <v>0.01</v>
      </c>
      <c r="O627" s="55" t="str">
        <f t="shared" si="123"/>
        <v>% reduction in energy use</v>
      </c>
      <c r="P627" s="223" t="str">
        <f>INDEX('Policy Characteristics'!J:J,MATCH($C627,'Policy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7" s="55" t="str">
        <f t="shared" si="120"/>
        <v>industry-ag-main.html#eff-stds</v>
      </c>
      <c r="R627" s="55" t="str">
        <f t="shared" si="120"/>
        <v>industry-energy-efficiency-standards.html</v>
      </c>
      <c r="S627" s="303" t="str">
        <f t="shared" si="120"/>
        <v>U.S. DOE, 2016, Industrial Energy Efficiency Potential Analysis, https://energy.gov/sites/prod/files/2017/04/f34/energy-savings-by-state-industrial-methodology.pdf</v>
      </c>
      <c r="T627" s="55" t="str">
        <f t="shared" si="120"/>
        <v>U.S. DOE, 2016, Industrial Energy Efficiency Potential Analysis, https://energy.gov/sites/prod/files/2017/04/f34/energy-savings-by-state-industrial-methodology.pdf</v>
      </c>
    </row>
    <row r="628" spans="1:20" s="5" customFormat="1" ht="73.75" x14ac:dyDescent="0.75">
      <c r="A628" s="71" t="str">
        <f t="shared" si="122"/>
        <v>Industry</v>
      </c>
      <c r="B628" s="71" t="str">
        <f t="shared" si="122"/>
        <v>Industry Energy Efficiency Standards</v>
      </c>
      <c r="C628" s="71" t="str">
        <f t="shared" si="122"/>
        <v>Percentage Improvement in Eqpt Efficiency Standards above BAU</v>
      </c>
      <c r="D628" s="9" t="s">
        <v>3351</v>
      </c>
      <c r="E628" s="53" t="s">
        <v>2527</v>
      </c>
      <c r="F628" s="227" t="s">
        <v>3313</v>
      </c>
      <c r="G628" s="53" t="s">
        <v>2531</v>
      </c>
      <c r="H628" s="54">
        <v>1182</v>
      </c>
      <c r="I628" s="53" t="s">
        <v>46</v>
      </c>
      <c r="J628" s="71" t="str">
        <f t="shared" si="124"/>
        <v>Industry Energy Efficiency Standards</v>
      </c>
      <c r="K628" s="61" t="str">
        <f t="shared" si="123"/>
        <v>indst efficiency standards</v>
      </c>
      <c r="L628" s="61">
        <f t="shared" si="123"/>
        <v>0</v>
      </c>
      <c r="M628" s="61">
        <f t="shared" si="123"/>
        <v>0.25</v>
      </c>
      <c r="N628" s="61">
        <f t="shared" si="123"/>
        <v>0.01</v>
      </c>
      <c r="O628" s="55" t="str">
        <f t="shared" si="123"/>
        <v>% reduction in energy use</v>
      </c>
      <c r="P628" s="223" t="str">
        <f>INDEX('Policy Characteristics'!J:J,MATCH($C628,'Policy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8" s="55" t="str">
        <f t="shared" si="120"/>
        <v>industry-ag-main.html#eff-stds</v>
      </c>
      <c r="R628" s="55" t="str">
        <f t="shared" si="120"/>
        <v>industry-energy-efficiency-standards.html</v>
      </c>
      <c r="S628" s="303" t="str">
        <f t="shared" si="120"/>
        <v>U.S. DOE, 2016, Industrial Energy Efficiency Potential Analysis, https://energy.gov/sites/prod/files/2017/04/f34/energy-savings-by-state-industrial-methodology.pdf</v>
      </c>
      <c r="T628" s="55" t="str">
        <f t="shared" si="120"/>
        <v>U.S. DOE, 2016, Industrial Energy Efficiency Potential Analysis, https://energy.gov/sites/prod/files/2017/04/f34/energy-savings-by-state-industrial-methodology.pdf</v>
      </c>
    </row>
    <row r="629" spans="1:20" s="5" customFormat="1" ht="73.75" x14ac:dyDescent="0.75">
      <c r="A629" s="71" t="str">
        <f t="shared" si="122"/>
        <v>Industry</v>
      </c>
      <c r="B629" s="71" t="str">
        <f t="shared" si="122"/>
        <v>Industry Energy Efficiency Standards</v>
      </c>
      <c r="C629" s="71" t="str">
        <f t="shared" si="122"/>
        <v>Percentage Improvement in Eqpt Efficiency Standards above BAU</v>
      </c>
      <c r="D629" s="9" t="s">
        <v>3351</v>
      </c>
      <c r="E629" s="53" t="s">
        <v>2528</v>
      </c>
      <c r="F629" s="227" t="s">
        <v>3313</v>
      </c>
      <c r="G629" s="53" t="s">
        <v>2534</v>
      </c>
      <c r="H629" s="54">
        <v>1183</v>
      </c>
      <c r="I629" s="53" t="s">
        <v>46</v>
      </c>
      <c r="J629" s="71" t="str">
        <f t="shared" si="124"/>
        <v>Industry Energy Efficiency Standards</v>
      </c>
      <c r="K629" s="61" t="str">
        <f t="shared" si="123"/>
        <v>indst efficiency standards</v>
      </c>
      <c r="L629" s="61">
        <f t="shared" si="123"/>
        <v>0</v>
      </c>
      <c r="M629" s="61">
        <f t="shared" si="123"/>
        <v>0.25</v>
      </c>
      <c r="N629" s="61">
        <f t="shared" si="123"/>
        <v>0.01</v>
      </c>
      <c r="O629" s="55" t="str">
        <f t="shared" si="123"/>
        <v>% reduction in energy use</v>
      </c>
      <c r="P629" s="223" t="str">
        <f>INDEX('Policy Characteristics'!J:J,MATCH($C629,'Policy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9" s="55" t="str">
        <f t="shared" si="120"/>
        <v>industry-ag-main.html#eff-stds</v>
      </c>
      <c r="R629" s="55" t="str">
        <f t="shared" si="120"/>
        <v>industry-energy-efficiency-standards.html</v>
      </c>
      <c r="S629" s="303" t="str">
        <f t="shared" si="120"/>
        <v>U.S. DOE, 2016, Industrial Energy Efficiency Potential Analysis, https://energy.gov/sites/prod/files/2017/04/f34/energy-savings-by-state-industrial-methodology.pdf</v>
      </c>
      <c r="T629" s="55" t="str">
        <f t="shared" si="120"/>
        <v>U.S. DOE, 2016, Industrial Energy Efficiency Potential Analysis, https://energy.gov/sites/prod/files/2017/04/f34/energy-savings-by-state-industrial-methodology.pdf</v>
      </c>
    </row>
    <row r="630" spans="1:20" s="5" customFormat="1" ht="73.75" x14ac:dyDescent="0.75">
      <c r="A630" s="71" t="str">
        <f t="shared" si="122"/>
        <v>Industry</v>
      </c>
      <c r="B630" s="71" t="str">
        <f t="shared" si="122"/>
        <v>Industry Energy Efficiency Standards</v>
      </c>
      <c r="C630" s="71" t="str">
        <f t="shared" si="122"/>
        <v>Percentage Improvement in Eqpt Efficiency Standards above BAU</v>
      </c>
      <c r="D630" s="9" t="s">
        <v>3351</v>
      </c>
      <c r="E630" s="53" t="s">
        <v>2892</v>
      </c>
      <c r="F630" s="227" t="s">
        <v>3313</v>
      </c>
      <c r="G630" s="53" t="s">
        <v>2895</v>
      </c>
      <c r="H630" s="54">
        <v>1184</v>
      </c>
      <c r="I630" s="53" t="s">
        <v>46</v>
      </c>
      <c r="J630" s="71" t="str">
        <f t="shared" si="124"/>
        <v>Industry Energy Efficiency Standards</v>
      </c>
      <c r="K630" s="61" t="str">
        <f t="shared" si="123"/>
        <v>indst efficiency standards</v>
      </c>
      <c r="L630" s="61">
        <f t="shared" si="123"/>
        <v>0</v>
      </c>
      <c r="M630" s="61">
        <f t="shared" si="123"/>
        <v>0.25</v>
      </c>
      <c r="N630" s="61">
        <f t="shared" si="123"/>
        <v>0.01</v>
      </c>
      <c r="O630" s="55" t="str">
        <f t="shared" si="123"/>
        <v>% reduction in energy use</v>
      </c>
      <c r="P630" s="223" t="str">
        <f>INDEX('Policy Characteristics'!J:J,MATCH($C630,'Policy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0" s="55" t="str">
        <f t="shared" si="120"/>
        <v>industry-ag-main.html#eff-stds</v>
      </c>
      <c r="R630" s="55" t="str">
        <f t="shared" si="120"/>
        <v>industry-energy-efficiency-standards.html</v>
      </c>
      <c r="S630" s="303" t="str">
        <f t="shared" si="120"/>
        <v>U.S. DOE, 2016, Industrial Energy Efficiency Potential Analysis, https://energy.gov/sites/prod/files/2017/04/f34/energy-savings-by-state-industrial-methodology.pdf</v>
      </c>
      <c r="T630" s="55" t="str">
        <f t="shared" si="120"/>
        <v>U.S. DOE, 2016, Industrial Energy Efficiency Potential Analysis, https://energy.gov/sites/prod/files/2017/04/f34/energy-savings-by-state-industrial-methodology.pdf</v>
      </c>
    </row>
    <row r="631" spans="1:20" s="5" customFormat="1" ht="73.75" x14ac:dyDescent="0.75">
      <c r="A631" s="71" t="str">
        <f t="shared" si="122"/>
        <v>Industry</v>
      </c>
      <c r="B631" s="71" t="str">
        <f t="shared" si="122"/>
        <v>Industry Energy Efficiency Standards</v>
      </c>
      <c r="C631" s="71" t="str">
        <f t="shared" si="122"/>
        <v>Percentage Improvement in Eqpt Efficiency Standards above BAU</v>
      </c>
      <c r="D631" s="9" t="s">
        <v>3351</v>
      </c>
      <c r="E631" s="53" t="s">
        <v>2893</v>
      </c>
      <c r="F631" s="227" t="s">
        <v>3313</v>
      </c>
      <c r="G631" s="53" t="s">
        <v>2897</v>
      </c>
      <c r="H631" s="54">
        <v>1185</v>
      </c>
      <c r="I631" s="53" t="s">
        <v>46</v>
      </c>
      <c r="J631" s="71" t="str">
        <f t="shared" si="124"/>
        <v>Industry Energy Efficiency Standards</v>
      </c>
      <c r="K631" s="61" t="str">
        <f t="shared" si="123"/>
        <v>indst efficiency standards</v>
      </c>
      <c r="L631" s="61">
        <f t="shared" si="123"/>
        <v>0</v>
      </c>
      <c r="M631" s="61">
        <f t="shared" si="123"/>
        <v>0.25</v>
      </c>
      <c r="N631" s="61">
        <f t="shared" si="123"/>
        <v>0.01</v>
      </c>
      <c r="O631" s="55" t="str">
        <f t="shared" si="123"/>
        <v>% reduction in energy use</v>
      </c>
      <c r="P631" s="223" t="str">
        <f>INDEX('Policy Characteristics'!J:J,MATCH($C631,'Policy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1" s="55" t="str">
        <f t="shared" si="120"/>
        <v>industry-ag-main.html#eff-stds</v>
      </c>
      <c r="R631" s="55" t="str">
        <f t="shared" si="120"/>
        <v>industry-energy-efficiency-standards.html</v>
      </c>
      <c r="S631" s="303" t="str">
        <f t="shared" si="120"/>
        <v>U.S. DOE, 2016, Industrial Energy Efficiency Potential Analysis, https://energy.gov/sites/prod/files/2017/04/f34/energy-savings-by-state-industrial-methodology.pdf</v>
      </c>
      <c r="T631" s="55" t="str">
        <f t="shared" si="120"/>
        <v>U.S. DOE, 2016, Industrial Energy Efficiency Potential Analysis, https://energy.gov/sites/prod/files/2017/04/f34/energy-savings-by-state-industrial-methodology.pdf</v>
      </c>
    </row>
    <row r="632" spans="1:20" s="5" customFormat="1" ht="73.75" x14ac:dyDescent="0.75">
      <c r="A632" s="71" t="str">
        <f t="shared" si="122"/>
        <v>Industry</v>
      </c>
      <c r="B632" s="71" t="str">
        <f t="shared" si="122"/>
        <v>Industry Energy Efficiency Standards</v>
      </c>
      <c r="C632" s="71" t="str">
        <f t="shared" si="122"/>
        <v>Percentage Improvement in Eqpt Efficiency Standards above BAU</v>
      </c>
      <c r="D632" s="9" t="s">
        <v>3351</v>
      </c>
      <c r="E632" s="53" t="s">
        <v>2894</v>
      </c>
      <c r="F632" s="227" t="s">
        <v>3313</v>
      </c>
      <c r="G632" s="53" t="s">
        <v>2898</v>
      </c>
      <c r="H632" s="54">
        <v>1186</v>
      </c>
      <c r="I632" s="53" t="s">
        <v>46</v>
      </c>
      <c r="J632" s="71" t="str">
        <f t="shared" si="124"/>
        <v>Industry Energy Efficiency Standards</v>
      </c>
      <c r="K632" s="61" t="str">
        <f t="shared" si="123"/>
        <v>indst efficiency standards</v>
      </c>
      <c r="L632" s="61">
        <f t="shared" si="123"/>
        <v>0</v>
      </c>
      <c r="M632" s="61">
        <f t="shared" si="123"/>
        <v>0.25</v>
      </c>
      <c r="N632" s="61">
        <f t="shared" si="123"/>
        <v>0.01</v>
      </c>
      <c r="O632" s="55" t="str">
        <f t="shared" si="123"/>
        <v>% reduction in energy use</v>
      </c>
      <c r="P632" s="223" t="str">
        <f>INDEX('Policy Characteristics'!J:J,MATCH($C632,'Policy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2" s="55" t="str">
        <f t="shared" si="120"/>
        <v>industry-ag-main.html#eff-stds</v>
      </c>
      <c r="R632" s="55" t="str">
        <f t="shared" si="120"/>
        <v>industry-energy-efficiency-standards.html</v>
      </c>
      <c r="S632" s="303" t="str">
        <f t="shared" si="120"/>
        <v>U.S. DOE, 2016, Industrial Energy Efficiency Potential Analysis, https://energy.gov/sites/prod/files/2017/04/f34/energy-savings-by-state-industrial-methodology.pdf</v>
      </c>
      <c r="T632" s="55" t="str">
        <f t="shared" si="120"/>
        <v>U.S. DOE, 2016, Industrial Energy Efficiency Potential Analysis, https://energy.gov/sites/prod/files/2017/04/f34/energy-savings-by-state-industrial-methodology.pdf</v>
      </c>
    </row>
    <row r="633" spans="1:20" s="5" customFormat="1" ht="73.75" x14ac:dyDescent="0.75">
      <c r="A633" s="71" t="str">
        <f t="shared" si="122"/>
        <v>Industry</v>
      </c>
      <c r="B633" s="71" t="str">
        <f t="shared" si="122"/>
        <v>Industry Energy Efficiency Standards</v>
      </c>
      <c r="C633" s="71" t="str">
        <f t="shared" si="122"/>
        <v>Percentage Improvement in Eqpt Efficiency Standards above BAU</v>
      </c>
      <c r="D633" s="9" t="s">
        <v>3351</v>
      </c>
      <c r="E633" s="53" t="s">
        <v>2891</v>
      </c>
      <c r="F633" s="227" t="s">
        <v>3313</v>
      </c>
      <c r="G633" s="53" t="s">
        <v>2896</v>
      </c>
      <c r="H633" s="54">
        <v>1187</v>
      </c>
      <c r="I633" s="53" t="s">
        <v>46</v>
      </c>
      <c r="J633" s="71" t="str">
        <f t="shared" si="124"/>
        <v>Industry Energy Efficiency Standards</v>
      </c>
      <c r="K633" s="61" t="str">
        <f t="shared" si="123"/>
        <v>indst efficiency standards</v>
      </c>
      <c r="L633" s="61">
        <f t="shared" si="123"/>
        <v>0</v>
      </c>
      <c r="M633" s="61">
        <f t="shared" si="123"/>
        <v>0.25</v>
      </c>
      <c r="N633" s="61">
        <f t="shared" si="123"/>
        <v>0.01</v>
      </c>
      <c r="O633" s="55" t="str">
        <f t="shared" si="123"/>
        <v>% reduction in energy use</v>
      </c>
      <c r="P633" s="223" t="str">
        <f>INDEX('Policy Characteristics'!J:J,MATCH($C633,'Policy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3" s="55" t="str">
        <f t="shared" si="120"/>
        <v>industry-ag-main.html#eff-stds</v>
      </c>
      <c r="R633" s="55" t="str">
        <f t="shared" si="120"/>
        <v>industry-energy-efficiency-standards.html</v>
      </c>
      <c r="S633" s="303" t="str">
        <f t="shared" si="120"/>
        <v>U.S. DOE, 2016, Industrial Energy Efficiency Potential Analysis, https://energy.gov/sites/prod/files/2017/04/f34/energy-savings-by-state-industrial-methodology.pdf</v>
      </c>
      <c r="T633" s="55" t="str">
        <f t="shared" si="120"/>
        <v>U.S. DOE, 2016, Industrial Energy Efficiency Potential Analysis, https://energy.gov/sites/prod/files/2017/04/f34/energy-savings-by-state-industrial-methodology.pdf</v>
      </c>
    </row>
    <row r="634" spans="1:20" s="5" customFormat="1" ht="73.75" x14ac:dyDescent="0.75">
      <c r="A634" s="71" t="str">
        <f t="shared" si="122"/>
        <v>Industry</v>
      </c>
      <c r="B634" s="71" t="str">
        <f t="shared" si="122"/>
        <v>Industry Energy Efficiency Standards</v>
      </c>
      <c r="C634" s="71" t="str">
        <f t="shared" si="122"/>
        <v>Percentage Improvement in Eqpt Efficiency Standards above BAU</v>
      </c>
      <c r="D634" s="9" t="s">
        <v>3352</v>
      </c>
      <c r="E634" s="53" t="s">
        <v>2523</v>
      </c>
      <c r="F634" s="227" t="s">
        <v>3355</v>
      </c>
      <c r="G634" s="53" t="s">
        <v>2529</v>
      </c>
      <c r="H634" s="54">
        <v>1188</v>
      </c>
      <c r="I634" s="53" t="s">
        <v>45</v>
      </c>
      <c r="J634" s="71" t="str">
        <f t="shared" si="124"/>
        <v>Industry Energy Efficiency Standards</v>
      </c>
      <c r="K634" s="61" t="str">
        <f t="shared" si="123"/>
        <v>indst efficiency standards</v>
      </c>
      <c r="L634" s="61">
        <f t="shared" si="123"/>
        <v>0</v>
      </c>
      <c r="M634" s="61">
        <f t="shared" si="123"/>
        <v>0.25</v>
      </c>
      <c r="N634" s="61">
        <f t="shared" si="123"/>
        <v>0.01</v>
      </c>
      <c r="O634" s="55" t="str">
        <f t="shared" si="123"/>
        <v>% reduction in energy use</v>
      </c>
      <c r="P634" s="223" t="str">
        <f>INDEX('Policy Characteristics'!J:J,MATCH($C634,'Policy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4" s="55" t="str">
        <f t="shared" si="120"/>
        <v>industry-ag-main.html#eff-stds</v>
      </c>
      <c r="R634" s="55" t="str">
        <f t="shared" si="120"/>
        <v>industry-energy-efficiency-standards.html</v>
      </c>
      <c r="S634" s="303" t="str">
        <f t="shared" si="120"/>
        <v>U.S. DOE, 2016, Industrial Energy Efficiency Potential Analysis, https://energy.gov/sites/prod/files/2017/04/f34/energy-savings-by-state-industrial-methodology.pdf</v>
      </c>
      <c r="T634" s="55" t="str">
        <f t="shared" si="120"/>
        <v>U.S. DOE, 2016, Industrial Energy Efficiency Potential Analysis, https://energy.gov/sites/prod/files/2017/04/f34/energy-savings-by-state-industrial-methodology.pdf</v>
      </c>
    </row>
    <row r="635" spans="1:20" s="5" customFormat="1" ht="73.75" x14ac:dyDescent="0.75">
      <c r="A635" s="71" t="str">
        <f t="shared" si="122"/>
        <v>Industry</v>
      </c>
      <c r="B635" s="71" t="str">
        <f t="shared" si="122"/>
        <v>Industry Energy Efficiency Standards</v>
      </c>
      <c r="C635" s="71" t="str">
        <f t="shared" si="122"/>
        <v>Percentage Improvement in Eqpt Efficiency Standards above BAU</v>
      </c>
      <c r="D635" s="9" t="s">
        <v>3352</v>
      </c>
      <c r="E635" s="53" t="s">
        <v>2524</v>
      </c>
      <c r="F635" s="227" t="s">
        <v>3355</v>
      </c>
      <c r="G635" s="53" t="s">
        <v>2532</v>
      </c>
      <c r="H635" s="54">
        <v>1189</v>
      </c>
      <c r="I635" s="53" t="s">
        <v>46</v>
      </c>
      <c r="J635" s="71" t="str">
        <f t="shared" si="124"/>
        <v>Industry Energy Efficiency Standards</v>
      </c>
      <c r="K635" s="61" t="str">
        <f t="shared" si="123"/>
        <v>indst efficiency standards</v>
      </c>
      <c r="L635" s="61">
        <f t="shared" si="123"/>
        <v>0</v>
      </c>
      <c r="M635" s="61">
        <f t="shared" si="123"/>
        <v>0.25</v>
      </c>
      <c r="N635" s="61">
        <f t="shared" si="123"/>
        <v>0.01</v>
      </c>
      <c r="O635" s="55" t="str">
        <f t="shared" si="123"/>
        <v>% reduction in energy use</v>
      </c>
      <c r="P635" s="223" t="str">
        <f>INDEX('Policy Characteristics'!J:J,MATCH($C635,'Policy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5" s="55" t="str">
        <f t="shared" si="120"/>
        <v>industry-ag-main.html#eff-stds</v>
      </c>
      <c r="R635" s="55" t="str">
        <f t="shared" si="120"/>
        <v>industry-energy-efficiency-standards.html</v>
      </c>
      <c r="S635" s="303" t="str">
        <f t="shared" si="120"/>
        <v>U.S. DOE, 2016, Industrial Energy Efficiency Potential Analysis, https://energy.gov/sites/prod/files/2017/04/f34/energy-savings-by-state-industrial-methodology.pdf</v>
      </c>
      <c r="T635" s="55" t="str">
        <f t="shared" si="120"/>
        <v>U.S. DOE, 2016, Industrial Energy Efficiency Potential Analysis, https://energy.gov/sites/prod/files/2017/04/f34/energy-savings-by-state-industrial-methodology.pdf</v>
      </c>
    </row>
    <row r="636" spans="1:20" s="5" customFormat="1" ht="73.75" x14ac:dyDescent="0.75">
      <c r="A636" s="71" t="str">
        <f t="shared" si="122"/>
        <v>Industry</v>
      </c>
      <c r="B636" s="71" t="str">
        <f t="shared" si="122"/>
        <v>Industry Energy Efficiency Standards</v>
      </c>
      <c r="C636" s="71" t="str">
        <f t="shared" si="122"/>
        <v>Percentage Improvement in Eqpt Efficiency Standards above BAU</v>
      </c>
      <c r="D636" s="9" t="s">
        <v>3352</v>
      </c>
      <c r="E636" s="53" t="s">
        <v>2525</v>
      </c>
      <c r="F636" s="227" t="s">
        <v>3355</v>
      </c>
      <c r="G636" s="53" t="s">
        <v>2533</v>
      </c>
      <c r="H636" s="54">
        <v>1190</v>
      </c>
      <c r="I636" s="53" t="s">
        <v>46</v>
      </c>
      <c r="J636" s="71" t="str">
        <f t="shared" si="124"/>
        <v>Industry Energy Efficiency Standards</v>
      </c>
      <c r="K636" s="61" t="str">
        <f t="shared" si="123"/>
        <v>indst efficiency standards</v>
      </c>
      <c r="L636" s="61">
        <f t="shared" si="123"/>
        <v>0</v>
      </c>
      <c r="M636" s="61">
        <f t="shared" si="123"/>
        <v>0.25</v>
      </c>
      <c r="N636" s="61">
        <f t="shared" si="123"/>
        <v>0.01</v>
      </c>
      <c r="O636" s="55" t="str">
        <f t="shared" si="123"/>
        <v>% reduction in energy use</v>
      </c>
      <c r="P636" s="223" t="str">
        <f>INDEX('Policy Characteristics'!J:J,MATCH($C636,'Policy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6" s="55" t="str">
        <f t="shared" si="120"/>
        <v>industry-ag-main.html#eff-stds</v>
      </c>
      <c r="R636" s="55" t="str">
        <f t="shared" si="120"/>
        <v>industry-energy-efficiency-standards.html</v>
      </c>
      <c r="S636" s="303" t="str">
        <f t="shared" si="120"/>
        <v>U.S. DOE, 2016, Industrial Energy Efficiency Potential Analysis, https://energy.gov/sites/prod/files/2017/04/f34/energy-savings-by-state-industrial-methodology.pdf</v>
      </c>
      <c r="T636" s="55" t="str">
        <f t="shared" si="120"/>
        <v>U.S. DOE, 2016, Industrial Energy Efficiency Potential Analysis, https://energy.gov/sites/prod/files/2017/04/f34/energy-savings-by-state-industrial-methodology.pdf</v>
      </c>
    </row>
    <row r="637" spans="1:20" s="5" customFormat="1" ht="73.75" x14ac:dyDescent="0.75">
      <c r="A637" s="71" t="str">
        <f t="shared" si="122"/>
        <v>Industry</v>
      </c>
      <c r="B637" s="71" t="str">
        <f t="shared" si="122"/>
        <v>Industry Energy Efficiency Standards</v>
      </c>
      <c r="C637" s="71" t="str">
        <f t="shared" si="122"/>
        <v>Percentage Improvement in Eqpt Efficiency Standards above BAU</v>
      </c>
      <c r="D637" s="9" t="s">
        <v>3352</v>
      </c>
      <c r="E637" s="53" t="s">
        <v>2526</v>
      </c>
      <c r="F637" s="227" t="s">
        <v>3355</v>
      </c>
      <c r="G637" s="53" t="s">
        <v>2530</v>
      </c>
      <c r="H637" s="54">
        <v>1191</v>
      </c>
      <c r="I637" s="53" t="s">
        <v>46</v>
      </c>
      <c r="J637" s="71" t="str">
        <f t="shared" si="124"/>
        <v>Industry Energy Efficiency Standards</v>
      </c>
      <c r="K637" s="61" t="str">
        <f t="shared" si="123"/>
        <v>indst efficiency standards</v>
      </c>
      <c r="L637" s="61">
        <f t="shared" si="123"/>
        <v>0</v>
      </c>
      <c r="M637" s="61">
        <f t="shared" si="123"/>
        <v>0.25</v>
      </c>
      <c r="N637" s="61">
        <f t="shared" si="123"/>
        <v>0.01</v>
      </c>
      <c r="O637" s="55" t="str">
        <f t="shared" si="123"/>
        <v>% reduction in energy use</v>
      </c>
      <c r="P637" s="223" t="str">
        <f>INDEX('Policy Characteristics'!J:J,MATCH($C637,'Policy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7" s="55" t="str">
        <f t="shared" si="120"/>
        <v>industry-ag-main.html#eff-stds</v>
      </c>
      <c r="R637" s="55" t="str">
        <f t="shared" si="120"/>
        <v>industry-energy-efficiency-standards.html</v>
      </c>
      <c r="S637" s="303" t="str">
        <f t="shared" si="120"/>
        <v>U.S. DOE, 2016, Industrial Energy Efficiency Potential Analysis, https://energy.gov/sites/prod/files/2017/04/f34/energy-savings-by-state-industrial-methodology.pdf</v>
      </c>
      <c r="T637" s="55" t="str">
        <f t="shared" si="120"/>
        <v>U.S. DOE, 2016, Industrial Energy Efficiency Potential Analysis, https://energy.gov/sites/prod/files/2017/04/f34/energy-savings-by-state-industrial-methodology.pdf</v>
      </c>
    </row>
    <row r="638" spans="1:20" s="5" customFormat="1" ht="73.75" x14ac:dyDescent="0.75">
      <c r="A638" s="71" t="str">
        <f t="shared" si="122"/>
        <v>Industry</v>
      </c>
      <c r="B638" s="71" t="str">
        <f t="shared" si="122"/>
        <v>Industry Energy Efficiency Standards</v>
      </c>
      <c r="C638" s="71" t="str">
        <f t="shared" si="122"/>
        <v>Percentage Improvement in Eqpt Efficiency Standards above BAU</v>
      </c>
      <c r="D638" s="9" t="s">
        <v>3352</v>
      </c>
      <c r="E638" s="53" t="s">
        <v>2527</v>
      </c>
      <c r="F638" s="227" t="s">
        <v>3355</v>
      </c>
      <c r="G638" s="53" t="s">
        <v>2531</v>
      </c>
      <c r="H638" s="54">
        <v>1192</v>
      </c>
      <c r="I638" s="53" t="s">
        <v>46</v>
      </c>
      <c r="J638" s="71" t="str">
        <f t="shared" si="124"/>
        <v>Industry Energy Efficiency Standards</v>
      </c>
      <c r="K638" s="61" t="str">
        <f t="shared" si="123"/>
        <v>indst efficiency standards</v>
      </c>
      <c r="L638" s="61">
        <f t="shared" si="123"/>
        <v>0</v>
      </c>
      <c r="M638" s="61">
        <f t="shared" si="123"/>
        <v>0.25</v>
      </c>
      <c r="N638" s="61">
        <f t="shared" si="123"/>
        <v>0.01</v>
      </c>
      <c r="O638" s="55" t="str">
        <f t="shared" si="123"/>
        <v>% reduction in energy use</v>
      </c>
      <c r="P638" s="223" t="str">
        <f>INDEX('Policy Characteristics'!J:J,MATCH($C638,'Policy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8" s="55" t="str">
        <f t="shared" si="120"/>
        <v>industry-ag-main.html#eff-stds</v>
      </c>
      <c r="R638" s="55" t="str">
        <f t="shared" si="120"/>
        <v>industry-energy-efficiency-standards.html</v>
      </c>
      <c r="S638" s="303" t="str">
        <f t="shared" si="120"/>
        <v>U.S. DOE, 2016, Industrial Energy Efficiency Potential Analysis, https://energy.gov/sites/prod/files/2017/04/f34/energy-savings-by-state-industrial-methodology.pdf</v>
      </c>
      <c r="T638" s="55" t="str">
        <f t="shared" si="120"/>
        <v>U.S. DOE, 2016, Industrial Energy Efficiency Potential Analysis, https://energy.gov/sites/prod/files/2017/04/f34/energy-savings-by-state-industrial-methodology.pdf</v>
      </c>
    </row>
    <row r="639" spans="1:20" s="5" customFormat="1" ht="73.75" x14ac:dyDescent="0.75">
      <c r="A639" s="71" t="str">
        <f t="shared" si="122"/>
        <v>Industry</v>
      </c>
      <c r="B639" s="71" t="str">
        <f t="shared" si="122"/>
        <v>Industry Energy Efficiency Standards</v>
      </c>
      <c r="C639" s="71" t="str">
        <f t="shared" si="122"/>
        <v>Percentage Improvement in Eqpt Efficiency Standards above BAU</v>
      </c>
      <c r="D639" s="9" t="s">
        <v>3352</v>
      </c>
      <c r="E639" s="53" t="s">
        <v>2528</v>
      </c>
      <c r="F639" s="227" t="s">
        <v>3355</v>
      </c>
      <c r="G639" s="53" t="s">
        <v>2534</v>
      </c>
      <c r="H639" s="54">
        <v>1193</v>
      </c>
      <c r="I639" s="53" t="s">
        <v>46</v>
      </c>
      <c r="J639" s="71" t="str">
        <f t="shared" si="124"/>
        <v>Industry Energy Efficiency Standards</v>
      </c>
      <c r="K639" s="61" t="str">
        <f t="shared" si="123"/>
        <v>indst efficiency standards</v>
      </c>
      <c r="L639" s="61">
        <f t="shared" si="123"/>
        <v>0</v>
      </c>
      <c r="M639" s="61">
        <f t="shared" si="123"/>
        <v>0.25</v>
      </c>
      <c r="N639" s="61">
        <f t="shared" si="123"/>
        <v>0.01</v>
      </c>
      <c r="O639" s="55" t="str">
        <f t="shared" si="123"/>
        <v>% reduction in energy use</v>
      </c>
      <c r="P639" s="223" t="str">
        <f>INDEX('Policy Characteristics'!J:J,MATCH($C639,'Policy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9" s="55" t="str">
        <f t="shared" si="120"/>
        <v>industry-ag-main.html#eff-stds</v>
      </c>
      <c r="R639" s="55" t="str">
        <f t="shared" si="120"/>
        <v>industry-energy-efficiency-standards.html</v>
      </c>
      <c r="S639" s="303" t="str">
        <f t="shared" si="120"/>
        <v>U.S. DOE, 2016, Industrial Energy Efficiency Potential Analysis, https://energy.gov/sites/prod/files/2017/04/f34/energy-savings-by-state-industrial-methodology.pdf</v>
      </c>
      <c r="T639" s="55" t="str">
        <f t="shared" si="120"/>
        <v>U.S. DOE, 2016, Industrial Energy Efficiency Potential Analysis, https://energy.gov/sites/prod/files/2017/04/f34/energy-savings-by-state-industrial-methodology.pdf</v>
      </c>
    </row>
    <row r="640" spans="1:20" s="5" customFormat="1" ht="73.75" x14ac:dyDescent="0.75">
      <c r="A640" s="71" t="str">
        <f t="shared" si="122"/>
        <v>Industry</v>
      </c>
      <c r="B640" s="71" t="str">
        <f t="shared" si="122"/>
        <v>Industry Energy Efficiency Standards</v>
      </c>
      <c r="C640" s="71" t="str">
        <f t="shared" si="122"/>
        <v>Percentage Improvement in Eqpt Efficiency Standards above BAU</v>
      </c>
      <c r="D640" s="9" t="s">
        <v>3352</v>
      </c>
      <c r="E640" s="53" t="s">
        <v>2892</v>
      </c>
      <c r="F640" s="227" t="s">
        <v>3355</v>
      </c>
      <c r="G640" s="53" t="s">
        <v>2895</v>
      </c>
      <c r="H640" s="54">
        <v>1194</v>
      </c>
      <c r="I640" s="53" t="s">
        <v>46</v>
      </c>
      <c r="J640" s="71" t="str">
        <f t="shared" si="124"/>
        <v>Industry Energy Efficiency Standards</v>
      </c>
      <c r="K640" s="61" t="str">
        <f t="shared" si="123"/>
        <v>indst efficiency standards</v>
      </c>
      <c r="L640" s="61">
        <f t="shared" si="123"/>
        <v>0</v>
      </c>
      <c r="M640" s="61">
        <f t="shared" si="123"/>
        <v>0.25</v>
      </c>
      <c r="N640" s="61">
        <f t="shared" si="123"/>
        <v>0.01</v>
      </c>
      <c r="O640" s="55" t="str">
        <f t="shared" si="123"/>
        <v>% reduction in energy use</v>
      </c>
      <c r="P640" s="223" t="str">
        <f>INDEX('Policy Characteristics'!J:J,MATCH($C640,'Policy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0" s="55" t="str">
        <f t="shared" si="120"/>
        <v>industry-ag-main.html#eff-stds</v>
      </c>
      <c r="R640" s="55" t="str">
        <f t="shared" si="120"/>
        <v>industry-energy-efficiency-standards.html</v>
      </c>
      <c r="S640" s="303" t="str">
        <f t="shared" si="120"/>
        <v>U.S. DOE, 2016, Industrial Energy Efficiency Potential Analysis, https://energy.gov/sites/prod/files/2017/04/f34/energy-savings-by-state-industrial-methodology.pdf</v>
      </c>
      <c r="T640" s="55" t="str">
        <f t="shared" si="120"/>
        <v>U.S. DOE, 2016, Industrial Energy Efficiency Potential Analysis, https://energy.gov/sites/prod/files/2017/04/f34/energy-savings-by-state-industrial-methodology.pdf</v>
      </c>
    </row>
    <row r="641" spans="1:20" s="5" customFormat="1" ht="73.75" x14ac:dyDescent="0.75">
      <c r="A641" s="71" t="str">
        <f t="shared" si="122"/>
        <v>Industry</v>
      </c>
      <c r="B641" s="71" t="str">
        <f t="shared" si="122"/>
        <v>Industry Energy Efficiency Standards</v>
      </c>
      <c r="C641" s="71" t="str">
        <f t="shared" si="122"/>
        <v>Percentage Improvement in Eqpt Efficiency Standards above BAU</v>
      </c>
      <c r="D641" s="9" t="s">
        <v>3352</v>
      </c>
      <c r="E641" s="53" t="s">
        <v>2893</v>
      </c>
      <c r="F641" s="227" t="s">
        <v>3355</v>
      </c>
      <c r="G641" s="53" t="s">
        <v>2897</v>
      </c>
      <c r="H641" s="54">
        <v>1195</v>
      </c>
      <c r="I641" s="53" t="s">
        <v>46</v>
      </c>
      <c r="J641" s="71" t="str">
        <f t="shared" si="124"/>
        <v>Industry Energy Efficiency Standards</v>
      </c>
      <c r="K641" s="61" t="str">
        <f t="shared" si="123"/>
        <v>indst efficiency standards</v>
      </c>
      <c r="L641" s="61">
        <f t="shared" si="123"/>
        <v>0</v>
      </c>
      <c r="M641" s="61">
        <f t="shared" si="123"/>
        <v>0.25</v>
      </c>
      <c r="N641" s="61">
        <f t="shared" si="123"/>
        <v>0.01</v>
      </c>
      <c r="O641" s="55" t="str">
        <f t="shared" si="123"/>
        <v>% reduction in energy use</v>
      </c>
      <c r="P641" s="223" t="str">
        <f>INDEX('Policy Characteristics'!J:J,MATCH($C641,'Policy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1" s="55" t="str">
        <f t="shared" si="120"/>
        <v>industry-ag-main.html#eff-stds</v>
      </c>
      <c r="R641" s="55" t="str">
        <f t="shared" si="120"/>
        <v>industry-energy-efficiency-standards.html</v>
      </c>
      <c r="S641" s="303" t="str">
        <f t="shared" si="120"/>
        <v>U.S. DOE, 2016, Industrial Energy Efficiency Potential Analysis, https://energy.gov/sites/prod/files/2017/04/f34/energy-savings-by-state-industrial-methodology.pdf</v>
      </c>
      <c r="T641" s="55" t="str">
        <f t="shared" si="120"/>
        <v>U.S. DOE, 2016, Industrial Energy Efficiency Potential Analysis, https://energy.gov/sites/prod/files/2017/04/f34/energy-savings-by-state-industrial-methodology.pdf</v>
      </c>
    </row>
    <row r="642" spans="1:20" s="5" customFormat="1" ht="73.75" x14ac:dyDescent="0.75">
      <c r="A642" s="71" t="str">
        <f t="shared" si="122"/>
        <v>Industry</v>
      </c>
      <c r="B642" s="71" t="str">
        <f t="shared" si="122"/>
        <v>Industry Energy Efficiency Standards</v>
      </c>
      <c r="C642" s="71" t="str">
        <f t="shared" si="122"/>
        <v>Percentage Improvement in Eqpt Efficiency Standards above BAU</v>
      </c>
      <c r="D642" s="9" t="s">
        <v>3352</v>
      </c>
      <c r="E642" s="53" t="s">
        <v>2894</v>
      </c>
      <c r="F642" s="227" t="s">
        <v>3355</v>
      </c>
      <c r="G642" s="53" t="s">
        <v>2898</v>
      </c>
      <c r="H642" s="54">
        <v>1196</v>
      </c>
      <c r="I642" s="53" t="s">
        <v>46</v>
      </c>
      <c r="J642" s="71" t="str">
        <f t="shared" si="124"/>
        <v>Industry Energy Efficiency Standards</v>
      </c>
      <c r="K642" s="61" t="str">
        <f t="shared" si="123"/>
        <v>indst efficiency standards</v>
      </c>
      <c r="L642" s="61">
        <f t="shared" si="123"/>
        <v>0</v>
      </c>
      <c r="M642" s="61">
        <f t="shared" si="123"/>
        <v>0.25</v>
      </c>
      <c r="N642" s="61">
        <f t="shared" si="123"/>
        <v>0.01</v>
      </c>
      <c r="O642" s="55" t="str">
        <f t="shared" si="123"/>
        <v>% reduction in energy use</v>
      </c>
      <c r="P642" s="223" t="str">
        <f>INDEX('Policy Characteristics'!J:J,MATCH($C642,'Policy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2" s="55" t="str">
        <f t="shared" si="120"/>
        <v>industry-ag-main.html#eff-stds</v>
      </c>
      <c r="R642" s="55" t="str">
        <f t="shared" si="120"/>
        <v>industry-energy-efficiency-standards.html</v>
      </c>
      <c r="S642" s="303" t="str">
        <f t="shared" si="120"/>
        <v>U.S. DOE, 2016, Industrial Energy Efficiency Potential Analysis, https://energy.gov/sites/prod/files/2017/04/f34/energy-savings-by-state-industrial-methodology.pdf</v>
      </c>
      <c r="T642" s="55" t="str">
        <f t="shared" si="120"/>
        <v>U.S. DOE, 2016, Industrial Energy Efficiency Potential Analysis, https://energy.gov/sites/prod/files/2017/04/f34/energy-savings-by-state-industrial-methodology.pdf</v>
      </c>
    </row>
    <row r="643" spans="1:20" s="5" customFormat="1" ht="73.75" x14ac:dyDescent="0.75">
      <c r="A643" s="71" t="str">
        <f t="shared" si="122"/>
        <v>Industry</v>
      </c>
      <c r="B643" s="71" t="str">
        <f t="shared" si="122"/>
        <v>Industry Energy Efficiency Standards</v>
      </c>
      <c r="C643" s="71" t="str">
        <f t="shared" si="122"/>
        <v>Percentage Improvement in Eqpt Efficiency Standards above BAU</v>
      </c>
      <c r="D643" s="9" t="s">
        <v>3352</v>
      </c>
      <c r="E643" s="53" t="s">
        <v>2891</v>
      </c>
      <c r="F643" s="227" t="s">
        <v>3355</v>
      </c>
      <c r="G643" s="53" t="s">
        <v>2896</v>
      </c>
      <c r="H643" s="54">
        <v>1197</v>
      </c>
      <c r="I643" s="53" t="s">
        <v>46</v>
      </c>
      <c r="J643" s="71" t="str">
        <f t="shared" si="124"/>
        <v>Industry Energy Efficiency Standards</v>
      </c>
      <c r="K643" s="61" t="str">
        <f t="shared" si="123"/>
        <v>indst efficiency standards</v>
      </c>
      <c r="L643" s="61">
        <f t="shared" si="123"/>
        <v>0</v>
      </c>
      <c r="M643" s="61">
        <f t="shared" si="123"/>
        <v>0.25</v>
      </c>
      <c r="N643" s="61">
        <f t="shared" si="123"/>
        <v>0.01</v>
      </c>
      <c r="O643" s="55" t="str">
        <f t="shared" si="123"/>
        <v>% reduction in energy use</v>
      </c>
      <c r="P643" s="223" t="str">
        <f>INDEX('Policy Characteristics'!J:J,MATCH($C643,'Policy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3" s="55" t="str">
        <f t="shared" si="120"/>
        <v>industry-ag-main.html#eff-stds</v>
      </c>
      <c r="R643" s="55" t="str">
        <f t="shared" si="120"/>
        <v>industry-energy-efficiency-standards.html</v>
      </c>
      <c r="S643" s="303" t="str">
        <f t="shared" si="120"/>
        <v>U.S. DOE, 2016, Industrial Energy Efficiency Potential Analysis, https://energy.gov/sites/prod/files/2017/04/f34/energy-savings-by-state-industrial-methodology.pdf</v>
      </c>
      <c r="T643" s="55" t="str">
        <f t="shared" si="120"/>
        <v>U.S. DOE, 2016, Industrial Energy Efficiency Potential Analysis, https://energy.gov/sites/prod/files/2017/04/f34/energy-savings-by-state-industrial-methodology.pdf</v>
      </c>
    </row>
    <row r="644" spans="1:20" s="5" customFormat="1" ht="73.75" x14ac:dyDescent="0.75">
      <c r="A644" s="71" t="str">
        <f t="shared" si="122"/>
        <v>Industry</v>
      </c>
      <c r="B644" s="71" t="str">
        <f t="shared" si="122"/>
        <v>Industry Energy Efficiency Standards</v>
      </c>
      <c r="C644" s="71" t="str">
        <f t="shared" si="122"/>
        <v>Percentage Improvement in Eqpt Efficiency Standards above BAU</v>
      </c>
      <c r="D644" s="9" t="s">
        <v>3353</v>
      </c>
      <c r="E644" s="53" t="s">
        <v>2523</v>
      </c>
      <c r="F644" s="227" t="s">
        <v>3314</v>
      </c>
      <c r="G644" s="53" t="s">
        <v>2529</v>
      </c>
      <c r="H644" s="54">
        <v>1198</v>
      </c>
      <c r="I644" s="53" t="s">
        <v>45</v>
      </c>
      <c r="J644" s="71" t="str">
        <f t="shared" si="124"/>
        <v>Industry Energy Efficiency Standards</v>
      </c>
      <c r="K644" s="61" t="str">
        <f t="shared" si="123"/>
        <v>indst efficiency standards</v>
      </c>
      <c r="L644" s="61">
        <f t="shared" si="123"/>
        <v>0</v>
      </c>
      <c r="M644" s="61">
        <f t="shared" si="123"/>
        <v>0.25</v>
      </c>
      <c r="N644" s="61">
        <f t="shared" si="123"/>
        <v>0.01</v>
      </c>
      <c r="O644" s="55" t="str">
        <f t="shared" si="123"/>
        <v>% reduction in energy use</v>
      </c>
      <c r="P644" s="223" t="str">
        <f>INDEX('Policy Characteristics'!J:J,MATCH($C644,'Policy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4" s="55" t="str">
        <f t="shared" si="120"/>
        <v>industry-ag-main.html#eff-stds</v>
      </c>
      <c r="R644" s="55" t="str">
        <f t="shared" si="120"/>
        <v>industry-energy-efficiency-standards.html</v>
      </c>
      <c r="S644" s="303" t="str">
        <f t="shared" si="120"/>
        <v>U.S. DOE, 2016, Industrial Energy Efficiency Potential Analysis, https://energy.gov/sites/prod/files/2017/04/f34/energy-savings-by-state-industrial-methodology.pdf</v>
      </c>
      <c r="T644" s="55" t="str">
        <f t="shared" si="120"/>
        <v>U.S. DOE, 2016, Industrial Energy Efficiency Potential Analysis, https://energy.gov/sites/prod/files/2017/04/f34/energy-savings-by-state-industrial-methodology.pdf</v>
      </c>
    </row>
    <row r="645" spans="1:20" s="5" customFormat="1" ht="73.75" x14ac:dyDescent="0.75">
      <c r="A645" s="71" t="str">
        <f t="shared" si="122"/>
        <v>Industry</v>
      </c>
      <c r="B645" s="71" t="str">
        <f t="shared" si="122"/>
        <v>Industry Energy Efficiency Standards</v>
      </c>
      <c r="C645" s="71" t="str">
        <f t="shared" si="122"/>
        <v>Percentage Improvement in Eqpt Efficiency Standards above BAU</v>
      </c>
      <c r="D645" s="9" t="s">
        <v>3353</v>
      </c>
      <c r="E645" s="53" t="s">
        <v>2524</v>
      </c>
      <c r="F645" s="227" t="s">
        <v>3314</v>
      </c>
      <c r="G645" s="53" t="s">
        <v>2532</v>
      </c>
      <c r="H645" s="54">
        <v>1199</v>
      </c>
      <c r="I645" s="53" t="s">
        <v>46</v>
      </c>
      <c r="J645" s="71" t="str">
        <f t="shared" si="124"/>
        <v>Industry Energy Efficiency Standards</v>
      </c>
      <c r="K645" s="61" t="str">
        <f t="shared" si="123"/>
        <v>indst efficiency standards</v>
      </c>
      <c r="L645" s="61">
        <f t="shared" si="123"/>
        <v>0</v>
      </c>
      <c r="M645" s="61">
        <f t="shared" si="123"/>
        <v>0.25</v>
      </c>
      <c r="N645" s="61">
        <f t="shared" si="123"/>
        <v>0.01</v>
      </c>
      <c r="O645" s="55" t="str">
        <f t="shared" si="123"/>
        <v>% reduction in energy use</v>
      </c>
      <c r="P645" s="223" t="str">
        <f>INDEX('Policy Characteristics'!J:J,MATCH($C645,'Policy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5" s="55" t="str">
        <f t="shared" si="120"/>
        <v>industry-ag-main.html#eff-stds</v>
      </c>
      <c r="R645" s="55" t="str">
        <f t="shared" si="120"/>
        <v>industry-energy-efficiency-standards.html</v>
      </c>
      <c r="S645" s="303" t="str">
        <f t="shared" si="120"/>
        <v>U.S. DOE, 2016, Industrial Energy Efficiency Potential Analysis, https://energy.gov/sites/prod/files/2017/04/f34/energy-savings-by-state-industrial-methodology.pdf</v>
      </c>
      <c r="T645" s="55" t="str">
        <f t="shared" si="120"/>
        <v>U.S. DOE, 2016, Industrial Energy Efficiency Potential Analysis, https://energy.gov/sites/prod/files/2017/04/f34/energy-savings-by-state-industrial-methodology.pdf</v>
      </c>
    </row>
    <row r="646" spans="1:20" s="5" customFormat="1" ht="73.75" x14ac:dyDescent="0.75">
      <c r="A646" s="71" t="str">
        <f t="shared" si="122"/>
        <v>Industry</v>
      </c>
      <c r="B646" s="71" t="str">
        <f t="shared" si="122"/>
        <v>Industry Energy Efficiency Standards</v>
      </c>
      <c r="C646" s="71" t="str">
        <f t="shared" si="122"/>
        <v>Percentage Improvement in Eqpt Efficiency Standards above BAU</v>
      </c>
      <c r="D646" s="9" t="s">
        <v>3353</v>
      </c>
      <c r="E646" s="53" t="s">
        <v>2525</v>
      </c>
      <c r="F646" s="227" t="s">
        <v>3314</v>
      </c>
      <c r="G646" s="53" t="s">
        <v>2533</v>
      </c>
      <c r="H646" s="54">
        <v>1200</v>
      </c>
      <c r="I646" s="53" t="s">
        <v>45</v>
      </c>
      <c r="J646" s="71" t="str">
        <f t="shared" si="124"/>
        <v>Industry Energy Efficiency Standards</v>
      </c>
      <c r="K646" s="61" t="str">
        <f t="shared" si="123"/>
        <v>indst efficiency standards</v>
      </c>
      <c r="L646" s="61">
        <f t="shared" si="123"/>
        <v>0</v>
      </c>
      <c r="M646" s="61">
        <f t="shared" si="123"/>
        <v>0.25</v>
      </c>
      <c r="N646" s="61">
        <f t="shared" si="123"/>
        <v>0.01</v>
      </c>
      <c r="O646" s="55" t="str">
        <f t="shared" si="123"/>
        <v>% reduction in energy use</v>
      </c>
      <c r="P646" s="223" t="str">
        <f>INDEX('Policy Characteristics'!J:J,MATCH($C646,'Policy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6" s="55" t="str">
        <f t="shared" si="120"/>
        <v>industry-ag-main.html#eff-stds</v>
      </c>
      <c r="R646" s="55" t="str">
        <f t="shared" si="120"/>
        <v>industry-energy-efficiency-standards.html</v>
      </c>
      <c r="S646" s="303" t="str">
        <f t="shared" si="120"/>
        <v>U.S. DOE, 2016, Industrial Energy Efficiency Potential Analysis, https://energy.gov/sites/prod/files/2017/04/f34/energy-savings-by-state-industrial-methodology.pdf</v>
      </c>
      <c r="T646" s="55" t="str">
        <f t="shared" ref="Q646:T653" si="125">T$404</f>
        <v>U.S. DOE, 2016, Industrial Energy Efficiency Potential Analysis, https://energy.gov/sites/prod/files/2017/04/f34/energy-savings-by-state-industrial-methodology.pdf</v>
      </c>
    </row>
    <row r="647" spans="1:20" s="5" customFormat="1" ht="73.75" x14ac:dyDescent="0.75">
      <c r="A647" s="71" t="str">
        <f t="shared" si="122"/>
        <v>Industry</v>
      </c>
      <c r="B647" s="71" t="str">
        <f t="shared" si="122"/>
        <v>Industry Energy Efficiency Standards</v>
      </c>
      <c r="C647" s="71" t="str">
        <f t="shared" si="122"/>
        <v>Percentage Improvement in Eqpt Efficiency Standards above BAU</v>
      </c>
      <c r="D647" s="9" t="s">
        <v>3353</v>
      </c>
      <c r="E647" s="53" t="s">
        <v>2526</v>
      </c>
      <c r="F647" s="227" t="s">
        <v>3314</v>
      </c>
      <c r="G647" s="53" t="s">
        <v>2530</v>
      </c>
      <c r="H647" s="54">
        <v>1201</v>
      </c>
      <c r="I647" s="53" t="s">
        <v>46</v>
      </c>
      <c r="J647" s="71" t="str">
        <f t="shared" si="124"/>
        <v>Industry Energy Efficiency Standards</v>
      </c>
      <c r="K647" s="61" t="str">
        <f t="shared" si="123"/>
        <v>indst efficiency standards</v>
      </c>
      <c r="L647" s="61">
        <f t="shared" si="123"/>
        <v>0</v>
      </c>
      <c r="M647" s="61">
        <f t="shared" si="123"/>
        <v>0.25</v>
      </c>
      <c r="N647" s="61">
        <f t="shared" si="123"/>
        <v>0.01</v>
      </c>
      <c r="O647" s="55" t="str">
        <f t="shared" si="123"/>
        <v>% reduction in energy use</v>
      </c>
      <c r="P647" s="223" t="str">
        <f>INDEX('Policy Characteristics'!J:J,MATCH($C647,'Policy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7" s="55" t="str">
        <f t="shared" si="125"/>
        <v>industry-ag-main.html#eff-stds</v>
      </c>
      <c r="R647" s="55" t="str">
        <f t="shared" si="125"/>
        <v>industry-energy-efficiency-standards.html</v>
      </c>
      <c r="S647" s="303" t="str">
        <f t="shared" si="125"/>
        <v>U.S. DOE, 2016, Industrial Energy Efficiency Potential Analysis, https://energy.gov/sites/prod/files/2017/04/f34/energy-savings-by-state-industrial-methodology.pdf</v>
      </c>
      <c r="T647" s="55" t="str">
        <f t="shared" si="125"/>
        <v>U.S. DOE, 2016, Industrial Energy Efficiency Potential Analysis, https://energy.gov/sites/prod/files/2017/04/f34/energy-savings-by-state-industrial-methodology.pdf</v>
      </c>
    </row>
    <row r="648" spans="1:20" s="5" customFormat="1" ht="73.75" x14ac:dyDescent="0.75">
      <c r="A648" s="71" t="str">
        <f t="shared" si="122"/>
        <v>Industry</v>
      </c>
      <c r="B648" s="71" t="str">
        <f t="shared" si="122"/>
        <v>Industry Energy Efficiency Standards</v>
      </c>
      <c r="C648" s="71" t="str">
        <f t="shared" si="122"/>
        <v>Percentage Improvement in Eqpt Efficiency Standards above BAU</v>
      </c>
      <c r="D648" s="9" t="s">
        <v>3353</v>
      </c>
      <c r="E648" s="53" t="s">
        <v>2527</v>
      </c>
      <c r="F648" s="227" t="s">
        <v>3314</v>
      </c>
      <c r="G648" s="53" t="s">
        <v>2531</v>
      </c>
      <c r="H648" s="54">
        <v>1202</v>
      </c>
      <c r="I648" s="53" t="s">
        <v>45</v>
      </c>
      <c r="J648" s="71" t="str">
        <f t="shared" si="124"/>
        <v>Industry Energy Efficiency Standards</v>
      </c>
      <c r="K648" s="61" t="str">
        <f t="shared" si="123"/>
        <v>indst efficiency standards</v>
      </c>
      <c r="L648" s="61">
        <f t="shared" si="123"/>
        <v>0</v>
      </c>
      <c r="M648" s="61">
        <f t="shared" si="123"/>
        <v>0.25</v>
      </c>
      <c r="N648" s="61">
        <f t="shared" si="123"/>
        <v>0.01</v>
      </c>
      <c r="O648" s="55" t="str">
        <f t="shared" si="123"/>
        <v>% reduction in energy use</v>
      </c>
      <c r="P648" s="223" t="str">
        <f>INDEX('Policy Characteristics'!J:J,MATCH($C648,'Policy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8" s="55" t="str">
        <f t="shared" si="125"/>
        <v>industry-ag-main.html#eff-stds</v>
      </c>
      <c r="R648" s="55" t="str">
        <f t="shared" si="125"/>
        <v>industry-energy-efficiency-standards.html</v>
      </c>
      <c r="S648" s="303" t="str">
        <f t="shared" si="125"/>
        <v>U.S. DOE, 2016, Industrial Energy Efficiency Potential Analysis, https://energy.gov/sites/prod/files/2017/04/f34/energy-savings-by-state-industrial-methodology.pdf</v>
      </c>
      <c r="T648" s="55" t="str">
        <f t="shared" si="125"/>
        <v>U.S. DOE, 2016, Industrial Energy Efficiency Potential Analysis, https://energy.gov/sites/prod/files/2017/04/f34/energy-savings-by-state-industrial-methodology.pdf</v>
      </c>
    </row>
    <row r="649" spans="1:20" s="5" customFormat="1" ht="73.75" x14ac:dyDescent="0.75">
      <c r="A649" s="71" t="str">
        <f t="shared" si="122"/>
        <v>Industry</v>
      </c>
      <c r="B649" s="71" t="str">
        <f t="shared" si="122"/>
        <v>Industry Energy Efficiency Standards</v>
      </c>
      <c r="C649" s="71" t="str">
        <f t="shared" si="122"/>
        <v>Percentage Improvement in Eqpt Efficiency Standards above BAU</v>
      </c>
      <c r="D649" s="9" t="s">
        <v>3353</v>
      </c>
      <c r="E649" s="53" t="s">
        <v>2528</v>
      </c>
      <c r="F649" s="227" t="s">
        <v>3314</v>
      </c>
      <c r="G649" s="53" t="s">
        <v>2534</v>
      </c>
      <c r="H649" s="54">
        <v>1203</v>
      </c>
      <c r="I649" s="53" t="s">
        <v>46</v>
      </c>
      <c r="J649" s="71" t="str">
        <f t="shared" si="124"/>
        <v>Industry Energy Efficiency Standards</v>
      </c>
      <c r="K649" s="61" t="str">
        <f t="shared" si="123"/>
        <v>indst efficiency standards</v>
      </c>
      <c r="L649" s="61">
        <f t="shared" si="123"/>
        <v>0</v>
      </c>
      <c r="M649" s="61">
        <f t="shared" si="123"/>
        <v>0.25</v>
      </c>
      <c r="N649" s="61">
        <f t="shared" si="123"/>
        <v>0.01</v>
      </c>
      <c r="O649" s="55" t="str">
        <f t="shared" si="123"/>
        <v>% reduction in energy use</v>
      </c>
      <c r="P649" s="223" t="str">
        <f>INDEX('Policy Characteristics'!J:J,MATCH($C649,'Policy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9" s="55" t="str">
        <f t="shared" si="125"/>
        <v>industry-ag-main.html#eff-stds</v>
      </c>
      <c r="R649" s="55" t="str">
        <f t="shared" si="125"/>
        <v>industry-energy-efficiency-standards.html</v>
      </c>
      <c r="S649" s="303" t="str">
        <f t="shared" si="125"/>
        <v>U.S. DOE, 2016, Industrial Energy Efficiency Potential Analysis, https://energy.gov/sites/prod/files/2017/04/f34/energy-savings-by-state-industrial-methodology.pdf</v>
      </c>
      <c r="T649" s="55" t="str">
        <f t="shared" si="125"/>
        <v>U.S. DOE, 2016, Industrial Energy Efficiency Potential Analysis, https://energy.gov/sites/prod/files/2017/04/f34/energy-savings-by-state-industrial-methodology.pdf</v>
      </c>
    </row>
    <row r="650" spans="1:20" s="5" customFormat="1" ht="73.75" x14ac:dyDescent="0.75">
      <c r="A650" s="71" t="str">
        <f t="shared" si="122"/>
        <v>Industry</v>
      </c>
      <c r="B650" s="71" t="str">
        <f t="shared" si="122"/>
        <v>Industry Energy Efficiency Standards</v>
      </c>
      <c r="C650" s="71" t="str">
        <f t="shared" si="122"/>
        <v>Percentage Improvement in Eqpt Efficiency Standards above BAU</v>
      </c>
      <c r="D650" s="9" t="s">
        <v>3353</v>
      </c>
      <c r="E650" s="53" t="s">
        <v>2892</v>
      </c>
      <c r="F650" s="227" t="s">
        <v>3314</v>
      </c>
      <c r="G650" s="53" t="s">
        <v>2895</v>
      </c>
      <c r="H650" s="54">
        <v>1204</v>
      </c>
      <c r="I650" s="53" t="s">
        <v>46</v>
      </c>
      <c r="J650" s="71" t="str">
        <f t="shared" si="124"/>
        <v>Industry Energy Efficiency Standards</v>
      </c>
      <c r="K650" s="61" t="str">
        <f t="shared" si="123"/>
        <v>indst efficiency standards</v>
      </c>
      <c r="L650" s="61">
        <f t="shared" si="123"/>
        <v>0</v>
      </c>
      <c r="M650" s="61">
        <f t="shared" si="123"/>
        <v>0.25</v>
      </c>
      <c r="N650" s="61">
        <f t="shared" si="123"/>
        <v>0.01</v>
      </c>
      <c r="O650" s="55" t="str">
        <f t="shared" si="123"/>
        <v>% reduction in energy use</v>
      </c>
      <c r="P650" s="223" t="str">
        <f>INDEX('Policy Characteristics'!J:J,MATCH($C650,'Policy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0" s="55" t="str">
        <f t="shared" si="125"/>
        <v>industry-ag-main.html#eff-stds</v>
      </c>
      <c r="R650" s="55" t="str">
        <f t="shared" si="125"/>
        <v>industry-energy-efficiency-standards.html</v>
      </c>
      <c r="S650" s="303" t="str">
        <f t="shared" si="125"/>
        <v>U.S. DOE, 2016, Industrial Energy Efficiency Potential Analysis, https://energy.gov/sites/prod/files/2017/04/f34/energy-savings-by-state-industrial-methodology.pdf</v>
      </c>
      <c r="T650" s="55" t="str">
        <f t="shared" si="125"/>
        <v>U.S. DOE, 2016, Industrial Energy Efficiency Potential Analysis, https://energy.gov/sites/prod/files/2017/04/f34/energy-savings-by-state-industrial-methodology.pdf</v>
      </c>
    </row>
    <row r="651" spans="1:20" s="5" customFormat="1" ht="73.75" x14ac:dyDescent="0.75">
      <c r="A651" s="71" t="str">
        <f t="shared" si="122"/>
        <v>Industry</v>
      </c>
      <c r="B651" s="71" t="str">
        <f t="shared" si="122"/>
        <v>Industry Energy Efficiency Standards</v>
      </c>
      <c r="C651" s="71" t="str">
        <f t="shared" si="122"/>
        <v>Percentage Improvement in Eqpt Efficiency Standards above BAU</v>
      </c>
      <c r="D651" s="9" t="s">
        <v>3353</v>
      </c>
      <c r="E651" s="53" t="s">
        <v>2893</v>
      </c>
      <c r="F651" s="227" t="s">
        <v>3314</v>
      </c>
      <c r="G651" s="53" t="s">
        <v>2897</v>
      </c>
      <c r="H651" s="54">
        <v>1205</v>
      </c>
      <c r="I651" s="53" t="s">
        <v>45</v>
      </c>
      <c r="J651" s="71" t="str">
        <f t="shared" si="124"/>
        <v>Industry Energy Efficiency Standards</v>
      </c>
      <c r="K651" s="61" t="str">
        <f t="shared" si="123"/>
        <v>indst efficiency standards</v>
      </c>
      <c r="L651" s="61">
        <f t="shared" si="123"/>
        <v>0</v>
      </c>
      <c r="M651" s="61">
        <f t="shared" si="123"/>
        <v>0.25</v>
      </c>
      <c r="N651" s="61">
        <f t="shared" si="123"/>
        <v>0.01</v>
      </c>
      <c r="O651" s="55" t="str">
        <f t="shared" si="123"/>
        <v>% reduction in energy use</v>
      </c>
      <c r="P651" s="223" t="str">
        <f>INDEX('Policy Characteristics'!J:J,MATCH($C651,'Policy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1" s="55" t="str">
        <f t="shared" si="125"/>
        <v>industry-ag-main.html#eff-stds</v>
      </c>
      <c r="R651" s="55" t="str">
        <f t="shared" si="125"/>
        <v>industry-energy-efficiency-standards.html</v>
      </c>
      <c r="S651" s="303" t="str">
        <f t="shared" si="125"/>
        <v>U.S. DOE, 2016, Industrial Energy Efficiency Potential Analysis, https://energy.gov/sites/prod/files/2017/04/f34/energy-savings-by-state-industrial-methodology.pdf</v>
      </c>
      <c r="T651" s="55" t="str">
        <f t="shared" si="125"/>
        <v>U.S. DOE, 2016, Industrial Energy Efficiency Potential Analysis, https://energy.gov/sites/prod/files/2017/04/f34/energy-savings-by-state-industrial-methodology.pdf</v>
      </c>
    </row>
    <row r="652" spans="1:20" s="5" customFormat="1" ht="73.75" x14ac:dyDescent="0.75">
      <c r="A652" s="71" t="str">
        <f t="shared" si="122"/>
        <v>Industry</v>
      </c>
      <c r="B652" s="71" t="str">
        <f t="shared" si="122"/>
        <v>Industry Energy Efficiency Standards</v>
      </c>
      <c r="C652" s="71" t="str">
        <f t="shared" si="122"/>
        <v>Percentage Improvement in Eqpt Efficiency Standards above BAU</v>
      </c>
      <c r="D652" s="9" t="s">
        <v>3353</v>
      </c>
      <c r="E652" s="53" t="s">
        <v>2894</v>
      </c>
      <c r="F652" s="227" t="s">
        <v>3314</v>
      </c>
      <c r="G652" s="53" t="s">
        <v>2898</v>
      </c>
      <c r="H652" s="54">
        <v>1206</v>
      </c>
      <c r="I652" s="53" t="s">
        <v>45</v>
      </c>
      <c r="J652" s="71" t="str">
        <f t="shared" si="124"/>
        <v>Industry Energy Efficiency Standards</v>
      </c>
      <c r="K652" s="61" t="str">
        <f t="shared" si="123"/>
        <v>indst efficiency standards</v>
      </c>
      <c r="L652" s="61">
        <f t="shared" si="123"/>
        <v>0</v>
      </c>
      <c r="M652" s="61">
        <f t="shared" si="123"/>
        <v>0.25</v>
      </c>
      <c r="N652" s="61">
        <f t="shared" si="123"/>
        <v>0.01</v>
      </c>
      <c r="O652" s="55" t="str">
        <f t="shared" si="123"/>
        <v>% reduction in energy use</v>
      </c>
      <c r="P652" s="223" t="str">
        <f>INDEX('Policy Characteristics'!J:J,MATCH($C652,'Policy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2" s="55" t="str">
        <f t="shared" si="125"/>
        <v>industry-ag-main.html#eff-stds</v>
      </c>
      <c r="R652" s="55" t="str">
        <f t="shared" si="125"/>
        <v>industry-energy-efficiency-standards.html</v>
      </c>
      <c r="S652" s="303" t="str">
        <f t="shared" si="125"/>
        <v>U.S. DOE, 2016, Industrial Energy Efficiency Potential Analysis, https://energy.gov/sites/prod/files/2017/04/f34/energy-savings-by-state-industrial-methodology.pdf</v>
      </c>
      <c r="T652" s="55" t="str">
        <f t="shared" si="125"/>
        <v>U.S. DOE, 2016, Industrial Energy Efficiency Potential Analysis, https://energy.gov/sites/prod/files/2017/04/f34/energy-savings-by-state-industrial-methodology.pdf</v>
      </c>
    </row>
    <row r="653" spans="1:20" s="5" customFormat="1" ht="73.75" x14ac:dyDescent="0.75">
      <c r="A653" s="71" t="str">
        <f t="shared" si="122"/>
        <v>Industry</v>
      </c>
      <c r="B653" s="71" t="str">
        <f t="shared" si="122"/>
        <v>Industry Energy Efficiency Standards</v>
      </c>
      <c r="C653" s="71" t="str">
        <f t="shared" si="122"/>
        <v>Percentage Improvement in Eqpt Efficiency Standards above BAU</v>
      </c>
      <c r="D653" s="9" t="s">
        <v>3353</v>
      </c>
      <c r="E653" s="53" t="s">
        <v>2891</v>
      </c>
      <c r="F653" s="227" t="s">
        <v>3314</v>
      </c>
      <c r="G653" s="53" t="s">
        <v>2896</v>
      </c>
      <c r="H653" s="54">
        <v>1207</v>
      </c>
      <c r="I653" s="53" t="s">
        <v>46</v>
      </c>
      <c r="J653" s="71" t="str">
        <f t="shared" si="124"/>
        <v>Industry Energy Efficiency Standards</v>
      </c>
      <c r="K653" s="61" t="str">
        <f t="shared" si="123"/>
        <v>indst efficiency standards</v>
      </c>
      <c r="L653" s="61">
        <f t="shared" si="123"/>
        <v>0</v>
      </c>
      <c r="M653" s="61">
        <f t="shared" si="123"/>
        <v>0.25</v>
      </c>
      <c r="N653" s="61">
        <f t="shared" si="123"/>
        <v>0.01</v>
      </c>
      <c r="O653" s="55" t="str">
        <f t="shared" si="123"/>
        <v>% reduction in energy use</v>
      </c>
      <c r="P653" s="223" t="str">
        <f>INDEX('Policy Characteristics'!J:J,MATCH($C653,'Policy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3" s="55" t="str">
        <f t="shared" si="125"/>
        <v>industry-ag-main.html#eff-stds</v>
      </c>
      <c r="R653" s="55" t="str">
        <f t="shared" si="125"/>
        <v>industry-energy-efficiency-standards.html</v>
      </c>
      <c r="S653" s="303" t="str">
        <f t="shared" si="125"/>
        <v>U.S. DOE, 2016, Industrial Energy Efficiency Potential Analysis, https://energy.gov/sites/prod/files/2017/04/f34/energy-savings-by-state-industrial-methodology.pdf</v>
      </c>
      <c r="T653" s="55" t="str">
        <f t="shared" si="125"/>
        <v>U.S. DOE, 2016, Industrial Energy Efficiency Potential Analysis, https://energy.gov/sites/prod/files/2017/04/f34/energy-savings-by-state-industrial-methodology.pdf</v>
      </c>
    </row>
    <row r="654" spans="1:20" s="5" customFormat="1" ht="44.25" x14ac:dyDescent="0.75">
      <c r="A654" s="217" t="s">
        <v>9</v>
      </c>
      <c r="B654" s="217" t="s">
        <v>24</v>
      </c>
      <c r="C654" s="217" t="s">
        <v>308</v>
      </c>
      <c r="D654" s="53"/>
      <c r="E654" s="53"/>
      <c r="F654" s="53"/>
      <c r="G654" s="53"/>
      <c r="H654" s="54">
        <v>54</v>
      </c>
      <c r="I654" s="53" t="s">
        <v>45</v>
      </c>
      <c r="J654" s="217" t="s">
        <v>24</v>
      </c>
      <c r="K654" s="217" t="s">
        <v>2371</v>
      </c>
      <c r="L654" s="59">
        <v>0</v>
      </c>
      <c r="M654" s="60">
        <v>1</v>
      </c>
      <c r="N654" s="60">
        <v>0.01</v>
      </c>
      <c r="O654" s="53" t="s">
        <v>35</v>
      </c>
      <c r="P654" s="223" t="str">
        <f>INDEX('Policy Characteristics'!J:J,MATCH($C654,'Policy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654" s="53" t="s">
        <v>241</v>
      </c>
      <c r="R654" s="9" t="s">
        <v>242</v>
      </c>
      <c r="S654" s="296" t="s">
        <v>163</v>
      </c>
      <c r="T654" s="55"/>
    </row>
    <row r="655" spans="1:20" ht="118" x14ac:dyDescent="0.75">
      <c r="A655" s="217" t="s">
        <v>9</v>
      </c>
      <c r="B655" s="217" t="s">
        <v>2871</v>
      </c>
      <c r="C655" s="217" t="s">
        <v>2522</v>
      </c>
      <c r="D655" s="53" t="s">
        <v>3329</v>
      </c>
      <c r="E655" s="53" t="s">
        <v>2523</v>
      </c>
      <c r="F655" s="227" t="s">
        <v>3354</v>
      </c>
      <c r="G655" s="53" t="s">
        <v>3356</v>
      </c>
      <c r="H655" s="54">
        <v>1208</v>
      </c>
      <c r="I655" s="53" t="s">
        <v>45</v>
      </c>
      <c r="J655" s="217" t="s">
        <v>2871</v>
      </c>
      <c r="K655" s="217" t="s">
        <v>2536</v>
      </c>
      <c r="L655" s="59">
        <v>0</v>
      </c>
      <c r="M655" s="59">
        <v>1</v>
      </c>
      <c r="N655" s="60">
        <v>0.01</v>
      </c>
      <c r="O655" s="53" t="s">
        <v>2535</v>
      </c>
      <c r="P655" s="223" t="str">
        <f>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53" t="s">
        <v>243</v>
      </c>
      <c r="R655" s="9" t="s">
        <v>2888</v>
      </c>
      <c r="S655" s="296"/>
      <c r="T655" s="53"/>
    </row>
    <row r="656" spans="1:20" ht="118" x14ac:dyDescent="0.75">
      <c r="A656" s="71" t="str">
        <f t="shared" ref="A656:C687" si="126">A$655</f>
        <v>Industry</v>
      </c>
      <c r="B656" s="71" t="str">
        <f t="shared" si="126"/>
        <v>Electrification + Hydrogen</v>
      </c>
      <c r="C656" s="71" t="str">
        <f t="shared" si="126"/>
        <v>Fraction of Industrial Fuel Use Shifted to Other Fuels</v>
      </c>
      <c r="D656" s="53" t="s">
        <v>3329</v>
      </c>
      <c r="E656" s="53" t="s">
        <v>2524</v>
      </c>
      <c r="F656" s="227" t="s">
        <v>3354</v>
      </c>
      <c r="G656" s="53" t="s">
        <v>3357</v>
      </c>
      <c r="H656" s="54">
        <v>1209</v>
      </c>
      <c r="I656" s="53" t="s">
        <v>46</v>
      </c>
      <c r="J656" s="71" t="str">
        <f t="shared" ref="J656:O660" si="127">J$655</f>
        <v>Electrification + Hydrogen</v>
      </c>
      <c r="K656" s="71" t="str">
        <f t="shared" si="127"/>
        <v>indst fuel type shifting</v>
      </c>
      <c r="L656" s="224">
        <f t="shared" si="127"/>
        <v>0</v>
      </c>
      <c r="M656" s="224">
        <f t="shared" si="127"/>
        <v>1</v>
      </c>
      <c r="N656" s="224">
        <f t="shared" si="127"/>
        <v>0.01</v>
      </c>
      <c r="O656" s="71" t="str">
        <f t="shared" si="127"/>
        <v>% of fuel shifted</v>
      </c>
      <c r="P656" s="223" t="str">
        <f>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71" t="str">
        <f t="shared" ref="Q656:R730" si="128">Q$655</f>
        <v>industry-ag-main.html#fuel-switching</v>
      </c>
      <c r="R656" s="71" t="str">
        <f t="shared" si="128"/>
        <v>industry-elec-and-hydrogen.html</v>
      </c>
      <c r="S656" s="296"/>
      <c r="T656" s="53"/>
    </row>
    <row r="657" spans="1:20" ht="118" x14ac:dyDescent="0.75">
      <c r="A657" s="71" t="str">
        <f>A$655</f>
        <v>Industry</v>
      </c>
      <c r="B657" s="71" t="str">
        <f t="shared" si="126"/>
        <v>Electrification + Hydrogen</v>
      </c>
      <c r="C657" s="71" t="str">
        <f t="shared" si="126"/>
        <v>Fraction of Industrial Fuel Use Shifted to Other Fuels</v>
      </c>
      <c r="D657" s="53" t="s">
        <v>3329</v>
      </c>
      <c r="E657" s="53" t="s">
        <v>2525</v>
      </c>
      <c r="F657" s="227" t="s">
        <v>3354</v>
      </c>
      <c r="G657" s="53" t="s">
        <v>3358</v>
      </c>
      <c r="H657" s="54">
        <v>1210</v>
      </c>
      <c r="I657" s="53" t="s">
        <v>46</v>
      </c>
      <c r="J657" s="71" t="str">
        <f t="shared" si="127"/>
        <v>Electrification + Hydrogen</v>
      </c>
      <c r="K657" s="71" t="str">
        <f t="shared" si="127"/>
        <v>indst fuel type shifting</v>
      </c>
      <c r="L657" s="224">
        <f t="shared" si="127"/>
        <v>0</v>
      </c>
      <c r="M657" s="224">
        <f t="shared" si="127"/>
        <v>1</v>
      </c>
      <c r="N657" s="224">
        <f t="shared" si="127"/>
        <v>0.01</v>
      </c>
      <c r="O657" s="71" t="str">
        <f t="shared" si="127"/>
        <v>% of fuel shifted</v>
      </c>
      <c r="P657" s="223" t="str">
        <f>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71" t="str">
        <f t="shared" si="128"/>
        <v>industry-ag-main.html#fuel-switching</v>
      </c>
      <c r="R657" s="71" t="str">
        <f t="shared" si="128"/>
        <v>industry-elec-and-hydrogen.html</v>
      </c>
      <c r="S657" s="296"/>
      <c r="T657" s="53"/>
    </row>
    <row r="658" spans="1:20" ht="118" x14ac:dyDescent="0.75">
      <c r="A658" s="71" t="str">
        <f t="shared" ref="A658:C689" si="129">A$655</f>
        <v>Industry</v>
      </c>
      <c r="B658" s="71" t="str">
        <f t="shared" si="126"/>
        <v>Electrification + Hydrogen</v>
      </c>
      <c r="C658" s="71" t="str">
        <f t="shared" si="126"/>
        <v>Fraction of Industrial Fuel Use Shifted to Other Fuels</v>
      </c>
      <c r="D658" s="53" t="s">
        <v>3329</v>
      </c>
      <c r="E658" s="53" t="s">
        <v>2526</v>
      </c>
      <c r="F658" s="227" t="s">
        <v>3354</v>
      </c>
      <c r="G658" s="53" t="s">
        <v>3359</v>
      </c>
      <c r="H658" s="54">
        <v>1211</v>
      </c>
      <c r="I658" s="53" t="s">
        <v>46</v>
      </c>
      <c r="J658" s="71" t="str">
        <f t="shared" si="127"/>
        <v>Electrification + Hydrogen</v>
      </c>
      <c r="K658" s="71" t="str">
        <f t="shared" si="127"/>
        <v>indst fuel type shifting</v>
      </c>
      <c r="L658" s="224">
        <f t="shared" si="127"/>
        <v>0</v>
      </c>
      <c r="M658" s="224">
        <f t="shared" si="127"/>
        <v>1</v>
      </c>
      <c r="N658" s="224">
        <f t="shared" si="127"/>
        <v>0.01</v>
      </c>
      <c r="O658" s="71" t="str">
        <f t="shared" si="127"/>
        <v>% of fuel shifted</v>
      </c>
      <c r="P658" s="223" t="str">
        <f>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71" t="str">
        <f t="shared" si="128"/>
        <v>industry-ag-main.html#fuel-switching</v>
      </c>
      <c r="R658" s="71" t="str">
        <f t="shared" si="128"/>
        <v>industry-elec-and-hydrogen.html</v>
      </c>
      <c r="S658" s="296"/>
      <c r="T658" s="53"/>
    </row>
    <row r="659" spans="1:20" ht="118" x14ac:dyDescent="0.75">
      <c r="A659" s="71" t="str">
        <f t="shared" si="129"/>
        <v>Industry</v>
      </c>
      <c r="B659" s="71" t="str">
        <f t="shared" si="126"/>
        <v>Electrification + Hydrogen</v>
      </c>
      <c r="C659" s="71" t="str">
        <f t="shared" si="126"/>
        <v>Fraction of Industrial Fuel Use Shifted to Other Fuels</v>
      </c>
      <c r="D659" s="53" t="s">
        <v>3329</v>
      </c>
      <c r="E659" s="53" t="s">
        <v>2527</v>
      </c>
      <c r="F659" s="227" t="s">
        <v>3354</v>
      </c>
      <c r="G659" s="53" t="s">
        <v>3360</v>
      </c>
      <c r="H659" s="54">
        <v>1212</v>
      </c>
      <c r="I659" s="53" t="s">
        <v>46</v>
      </c>
      <c r="J659" s="71" t="str">
        <f t="shared" si="127"/>
        <v>Electrification + Hydrogen</v>
      </c>
      <c r="K659" s="71" t="str">
        <f t="shared" si="127"/>
        <v>indst fuel type shifting</v>
      </c>
      <c r="L659" s="224">
        <f t="shared" si="127"/>
        <v>0</v>
      </c>
      <c r="M659" s="224">
        <f t="shared" si="127"/>
        <v>1</v>
      </c>
      <c r="N659" s="224">
        <f t="shared" si="127"/>
        <v>0.01</v>
      </c>
      <c r="O659" s="71" t="str">
        <f t="shared" si="127"/>
        <v>% of fuel shifted</v>
      </c>
      <c r="P659" s="223" t="str">
        <f>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71" t="str">
        <f t="shared" si="128"/>
        <v>industry-ag-main.html#fuel-switching</v>
      </c>
      <c r="R659" s="71" t="str">
        <f t="shared" si="128"/>
        <v>industry-elec-and-hydrogen.html</v>
      </c>
      <c r="S659" s="296"/>
      <c r="T659" s="53"/>
    </row>
    <row r="660" spans="1:20" ht="118" x14ac:dyDescent="0.75">
      <c r="A660" s="71" t="str">
        <f t="shared" si="129"/>
        <v>Industry</v>
      </c>
      <c r="B660" s="71" t="str">
        <f t="shared" si="126"/>
        <v>Electrification + Hydrogen</v>
      </c>
      <c r="C660" s="71" t="str">
        <f t="shared" si="126"/>
        <v>Fraction of Industrial Fuel Use Shifted to Other Fuels</v>
      </c>
      <c r="D660" s="53" t="s">
        <v>3329</v>
      </c>
      <c r="E660" s="53" t="s">
        <v>2528</v>
      </c>
      <c r="F660" s="227" t="s">
        <v>3354</v>
      </c>
      <c r="G660" s="53" t="s">
        <v>3361</v>
      </c>
      <c r="H660" s="54">
        <v>1213</v>
      </c>
      <c r="I660" s="53" t="s">
        <v>46</v>
      </c>
      <c r="J660" s="71" t="str">
        <f t="shared" si="127"/>
        <v>Electrification + Hydrogen</v>
      </c>
      <c r="K660" s="71" t="str">
        <f t="shared" si="127"/>
        <v>indst fuel type shifting</v>
      </c>
      <c r="L660" s="224">
        <f t="shared" si="127"/>
        <v>0</v>
      </c>
      <c r="M660" s="224">
        <f t="shared" si="127"/>
        <v>1</v>
      </c>
      <c r="N660" s="224">
        <f t="shared" si="127"/>
        <v>0.01</v>
      </c>
      <c r="O660" s="71" t="str">
        <f t="shared" si="127"/>
        <v>% of fuel shifted</v>
      </c>
      <c r="P660" s="223" t="str">
        <f>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71" t="str">
        <f t="shared" si="128"/>
        <v>industry-ag-main.html#fuel-switching</v>
      </c>
      <c r="R660" s="71" t="str">
        <f t="shared" si="128"/>
        <v>industry-elec-and-hydrogen.html</v>
      </c>
      <c r="S660" s="296"/>
      <c r="T660" s="53"/>
    </row>
    <row r="661" spans="1:20" ht="118" x14ac:dyDescent="0.75">
      <c r="A661" s="71" t="str">
        <f t="shared" si="129"/>
        <v>Industry</v>
      </c>
      <c r="B661" s="71" t="str">
        <f t="shared" si="126"/>
        <v>Electrification + Hydrogen</v>
      </c>
      <c r="C661" s="71" t="str">
        <f t="shared" si="126"/>
        <v>Fraction of Industrial Fuel Use Shifted to Other Fuels</v>
      </c>
      <c r="D661" s="53" t="s">
        <v>3329</v>
      </c>
      <c r="E661" s="53" t="s">
        <v>2892</v>
      </c>
      <c r="F661" s="227" t="s">
        <v>3354</v>
      </c>
      <c r="G661" s="53" t="s">
        <v>3362</v>
      </c>
      <c r="H661" s="54">
        <v>1214</v>
      </c>
      <c r="I661" s="53" t="s">
        <v>46</v>
      </c>
      <c r="J661" s="71" t="str">
        <f t="shared" ref="J661:O703" si="130">J$655</f>
        <v>Electrification + Hydrogen</v>
      </c>
      <c r="K661" s="71" t="str">
        <f t="shared" si="130"/>
        <v>indst fuel type shifting</v>
      </c>
      <c r="L661" s="224">
        <f t="shared" si="130"/>
        <v>0</v>
      </c>
      <c r="M661" s="224">
        <f t="shared" si="130"/>
        <v>1</v>
      </c>
      <c r="N661" s="224">
        <f t="shared" si="130"/>
        <v>0.01</v>
      </c>
      <c r="O661" s="71" t="str">
        <f t="shared" si="130"/>
        <v>% of fuel shifted</v>
      </c>
      <c r="P661" s="223" t="str">
        <f>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71" t="str">
        <f t="shared" si="128"/>
        <v>industry-ag-main.html#fuel-switching</v>
      </c>
      <c r="R661" s="71" t="str">
        <f t="shared" si="128"/>
        <v>industry-elec-and-hydrogen.html</v>
      </c>
      <c r="S661" s="296"/>
      <c r="T661" s="53"/>
    </row>
    <row r="662" spans="1:20" ht="118" x14ac:dyDescent="0.75">
      <c r="A662" s="71" t="str">
        <f t="shared" si="129"/>
        <v>Industry</v>
      </c>
      <c r="B662" s="71" t="str">
        <f t="shared" si="126"/>
        <v>Electrification + Hydrogen</v>
      </c>
      <c r="C662" s="71" t="str">
        <f t="shared" si="126"/>
        <v>Fraction of Industrial Fuel Use Shifted to Other Fuels</v>
      </c>
      <c r="D662" s="53" t="s">
        <v>3329</v>
      </c>
      <c r="E662" s="53" t="s">
        <v>2893</v>
      </c>
      <c r="F662" s="227" t="s">
        <v>3354</v>
      </c>
      <c r="G662" s="53" t="s">
        <v>3363</v>
      </c>
      <c r="H662" s="54">
        <v>1215</v>
      </c>
      <c r="I662" s="53" t="s">
        <v>46</v>
      </c>
      <c r="J662" s="71" t="str">
        <f t="shared" si="130"/>
        <v>Electrification + Hydrogen</v>
      </c>
      <c r="K662" s="71" t="str">
        <f t="shared" si="130"/>
        <v>indst fuel type shifting</v>
      </c>
      <c r="L662" s="224">
        <f t="shared" si="130"/>
        <v>0</v>
      </c>
      <c r="M662" s="224">
        <f t="shared" si="130"/>
        <v>1</v>
      </c>
      <c r="N662" s="224">
        <f t="shared" si="130"/>
        <v>0.01</v>
      </c>
      <c r="O662" s="71" t="str">
        <f t="shared" si="130"/>
        <v>% of fuel shifted</v>
      </c>
      <c r="P662" s="223" t="str">
        <f>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71" t="str">
        <f t="shared" si="128"/>
        <v>industry-ag-main.html#fuel-switching</v>
      </c>
      <c r="R662" s="71" t="str">
        <f t="shared" si="128"/>
        <v>industry-elec-and-hydrogen.html</v>
      </c>
      <c r="S662" s="296"/>
      <c r="T662" s="53"/>
    </row>
    <row r="663" spans="1:20" ht="118" x14ac:dyDescent="0.75">
      <c r="A663" s="71" t="str">
        <f t="shared" si="129"/>
        <v>Industry</v>
      </c>
      <c r="B663" s="71" t="str">
        <f t="shared" si="126"/>
        <v>Electrification + Hydrogen</v>
      </c>
      <c r="C663" s="71" t="str">
        <f t="shared" si="126"/>
        <v>Fraction of Industrial Fuel Use Shifted to Other Fuels</v>
      </c>
      <c r="D663" s="53" t="s">
        <v>3329</v>
      </c>
      <c r="E663" s="53" t="s">
        <v>2894</v>
      </c>
      <c r="F663" s="227" t="s">
        <v>3354</v>
      </c>
      <c r="G663" s="53" t="s">
        <v>3364</v>
      </c>
      <c r="H663" s="54">
        <v>1216</v>
      </c>
      <c r="I663" s="53" t="s">
        <v>46</v>
      </c>
      <c r="J663" s="71" t="str">
        <f t="shared" si="130"/>
        <v>Electrification + Hydrogen</v>
      </c>
      <c r="K663" s="71" t="str">
        <f t="shared" si="130"/>
        <v>indst fuel type shifting</v>
      </c>
      <c r="L663" s="224">
        <f t="shared" si="130"/>
        <v>0</v>
      </c>
      <c r="M663" s="224">
        <f t="shared" si="130"/>
        <v>1</v>
      </c>
      <c r="N663" s="224">
        <f t="shared" si="130"/>
        <v>0.01</v>
      </c>
      <c r="O663" s="71" t="str">
        <f t="shared" si="130"/>
        <v>% of fuel shifted</v>
      </c>
      <c r="P663" s="223" t="str">
        <f>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71" t="str">
        <f t="shared" si="128"/>
        <v>industry-ag-main.html#fuel-switching</v>
      </c>
      <c r="R663" s="71" t="str">
        <f t="shared" si="128"/>
        <v>industry-elec-and-hydrogen.html</v>
      </c>
      <c r="S663" s="296"/>
      <c r="T663" s="53"/>
    </row>
    <row r="664" spans="1:20" ht="118" x14ac:dyDescent="0.75">
      <c r="A664" s="71" t="str">
        <f t="shared" si="129"/>
        <v>Industry</v>
      </c>
      <c r="B664" s="71" t="str">
        <f t="shared" si="126"/>
        <v>Electrification + Hydrogen</v>
      </c>
      <c r="C664" s="71" t="str">
        <f t="shared" si="126"/>
        <v>Fraction of Industrial Fuel Use Shifted to Other Fuels</v>
      </c>
      <c r="D664" s="53" t="s">
        <v>3329</v>
      </c>
      <c r="E664" s="53" t="s">
        <v>2891</v>
      </c>
      <c r="F664" s="227" t="s">
        <v>3354</v>
      </c>
      <c r="G664" s="53" t="s">
        <v>3365</v>
      </c>
      <c r="H664" s="54">
        <v>1217</v>
      </c>
      <c r="I664" s="53" t="s">
        <v>45</v>
      </c>
      <c r="J664" s="71" t="str">
        <f t="shared" si="130"/>
        <v>Electrification + Hydrogen</v>
      </c>
      <c r="K664" s="71" t="str">
        <f t="shared" si="130"/>
        <v>indst fuel type shifting</v>
      </c>
      <c r="L664" s="224">
        <f t="shared" si="130"/>
        <v>0</v>
      </c>
      <c r="M664" s="224">
        <f t="shared" si="130"/>
        <v>1</v>
      </c>
      <c r="N664" s="224">
        <f t="shared" si="130"/>
        <v>0.01</v>
      </c>
      <c r="O664" s="71" t="str">
        <f t="shared" si="130"/>
        <v>% of fuel shifted</v>
      </c>
      <c r="P664" s="223" t="str">
        <f>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71" t="str">
        <f t="shared" si="128"/>
        <v>industry-ag-main.html#fuel-switching</v>
      </c>
      <c r="R664" s="71" t="str">
        <f t="shared" si="128"/>
        <v>industry-elec-and-hydrogen.html</v>
      </c>
      <c r="S664" s="296"/>
      <c r="T664" s="53"/>
    </row>
    <row r="665" spans="1:20" ht="118" x14ac:dyDescent="0.75">
      <c r="A665" s="71" t="str">
        <f t="shared" si="129"/>
        <v>Industry</v>
      </c>
      <c r="B665" s="71" t="str">
        <f t="shared" si="126"/>
        <v>Electrification + Hydrogen</v>
      </c>
      <c r="C665" s="71" t="str">
        <f t="shared" si="126"/>
        <v>Fraction of Industrial Fuel Use Shifted to Other Fuels</v>
      </c>
      <c r="D665" s="9" t="s">
        <v>3330</v>
      </c>
      <c r="E665" s="53" t="s">
        <v>2523</v>
      </c>
      <c r="F665" s="227" t="s">
        <v>2952</v>
      </c>
      <c r="G665" s="53" t="s">
        <v>3356</v>
      </c>
      <c r="H665" s="54">
        <v>1218</v>
      </c>
      <c r="I665" s="53" t="s">
        <v>45</v>
      </c>
      <c r="J665" s="71" t="str">
        <f t="shared" si="130"/>
        <v>Electrification + Hydrogen</v>
      </c>
      <c r="K665" s="71" t="str">
        <f t="shared" si="130"/>
        <v>indst fuel type shifting</v>
      </c>
      <c r="L665" s="224">
        <f t="shared" si="130"/>
        <v>0</v>
      </c>
      <c r="M665" s="224">
        <f t="shared" si="130"/>
        <v>1</v>
      </c>
      <c r="N665" s="224">
        <f t="shared" si="130"/>
        <v>0.01</v>
      </c>
      <c r="O665" s="71" t="str">
        <f t="shared" si="130"/>
        <v>% of fuel shifted</v>
      </c>
      <c r="P665" s="223" t="str">
        <f>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71" t="str">
        <f t="shared" si="128"/>
        <v>industry-ag-main.html#fuel-switching</v>
      </c>
      <c r="R665" s="71" t="str">
        <f t="shared" si="128"/>
        <v>industry-elec-and-hydrogen.html</v>
      </c>
      <c r="S665" s="296"/>
      <c r="T665" s="53"/>
    </row>
    <row r="666" spans="1:20" ht="118" x14ac:dyDescent="0.75">
      <c r="A666" s="71" t="str">
        <f t="shared" si="129"/>
        <v>Industry</v>
      </c>
      <c r="B666" s="71" t="str">
        <f t="shared" si="126"/>
        <v>Electrification + Hydrogen</v>
      </c>
      <c r="C666" s="71" t="str">
        <f t="shared" si="126"/>
        <v>Fraction of Industrial Fuel Use Shifted to Other Fuels</v>
      </c>
      <c r="D666" s="9" t="s">
        <v>3330</v>
      </c>
      <c r="E666" s="53" t="s">
        <v>2524</v>
      </c>
      <c r="F666" s="227" t="s">
        <v>2952</v>
      </c>
      <c r="G666" s="53" t="s">
        <v>3357</v>
      </c>
      <c r="H666" s="54">
        <v>1219</v>
      </c>
      <c r="I666" s="53" t="s">
        <v>46</v>
      </c>
      <c r="J666" s="71" t="str">
        <f t="shared" si="130"/>
        <v>Electrification + Hydrogen</v>
      </c>
      <c r="K666" s="71" t="str">
        <f t="shared" si="130"/>
        <v>indst fuel type shifting</v>
      </c>
      <c r="L666" s="224">
        <f t="shared" si="130"/>
        <v>0</v>
      </c>
      <c r="M666" s="224">
        <f t="shared" si="130"/>
        <v>1</v>
      </c>
      <c r="N666" s="224">
        <f t="shared" si="130"/>
        <v>0.01</v>
      </c>
      <c r="O666" s="71" t="str">
        <f t="shared" si="130"/>
        <v>% of fuel shifted</v>
      </c>
      <c r="P666" s="223" t="str">
        <f>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71" t="str">
        <f t="shared" si="128"/>
        <v>industry-ag-main.html#fuel-switching</v>
      </c>
      <c r="R666" s="71" t="str">
        <f t="shared" si="128"/>
        <v>industry-elec-and-hydrogen.html</v>
      </c>
      <c r="S666" s="296"/>
      <c r="T666" s="53"/>
    </row>
    <row r="667" spans="1:20" ht="118" x14ac:dyDescent="0.75">
      <c r="A667" s="71" t="str">
        <f t="shared" si="129"/>
        <v>Industry</v>
      </c>
      <c r="B667" s="71" t="str">
        <f t="shared" si="126"/>
        <v>Electrification + Hydrogen</v>
      </c>
      <c r="C667" s="71" t="str">
        <f t="shared" si="126"/>
        <v>Fraction of Industrial Fuel Use Shifted to Other Fuels</v>
      </c>
      <c r="D667" s="9" t="s">
        <v>3330</v>
      </c>
      <c r="E667" s="53" t="s">
        <v>2525</v>
      </c>
      <c r="F667" s="227" t="s">
        <v>2952</v>
      </c>
      <c r="G667" s="53" t="s">
        <v>3358</v>
      </c>
      <c r="H667" s="54">
        <v>1220</v>
      </c>
      <c r="I667" s="53" t="s">
        <v>46</v>
      </c>
      <c r="J667" s="71" t="str">
        <f t="shared" si="130"/>
        <v>Electrification + Hydrogen</v>
      </c>
      <c r="K667" s="71" t="str">
        <f t="shared" si="130"/>
        <v>indst fuel type shifting</v>
      </c>
      <c r="L667" s="224">
        <f t="shared" si="130"/>
        <v>0</v>
      </c>
      <c r="M667" s="224">
        <f t="shared" si="130"/>
        <v>1</v>
      </c>
      <c r="N667" s="224">
        <f t="shared" si="130"/>
        <v>0.01</v>
      </c>
      <c r="O667" s="71" t="str">
        <f t="shared" si="130"/>
        <v>% of fuel shifted</v>
      </c>
      <c r="P667" s="223" t="str">
        <f>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71" t="str">
        <f t="shared" si="128"/>
        <v>industry-ag-main.html#fuel-switching</v>
      </c>
      <c r="R667" s="71" t="str">
        <f t="shared" si="128"/>
        <v>industry-elec-and-hydrogen.html</v>
      </c>
      <c r="S667" s="296"/>
      <c r="T667" s="53"/>
    </row>
    <row r="668" spans="1:20" ht="118" x14ac:dyDescent="0.75">
      <c r="A668" s="71" t="str">
        <f t="shared" si="129"/>
        <v>Industry</v>
      </c>
      <c r="B668" s="71" t="str">
        <f t="shared" si="126"/>
        <v>Electrification + Hydrogen</v>
      </c>
      <c r="C668" s="71" t="str">
        <f t="shared" si="126"/>
        <v>Fraction of Industrial Fuel Use Shifted to Other Fuels</v>
      </c>
      <c r="D668" s="9" t="s">
        <v>3330</v>
      </c>
      <c r="E668" s="53" t="s">
        <v>2526</v>
      </c>
      <c r="F668" s="227" t="s">
        <v>2952</v>
      </c>
      <c r="G668" s="53" t="s">
        <v>3359</v>
      </c>
      <c r="H668" s="54">
        <v>1221</v>
      </c>
      <c r="I668" s="53" t="s">
        <v>46</v>
      </c>
      <c r="J668" s="71" t="str">
        <f t="shared" si="130"/>
        <v>Electrification + Hydrogen</v>
      </c>
      <c r="K668" s="71" t="str">
        <f t="shared" si="130"/>
        <v>indst fuel type shifting</v>
      </c>
      <c r="L668" s="224">
        <f t="shared" si="130"/>
        <v>0</v>
      </c>
      <c r="M668" s="224">
        <f t="shared" si="130"/>
        <v>1</v>
      </c>
      <c r="N668" s="224">
        <f t="shared" si="130"/>
        <v>0.01</v>
      </c>
      <c r="O668" s="71" t="str">
        <f t="shared" si="130"/>
        <v>% of fuel shifted</v>
      </c>
      <c r="P668" s="223" t="str">
        <f>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71" t="str">
        <f t="shared" si="128"/>
        <v>industry-ag-main.html#fuel-switching</v>
      </c>
      <c r="R668" s="71" t="str">
        <f t="shared" si="128"/>
        <v>industry-elec-and-hydrogen.html</v>
      </c>
      <c r="S668" s="296"/>
      <c r="T668" s="53"/>
    </row>
    <row r="669" spans="1:20" ht="118" x14ac:dyDescent="0.75">
      <c r="A669" s="71" t="str">
        <f t="shared" si="129"/>
        <v>Industry</v>
      </c>
      <c r="B669" s="71" t="str">
        <f t="shared" si="126"/>
        <v>Electrification + Hydrogen</v>
      </c>
      <c r="C669" s="71" t="str">
        <f t="shared" si="126"/>
        <v>Fraction of Industrial Fuel Use Shifted to Other Fuels</v>
      </c>
      <c r="D669" s="9" t="s">
        <v>3330</v>
      </c>
      <c r="E669" s="53" t="s">
        <v>2527</v>
      </c>
      <c r="F669" s="227" t="s">
        <v>2952</v>
      </c>
      <c r="G669" s="53" t="s">
        <v>3360</v>
      </c>
      <c r="H669" s="54">
        <v>1222</v>
      </c>
      <c r="I669" s="53" t="s">
        <v>46</v>
      </c>
      <c r="J669" s="71" t="str">
        <f t="shared" si="130"/>
        <v>Electrification + Hydrogen</v>
      </c>
      <c r="K669" s="71" t="str">
        <f t="shared" si="130"/>
        <v>indst fuel type shifting</v>
      </c>
      <c r="L669" s="224">
        <f t="shared" si="130"/>
        <v>0</v>
      </c>
      <c r="M669" s="224">
        <f t="shared" si="130"/>
        <v>1</v>
      </c>
      <c r="N669" s="224">
        <f t="shared" si="130"/>
        <v>0.01</v>
      </c>
      <c r="O669" s="71" t="str">
        <f t="shared" si="130"/>
        <v>% of fuel shifted</v>
      </c>
      <c r="P669" s="223" t="str">
        <f>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71" t="str">
        <f t="shared" si="128"/>
        <v>industry-ag-main.html#fuel-switching</v>
      </c>
      <c r="R669" s="71" t="str">
        <f t="shared" si="128"/>
        <v>industry-elec-and-hydrogen.html</v>
      </c>
      <c r="S669" s="296"/>
      <c r="T669" s="53"/>
    </row>
    <row r="670" spans="1:20" ht="118" x14ac:dyDescent="0.75">
      <c r="A670" s="71" t="str">
        <f t="shared" si="129"/>
        <v>Industry</v>
      </c>
      <c r="B670" s="71" t="str">
        <f t="shared" si="126"/>
        <v>Electrification + Hydrogen</v>
      </c>
      <c r="C670" s="71" t="str">
        <f t="shared" si="126"/>
        <v>Fraction of Industrial Fuel Use Shifted to Other Fuels</v>
      </c>
      <c r="D670" s="9" t="s">
        <v>3330</v>
      </c>
      <c r="E670" s="53" t="s">
        <v>2528</v>
      </c>
      <c r="F670" s="227" t="s">
        <v>2952</v>
      </c>
      <c r="G670" s="53" t="s">
        <v>3361</v>
      </c>
      <c r="H670" s="54">
        <v>1223</v>
      </c>
      <c r="I670" s="53" t="s">
        <v>46</v>
      </c>
      <c r="J670" s="71" t="str">
        <f t="shared" si="130"/>
        <v>Electrification + Hydrogen</v>
      </c>
      <c r="K670" s="71" t="str">
        <f t="shared" si="130"/>
        <v>indst fuel type shifting</v>
      </c>
      <c r="L670" s="224">
        <f t="shared" si="130"/>
        <v>0</v>
      </c>
      <c r="M670" s="224">
        <f t="shared" si="130"/>
        <v>1</v>
      </c>
      <c r="N670" s="224">
        <f t="shared" si="130"/>
        <v>0.01</v>
      </c>
      <c r="O670" s="71" t="str">
        <f t="shared" si="130"/>
        <v>% of fuel shifted</v>
      </c>
      <c r="P670" s="223" t="str">
        <f>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71" t="str">
        <f t="shared" si="128"/>
        <v>industry-ag-main.html#fuel-switching</v>
      </c>
      <c r="R670" s="71" t="str">
        <f t="shared" si="128"/>
        <v>industry-elec-and-hydrogen.html</v>
      </c>
      <c r="S670" s="296"/>
      <c r="T670" s="53"/>
    </row>
    <row r="671" spans="1:20" ht="118" x14ac:dyDescent="0.75">
      <c r="A671" s="71" t="str">
        <f t="shared" si="129"/>
        <v>Industry</v>
      </c>
      <c r="B671" s="71" t="str">
        <f t="shared" si="126"/>
        <v>Electrification + Hydrogen</v>
      </c>
      <c r="C671" s="71" t="str">
        <f t="shared" si="126"/>
        <v>Fraction of Industrial Fuel Use Shifted to Other Fuels</v>
      </c>
      <c r="D671" s="9" t="s">
        <v>3330</v>
      </c>
      <c r="E671" s="53" t="s">
        <v>2892</v>
      </c>
      <c r="F671" s="227" t="s">
        <v>2952</v>
      </c>
      <c r="G671" s="53" t="s">
        <v>3362</v>
      </c>
      <c r="H671" s="54">
        <v>1224</v>
      </c>
      <c r="I671" s="53" t="s">
        <v>46</v>
      </c>
      <c r="J671" s="71" t="str">
        <f t="shared" si="130"/>
        <v>Electrification + Hydrogen</v>
      </c>
      <c r="K671" s="71" t="str">
        <f t="shared" si="130"/>
        <v>indst fuel type shifting</v>
      </c>
      <c r="L671" s="224">
        <f t="shared" si="130"/>
        <v>0</v>
      </c>
      <c r="M671" s="224">
        <f t="shared" si="130"/>
        <v>1</v>
      </c>
      <c r="N671" s="224">
        <f t="shared" si="130"/>
        <v>0.01</v>
      </c>
      <c r="O671" s="71" t="str">
        <f t="shared" si="130"/>
        <v>% of fuel shifted</v>
      </c>
      <c r="P671" s="223" t="str">
        <f>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71" t="str">
        <f t="shared" si="128"/>
        <v>industry-ag-main.html#fuel-switching</v>
      </c>
      <c r="R671" s="71" t="str">
        <f t="shared" si="128"/>
        <v>industry-elec-and-hydrogen.html</v>
      </c>
      <c r="S671" s="296"/>
      <c r="T671" s="53"/>
    </row>
    <row r="672" spans="1:20" ht="118" x14ac:dyDescent="0.75">
      <c r="A672" s="71" t="str">
        <f t="shared" si="129"/>
        <v>Industry</v>
      </c>
      <c r="B672" s="71" t="str">
        <f t="shared" si="126"/>
        <v>Electrification + Hydrogen</v>
      </c>
      <c r="C672" s="71" t="str">
        <f t="shared" si="126"/>
        <v>Fraction of Industrial Fuel Use Shifted to Other Fuels</v>
      </c>
      <c r="D672" s="9" t="s">
        <v>3330</v>
      </c>
      <c r="E672" s="53" t="s">
        <v>2893</v>
      </c>
      <c r="F672" s="227" t="s">
        <v>2952</v>
      </c>
      <c r="G672" s="53" t="s">
        <v>3363</v>
      </c>
      <c r="H672" s="54">
        <v>1225</v>
      </c>
      <c r="I672" s="53" t="s">
        <v>46</v>
      </c>
      <c r="J672" s="71" t="str">
        <f t="shared" si="130"/>
        <v>Electrification + Hydrogen</v>
      </c>
      <c r="K672" s="71" t="str">
        <f t="shared" si="130"/>
        <v>indst fuel type shifting</v>
      </c>
      <c r="L672" s="224">
        <f t="shared" si="130"/>
        <v>0</v>
      </c>
      <c r="M672" s="224">
        <f t="shared" si="130"/>
        <v>1</v>
      </c>
      <c r="N672" s="224">
        <f t="shared" si="130"/>
        <v>0.01</v>
      </c>
      <c r="O672" s="71" t="str">
        <f t="shared" si="130"/>
        <v>% of fuel shifted</v>
      </c>
      <c r="P672" s="223" t="str">
        <f>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71" t="str">
        <f t="shared" si="128"/>
        <v>industry-ag-main.html#fuel-switching</v>
      </c>
      <c r="R672" s="71" t="str">
        <f t="shared" si="128"/>
        <v>industry-elec-and-hydrogen.html</v>
      </c>
      <c r="S672" s="296"/>
      <c r="T672" s="53"/>
    </row>
    <row r="673" spans="1:20" ht="118" x14ac:dyDescent="0.75">
      <c r="A673" s="71" t="str">
        <f t="shared" si="129"/>
        <v>Industry</v>
      </c>
      <c r="B673" s="71" t="str">
        <f t="shared" si="126"/>
        <v>Electrification + Hydrogen</v>
      </c>
      <c r="C673" s="71" t="str">
        <f t="shared" si="126"/>
        <v>Fraction of Industrial Fuel Use Shifted to Other Fuels</v>
      </c>
      <c r="D673" s="9" t="s">
        <v>3330</v>
      </c>
      <c r="E673" s="53" t="s">
        <v>2894</v>
      </c>
      <c r="F673" s="227" t="s">
        <v>2952</v>
      </c>
      <c r="G673" s="53" t="s">
        <v>3364</v>
      </c>
      <c r="H673" s="54">
        <v>1226</v>
      </c>
      <c r="I673" s="53" t="s">
        <v>46</v>
      </c>
      <c r="J673" s="71" t="str">
        <f t="shared" si="130"/>
        <v>Electrification + Hydrogen</v>
      </c>
      <c r="K673" s="71" t="str">
        <f t="shared" si="130"/>
        <v>indst fuel type shifting</v>
      </c>
      <c r="L673" s="224">
        <f t="shared" si="130"/>
        <v>0</v>
      </c>
      <c r="M673" s="224">
        <f t="shared" si="130"/>
        <v>1</v>
      </c>
      <c r="N673" s="224">
        <f t="shared" si="130"/>
        <v>0.01</v>
      </c>
      <c r="O673" s="71" t="str">
        <f t="shared" si="130"/>
        <v>% of fuel shifted</v>
      </c>
      <c r="P673" s="223" t="str">
        <f>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71" t="str">
        <f t="shared" si="128"/>
        <v>industry-ag-main.html#fuel-switching</v>
      </c>
      <c r="R673" s="71" t="str">
        <f t="shared" si="128"/>
        <v>industry-elec-and-hydrogen.html</v>
      </c>
      <c r="S673" s="296"/>
      <c r="T673" s="53"/>
    </row>
    <row r="674" spans="1:20" ht="118" x14ac:dyDescent="0.75">
      <c r="A674" s="71" t="str">
        <f t="shared" si="129"/>
        <v>Industry</v>
      </c>
      <c r="B674" s="71" t="str">
        <f t="shared" si="126"/>
        <v>Electrification + Hydrogen</v>
      </c>
      <c r="C674" s="71" t="str">
        <f t="shared" si="126"/>
        <v>Fraction of Industrial Fuel Use Shifted to Other Fuels</v>
      </c>
      <c r="D674" s="9" t="s">
        <v>3330</v>
      </c>
      <c r="E674" s="53" t="s">
        <v>2891</v>
      </c>
      <c r="F674" s="227" t="s">
        <v>2952</v>
      </c>
      <c r="G674" s="53" t="s">
        <v>3365</v>
      </c>
      <c r="H674" s="54">
        <v>1227</v>
      </c>
      <c r="I674" s="53" t="s">
        <v>45</v>
      </c>
      <c r="J674" s="71" t="str">
        <f t="shared" si="130"/>
        <v>Electrification + Hydrogen</v>
      </c>
      <c r="K674" s="71" t="str">
        <f t="shared" si="130"/>
        <v>indst fuel type shifting</v>
      </c>
      <c r="L674" s="224">
        <f t="shared" si="130"/>
        <v>0</v>
      </c>
      <c r="M674" s="224">
        <f t="shared" si="130"/>
        <v>1</v>
      </c>
      <c r="N674" s="224">
        <f t="shared" si="130"/>
        <v>0.01</v>
      </c>
      <c r="O674" s="71" t="str">
        <f t="shared" si="130"/>
        <v>% of fuel shifted</v>
      </c>
      <c r="P674" s="223" t="str">
        <f>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71" t="str">
        <f t="shared" si="128"/>
        <v>industry-ag-main.html#fuel-switching</v>
      </c>
      <c r="R674" s="71" t="str">
        <f t="shared" si="128"/>
        <v>industry-elec-and-hydrogen.html</v>
      </c>
      <c r="S674" s="296"/>
      <c r="T674" s="53"/>
    </row>
    <row r="675" spans="1:20" ht="118" x14ac:dyDescent="0.75">
      <c r="A675" s="71" t="str">
        <f t="shared" si="129"/>
        <v>Industry</v>
      </c>
      <c r="B675" s="71" t="str">
        <f t="shared" si="126"/>
        <v>Electrification + Hydrogen</v>
      </c>
      <c r="C675" s="71" t="str">
        <f t="shared" si="126"/>
        <v>Fraction of Industrial Fuel Use Shifted to Other Fuels</v>
      </c>
      <c r="D675" s="9" t="s">
        <v>3331</v>
      </c>
      <c r="E675" s="53" t="s">
        <v>2523</v>
      </c>
      <c r="F675" s="227" t="s">
        <v>3295</v>
      </c>
      <c r="G675" s="53" t="s">
        <v>3356</v>
      </c>
      <c r="H675" s="54">
        <v>1228</v>
      </c>
      <c r="I675" s="53" t="s">
        <v>45</v>
      </c>
      <c r="J675" s="71" t="str">
        <f t="shared" si="130"/>
        <v>Electrification + Hydrogen</v>
      </c>
      <c r="K675" s="71" t="str">
        <f t="shared" si="130"/>
        <v>indst fuel type shifting</v>
      </c>
      <c r="L675" s="224">
        <f t="shared" si="130"/>
        <v>0</v>
      </c>
      <c r="M675" s="224">
        <f t="shared" si="130"/>
        <v>1</v>
      </c>
      <c r="N675" s="224">
        <f t="shared" si="130"/>
        <v>0.01</v>
      </c>
      <c r="O675" s="71" t="str">
        <f t="shared" si="130"/>
        <v>% of fuel shifted</v>
      </c>
      <c r="P675" s="223" t="str">
        <f>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71" t="str">
        <f t="shared" si="128"/>
        <v>industry-ag-main.html#fuel-switching</v>
      </c>
      <c r="R675" s="71" t="str">
        <f t="shared" si="128"/>
        <v>industry-elec-and-hydrogen.html</v>
      </c>
      <c r="S675" s="296"/>
      <c r="T675" s="53"/>
    </row>
    <row r="676" spans="1:20" ht="118" x14ac:dyDescent="0.75">
      <c r="A676" s="71" t="str">
        <f t="shared" si="129"/>
        <v>Industry</v>
      </c>
      <c r="B676" s="71" t="str">
        <f t="shared" si="126"/>
        <v>Electrification + Hydrogen</v>
      </c>
      <c r="C676" s="71" t="str">
        <f t="shared" si="126"/>
        <v>Fraction of Industrial Fuel Use Shifted to Other Fuels</v>
      </c>
      <c r="D676" s="9" t="s">
        <v>3331</v>
      </c>
      <c r="E676" s="53" t="s">
        <v>2524</v>
      </c>
      <c r="F676" s="227" t="s">
        <v>3295</v>
      </c>
      <c r="G676" s="53" t="s">
        <v>3357</v>
      </c>
      <c r="H676" s="54">
        <v>1229</v>
      </c>
      <c r="I676" s="53" t="s">
        <v>46</v>
      </c>
      <c r="J676" s="71" t="str">
        <f t="shared" si="130"/>
        <v>Electrification + Hydrogen</v>
      </c>
      <c r="K676" s="71" t="str">
        <f t="shared" si="130"/>
        <v>indst fuel type shifting</v>
      </c>
      <c r="L676" s="224">
        <f t="shared" si="130"/>
        <v>0</v>
      </c>
      <c r="M676" s="224">
        <f t="shared" si="130"/>
        <v>1</v>
      </c>
      <c r="N676" s="224">
        <f t="shared" si="130"/>
        <v>0.01</v>
      </c>
      <c r="O676" s="71" t="str">
        <f t="shared" si="130"/>
        <v>% of fuel shifted</v>
      </c>
      <c r="P676" s="223" t="str">
        <f>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71" t="str">
        <f t="shared" si="128"/>
        <v>industry-ag-main.html#fuel-switching</v>
      </c>
      <c r="R676" s="71" t="str">
        <f t="shared" si="128"/>
        <v>industry-elec-and-hydrogen.html</v>
      </c>
      <c r="S676" s="296"/>
      <c r="T676" s="53"/>
    </row>
    <row r="677" spans="1:20" ht="118" x14ac:dyDescent="0.75">
      <c r="A677" s="71" t="str">
        <f t="shared" si="129"/>
        <v>Industry</v>
      </c>
      <c r="B677" s="71" t="str">
        <f t="shared" si="126"/>
        <v>Electrification + Hydrogen</v>
      </c>
      <c r="C677" s="71" t="str">
        <f t="shared" si="126"/>
        <v>Fraction of Industrial Fuel Use Shifted to Other Fuels</v>
      </c>
      <c r="D677" s="9" t="s">
        <v>3331</v>
      </c>
      <c r="E677" s="53" t="s">
        <v>2525</v>
      </c>
      <c r="F677" s="227" t="s">
        <v>3295</v>
      </c>
      <c r="G677" s="53" t="s">
        <v>3358</v>
      </c>
      <c r="H677" s="54">
        <v>1230</v>
      </c>
      <c r="I677" s="53" t="s">
        <v>46</v>
      </c>
      <c r="J677" s="71" t="str">
        <f t="shared" si="130"/>
        <v>Electrification + Hydrogen</v>
      </c>
      <c r="K677" s="71" t="str">
        <f t="shared" si="130"/>
        <v>indst fuel type shifting</v>
      </c>
      <c r="L677" s="224">
        <f t="shared" si="130"/>
        <v>0</v>
      </c>
      <c r="M677" s="224">
        <f t="shared" si="130"/>
        <v>1</v>
      </c>
      <c r="N677" s="224">
        <f t="shared" si="130"/>
        <v>0.01</v>
      </c>
      <c r="O677" s="71" t="str">
        <f t="shared" si="130"/>
        <v>% of fuel shifted</v>
      </c>
      <c r="P677" s="223" t="str">
        <f>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71" t="str">
        <f t="shared" si="128"/>
        <v>industry-ag-main.html#fuel-switching</v>
      </c>
      <c r="R677" s="71" t="str">
        <f t="shared" si="128"/>
        <v>industry-elec-and-hydrogen.html</v>
      </c>
      <c r="S677" s="296"/>
      <c r="T677" s="53"/>
    </row>
    <row r="678" spans="1:20" ht="118" x14ac:dyDescent="0.75">
      <c r="A678" s="71" t="str">
        <f t="shared" si="129"/>
        <v>Industry</v>
      </c>
      <c r="B678" s="71" t="str">
        <f t="shared" si="126"/>
        <v>Electrification + Hydrogen</v>
      </c>
      <c r="C678" s="71" t="str">
        <f t="shared" si="126"/>
        <v>Fraction of Industrial Fuel Use Shifted to Other Fuels</v>
      </c>
      <c r="D678" s="9" t="s">
        <v>3331</v>
      </c>
      <c r="E678" s="53" t="s">
        <v>2526</v>
      </c>
      <c r="F678" s="227" t="s">
        <v>3295</v>
      </c>
      <c r="G678" s="53" t="s">
        <v>3359</v>
      </c>
      <c r="H678" s="54">
        <v>1231</v>
      </c>
      <c r="I678" s="53" t="s">
        <v>46</v>
      </c>
      <c r="J678" s="71" t="str">
        <f t="shared" si="130"/>
        <v>Electrification + Hydrogen</v>
      </c>
      <c r="K678" s="71" t="str">
        <f t="shared" si="130"/>
        <v>indst fuel type shifting</v>
      </c>
      <c r="L678" s="224">
        <f t="shared" si="130"/>
        <v>0</v>
      </c>
      <c r="M678" s="224">
        <f t="shared" si="130"/>
        <v>1</v>
      </c>
      <c r="N678" s="224">
        <f t="shared" si="130"/>
        <v>0.01</v>
      </c>
      <c r="O678" s="71" t="str">
        <f t="shared" si="130"/>
        <v>% of fuel shifted</v>
      </c>
      <c r="P678" s="223" t="str">
        <f>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71" t="str">
        <f t="shared" si="128"/>
        <v>industry-ag-main.html#fuel-switching</v>
      </c>
      <c r="R678" s="71" t="str">
        <f t="shared" si="128"/>
        <v>industry-elec-and-hydrogen.html</v>
      </c>
      <c r="S678" s="296"/>
      <c r="T678" s="53"/>
    </row>
    <row r="679" spans="1:20" ht="118" x14ac:dyDescent="0.75">
      <c r="A679" s="71" t="str">
        <f t="shared" si="129"/>
        <v>Industry</v>
      </c>
      <c r="B679" s="71" t="str">
        <f t="shared" si="126"/>
        <v>Electrification + Hydrogen</v>
      </c>
      <c r="C679" s="71" t="str">
        <f t="shared" si="126"/>
        <v>Fraction of Industrial Fuel Use Shifted to Other Fuels</v>
      </c>
      <c r="D679" s="9" t="s">
        <v>3331</v>
      </c>
      <c r="E679" s="53" t="s">
        <v>2527</v>
      </c>
      <c r="F679" s="227" t="s">
        <v>3295</v>
      </c>
      <c r="G679" s="53" t="s">
        <v>3360</v>
      </c>
      <c r="H679" s="54">
        <v>1232</v>
      </c>
      <c r="I679" s="53" t="s">
        <v>46</v>
      </c>
      <c r="J679" s="71" t="str">
        <f t="shared" si="130"/>
        <v>Electrification + Hydrogen</v>
      </c>
      <c r="K679" s="71" t="str">
        <f t="shared" si="130"/>
        <v>indst fuel type shifting</v>
      </c>
      <c r="L679" s="224">
        <f t="shared" si="130"/>
        <v>0</v>
      </c>
      <c r="M679" s="224">
        <f t="shared" si="130"/>
        <v>1</v>
      </c>
      <c r="N679" s="224">
        <f t="shared" si="130"/>
        <v>0.01</v>
      </c>
      <c r="O679" s="71" t="str">
        <f t="shared" si="130"/>
        <v>% of fuel shifted</v>
      </c>
      <c r="P679" s="223" t="str">
        <f>INDEX('Policy Characteristics'!J:J,MATCH($C679,'Policy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71" t="str">
        <f t="shared" si="128"/>
        <v>industry-ag-main.html#fuel-switching</v>
      </c>
      <c r="R679" s="71" t="str">
        <f t="shared" si="128"/>
        <v>industry-elec-and-hydrogen.html</v>
      </c>
      <c r="S679" s="296"/>
      <c r="T679" s="53"/>
    </row>
    <row r="680" spans="1:20" ht="118" x14ac:dyDescent="0.75">
      <c r="A680" s="71" t="str">
        <f t="shared" si="129"/>
        <v>Industry</v>
      </c>
      <c r="B680" s="71" t="str">
        <f t="shared" si="126"/>
        <v>Electrification + Hydrogen</v>
      </c>
      <c r="C680" s="71" t="str">
        <f t="shared" si="126"/>
        <v>Fraction of Industrial Fuel Use Shifted to Other Fuels</v>
      </c>
      <c r="D680" s="9" t="s">
        <v>3331</v>
      </c>
      <c r="E680" s="53" t="s">
        <v>2528</v>
      </c>
      <c r="F680" s="227" t="s">
        <v>3295</v>
      </c>
      <c r="G680" s="53" t="s">
        <v>3361</v>
      </c>
      <c r="H680" s="54">
        <v>1233</v>
      </c>
      <c r="I680" s="53" t="s">
        <v>46</v>
      </c>
      <c r="J680" s="71" t="str">
        <f t="shared" si="130"/>
        <v>Electrification + Hydrogen</v>
      </c>
      <c r="K680" s="71" t="str">
        <f t="shared" si="130"/>
        <v>indst fuel type shifting</v>
      </c>
      <c r="L680" s="224">
        <f t="shared" si="130"/>
        <v>0</v>
      </c>
      <c r="M680" s="224">
        <f t="shared" si="130"/>
        <v>1</v>
      </c>
      <c r="N680" s="224">
        <f t="shared" si="130"/>
        <v>0.01</v>
      </c>
      <c r="O680" s="71" t="str">
        <f t="shared" si="130"/>
        <v>% of fuel shifted</v>
      </c>
      <c r="P680" s="223" t="str">
        <f>INDEX('Policy Characteristics'!J:J,MATCH($C680,'Policy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71" t="str">
        <f t="shared" si="128"/>
        <v>industry-ag-main.html#fuel-switching</v>
      </c>
      <c r="R680" s="71" t="str">
        <f t="shared" si="128"/>
        <v>industry-elec-and-hydrogen.html</v>
      </c>
      <c r="S680" s="296"/>
      <c r="T680" s="53"/>
    </row>
    <row r="681" spans="1:20" ht="118" x14ac:dyDescent="0.75">
      <c r="A681" s="71" t="str">
        <f t="shared" si="129"/>
        <v>Industry</v>
      </c>
      <c r="B681" s="71" t="str">
        <f t="shared" si="126"/>
        <v>Electrification + Hydrogen</v>
      </c>
      <c r="C681" s="71" t="str">
        <f t="shared" si="126"/>
        <v>Fraction of Industrial Fuel Use Shifted to Other Fuels</v>
      </c>
      <c r="D681" s="9" t="s">
        <v>3331</v>
      </c>
      <c r="E681" s="53" t="s">
        <v>2892</v>
      </c>
      <c r="F681" s="227" t="s">
        <v>3295</v>
      </c>
      <c r="G681" s="53" t="s">
        <v>3362</v>
      </c>
      <c r="H681" s="54">
        <v>1234</v>
      </c>
      <c r="I681" s="53" t="s">
        <v>46</v>
      </c>
      <c r="J681" s="71" t="str">
        <f t="shared" si="130"/>
        <v>Electrification + Hydrogen</v>
      </c>
      <c r="K681" s="71" t="str">
        <f t="shared" si="130"/>
        <v>indst fuel type shifting</v>
      </c>
      <c r="L681" s="224">
        <f t="shared" si="130"/>
        <v>0</v>
      </c>
      <c r="M681" s="224">
        <f t="shared" si="130"/>
        <v>1</v>
      </c>
      <c r="N681" s="224">
        <f t="shared" si="130"/>
        <v>0.01</v>
      </c>
      <c r="O681" s="71" t="str">
        <f t="shared" si="130"/>
        <v>% of fuel shifted</v>
      </c>
      <c r="P681" s="223" t="str">
        <f>INDEX('Policy Characteristics'!J:J,MATCH($C681,'Policy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71" t="str">
        <f t="shared" si="128"/>
        <v>industry-ag-main.html#fuel-switching</v>
      </c>
      <c r="R681" s="71" t="str">
        <f t="shared" si="128"/>
        <v>industry-elec-and-hydrogen.html</v>
      </c>
      <c r="S681" s="296"/>
      <c r="T681" s="53"/>
    </row>
    <row r="682" spans="1:20" ht="118" x14ac:dyDescent="0.75">
      <c r="A682" s="71" t="str">
        <f t="shared" si="129"/>
        <v>Industry</v>
      </c>
      <c r="B682" s="71" t="str">
        <f t="shared" si="126"/>
        <v>Electrification + Hydrogen</v>
      </c>
      <c r="C682" s="71" t="str">
        <f t="shared" si="126"/>
        <v>Fraction of Industrial Fuel Use Shifted to Other Fuels</v>
      </c>
      <c r="D682" s="9" t="s">
        <v>3331</v>
      </c>
      <c r="E682" s="53" t="s">
        <v>2893</v>
      </c>
      <c r="F682" s="227" t="s">
        <v>3295</v>
      </c>
      <c r="G682" s="53" t="s">
        <v>3363</v>
      </c>
      <c r="H682" s="54">
        <v>1235</v>
      </c>
      <c r="I682" s="53" t="s">
        <v>46</v>
      </c>
      <c r="J682" s="71" t="str">
        <f t="shared" si="130"/>
        <v>Electrification + Hydrogen</v>
      </c>
      <c r="K682" s="71" t="str">
        <f t="shared" si="130"/>
        <v>indst fuel type shifting</v>
      </c>
      <c r="L682" s="224">
        <f t="shared" si="130"/>
        <v>0</v>
      </c>
      <c r="M682" s="224">
        <f t="shared" si="130"/>
        <v>1</v>
      </c>
      <c r="N682" s="224">
        <f t="shared" si="130"/>
        <v>0.01</v>
      </c>
      <c r="O682" s="71" t="str">
        <f t="shared" si="130"/>
        <v>% of fuel shifted</v>
      </c>
      <c r="P682" s="223" t="str">
        <f>INDEX('Policy Characteristics'!J:J,MATCH($C682,'Policy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71" t="str">
        <f t="shared" si="128"/>
        <v>industry-ag-main.html#fuel-switching</v>
      </c>
      <c r="R682" s="71" t="str">
        <f t="shared" si="128"/>
        <v>industry-elec-and-hydrogen.html</v>
      </c>
      <c r="S682" s="296"/>
      <c r="T682" s="53"/>
    </row>
    <row r="683" spans="1:20" ht="118" x14ac:dyDescent="0.75">
      <c r="A683" s="71" t="str">
        <f t="shared" si="129"/>
        <v>Industry</v>
      </c>
      <c r="B683" s="71" t="str">
        <f t="shared" si="126"/>
        <v>Electrification + Hydrogen</v>
      </c>
      <c r="C683" s="71" t="str">
        <f t="shared" si="126"/>
        <v>Fraction of Industrial Fuel Use Shifted to Other Fuels</v>
      </c>
      <c r="D683" s="9" t="s">
        <v>3331</v>
      </c>
      <c r="E683" s="53" t="s">
        <v>2894</v>
      </c>
      <c r="F683" s="227" t="s">
        <v>3295</v>
      </c>
      <c r="G683" s="53" t="s">
        <v>3364</v>
      </c>
      <c r="H683" s="54">
        <v>1236</v>
      </c>
      <c r="I683" s="53" t="s">
        <v>46</v>
      </c>
      <c r="J683" s="71" t="str">
        <f t="shared" si="130"/>
        <v>Electrification + Hydrogen</v>
      </c>
      <c r="K683" s="71" t="str">
        <f t="shared" si="130"/>
        <v>indst fuel type shifting</v>
      </c>
      <c r="L683" s="224">
        <f t="shared" si="130"/>
        <v>0</v>
      </c>
      <c r="M683" s="224">
        <f t="shared" si="130"/>
        <v>1</v>
      </c>
      <c r="N683" s="224">
        <f t="shared" si="130"/>
        <v>0.01</v>
      </c>
      <c r="O683" s="71" t="str">
        <f t="shared" si="130"/>
        <v>% of fuel shifted</v>
      </c>
      <c r="P683" s="223" t="str">
        <f>INDEX('Policy Characteristics'!J:J,MATCH($C683,'Policy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71" t="str">
        <f t="shared" si="128"/>
        <v>industry-ag-main.html#fuel-switching</v>
      </c>
      <c r="R683" s="71" t="str">
        <f t="shared" si="128"/>
        <v>industry-elec-and-hydrogen.html</v>
      </c>
      <c r="S683" s="296"/>
      <c r="T683" s="53"/>
    </row>
    <row r="684" spans="1:20" ht="118" x14ac:dyDescent="0.75">
      <c r="A684" s="71" t="str">
        <f t="shared" si="129"/>
        <v>Industry</v>
      </c>
      <c r="B684" s="71" t="str">
        <f t="shared" si="126"/>
        <v>Electrification + Hydrogen</v>
      </c>
      <c r="C684" s="71" t="str">
        <f t="shared" si="126"/>
        <v>Fraction of Industrial Fuel Use Shifted to Other Fuels</v>
      </c>
      <c r="D684" s="9" t="s">
        <v>3331</v>
      </c>
      <c r="E684" s="53" t="s">
        <v>2891</v>
      </c>
      <c r="F684" s="227" t="s">
        <v>3295</v>
      </c>
      <c r="G684" s="53" t="s">
        <v>3365</v>
      </c>
      <c r="H684" s="54">
        <v>1237</v>
      </c>
      <c r="I684" s="53" t="s">
        <v>45</v>
      </c>
      <c r="J684" s="71" t="str">
        <f t="shared" si="130"/>
        <v>Electrification + Hydrogen</v>
      </c>
      <c r="K684" s="71" t="str">
        <f t="shared" si="130"/>
        <v>indst fuel type shifting</v>
      </c>
      <c r="L684" s="224">
        <f t="shared" si="130"/>
        <v>0</v>
      </c>
      <c r="M684" s="224">
        <f t="shared" si="130"/>
        <v>1</v>
      </c>
      <c r="N684" s="224">
        <f t="shared" si="130"/>
        <v>0.01</v>
      </c>
      <c r="O684" s="71" t="str">
        <f t="shared" si="130"/>
        <v>% of fuel shifted</v>
      </c>
      <c r="P684" s="223" t="str">
        <f>INDEX('Policy Characteristics'!J:J,MATCH($C684,'Policy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71" t="str">
        <f t="shared" si="128"/>
        <v>industry-ag-main.html#fuel-switching</v>
      </c>
      <c r="R684" s="71" t="str">
        <f t="shared" si="128"/>
        <v>industry-elec-and-hydrogen.html</v>
      </c>
      <c r="S684" s="296"/>
      <c r="T684" s="53"/>
    </row>
    <row r="685" spans="1:20" ht="118" x14ac:dyDescent="0.75">
      <c r="A685" s="71" t="str">
        <f t="shared" si="129"/>
        <v>Industry</v>
      </c>
      <c r="B685" s="71" t="str">
        <f t="shared" si="126"/>
        <v>Electrification + Hydrogen</v>
      </c>
      <c r="C685" s="71" t="str">
        <f t="shared" si="126"/>
        <v>Fraction of Industrial Fuel Use Shifted to Other Fuels</v>
      </c>
      <c r="D685" s="9" t="s">
        <v>3332</v>
      </c>
      <c r="E685" s="53" t="s">
        <v>2523</v>
      </c>
      <c r="F685" s="227" t="s">
        <v>3296</v>
      </c>
      <c r="G685" s="53" t="s">
        <v>3356</v>
      </c>
      <c r="H685" s="54">
        <v>1238</v>
      </c>
      <c r="I685" s="53" t="s">
        <v>45</v>
      </c>
      <c r="J685" s="71" t="str">
        <f t="shared" si="130"/>
        <v>Electrification + Hydrogen</v>
      </c>
      <c r="K685" s="71" t="str">
        <f t="shared" si="130"/>
        <v>indst fuel type shifting</v>
      </c>
      <c r="L685" s="224">
        <f t="shared" si="130"/>
        <v>0</v>
      </c>
      <c r="M685" s="224">
        <f t="shared" si="130"/>
        <v>1</v>
      </c>
      <c r="N685" s="224">
        <f t="shared" si="130"/>
        <v>0.01</v>
      </c>
      <c r="O685" s="71" t="str">
        <f t="shared" si="130"/>
        <v>% of fuel shifted</v>
      </c>
      <c r="P685" s="223" t="str">
        <f>INDEX('Policy Characteristics'!J:J,MATCH($C685,'Policy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71" t="str">
        <f t="shared" si="128"/>
        <v>industry-ag-main.html#fuel-switching</v>
      </c>
      <c r="R685" s="71" t="str">
        <f t="shared" si="128"/>
        <v>industry-elec-and-hydrogen.html</v>
      </c>
      <c r="S685" s="296"/>
      <c r="T685" s="53"/>
    </row>
    <row r="686" spans="1:20" ht="118" x14ac:dyDescent="0.75">
      <c r="A686" s="71" t="str">
        <f t="shared" si="129"/>
        <v>Industry</v>
      </c>
      <c r="B686" s="71" t="str">
        <f t="shared" si="126"/>
        <v>Electrification + Hydrogen</v>
      </c>
      <c r="C686" s="71" t="str">
        <f t="shared" si="126"/>
        <v>Fraction of Industrial Fuel Use Shifted to Other Fuels</v>
      </c>
      <c r="D686" s="9" t="s">
        <v>3332</v>
      </c>
      <c r="E686" s="53" t="s">
        <v>2524</v>
      </c>
      <c r="F686" s="227" t="s">
        <v>3296</v>
      </c>
      <c r="G686" s="53" t="s">
        <v>3357</v>
      </c>
      <c r="H686" s="54">
        <v>1239</v>
      </c>
      <c r="I686" s="53" t="s">
        <v>46</v>
      </c>
      <c r="J686" s="71" t="str">
        <f t="shared" si="130"/>
        <v>Electrification + Hydrogen</v>
      </c>
      <c r="K686" s="71" t="str">
        <f t="shared" si="130"/>
        <v>indst fuel type shifting</v>
      </c>
      <c r="L686" s="224">
        <f t="shared" si="130"/>
        <v>0</v>
      </c>
      <c r="M686" s="224">
        <f t="shared" si="130"/>
        <v>1</v>
      </c>
      <c r="N686" s="224">
        <f t="shared" si="130"/>
        <v>0.01</v>
      </c>
      <c r="O686" s="71" t="str">
        <f t="shared" si="130"/>
        <v>% of fuel shifted</v>
      </c>
      <c r="P686" s="223" t="str">
        <f>INDEX('Policy Characteristics'!J:J,MATCH($C686,'Policy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71" t="str">
        <f t="shared" si="128"/>
        <v>industry-ag-main.html#fuel-switching</v>
      </c>
      <c r="R686" s="71" t="str">
        <f t="shared" si="128"/>
        <v>industry-elec-and-hydrogen.html</v>
      </c>
      <c r="S686" s="296"/>
      <c r="T686" s="53"/>
    </row>
    <row r="687" spans="1:20" ht="118" x14ac:dyDescent="0.75">
      <c r="A687" s="71" t="str">
        <f t="shared" si="129"/>
        <v>Industry</v>
      </c>
      <c r="B687" s="71" t="str">
        <f t="shared" si="126"/>
        <v>Electrification + Hydrogen</v>
      </c>
      <c r="C687" s="71" t="str">
        <f t="shared" si="126"/>
        <v>Fraction of Industrial Fuel Use Shifted to Other Fuels</v>
      </c>
      <c r="D687" s="9" t="s">
        <v>3332</v>
      </c>
      <c r="E687" s="53" t="s">
        <v>2525</v>
      </c>
      <c r="F687" s="227" t="s">
        <v>3296</v>
      </c>
      <c r="G687" s="53" t="s">
        <v>3358</v>
      </c>
      <c r="H687" s="54">
        <v>1240</v>
      </c>
      <c r="I687" s="53" t="s">
        <v>46</v>
      </c>
      <c r="J687" s="71" t="str">
        <f t="shared" si="130"/>
        <v>Electrification + Hydrogen</v>
      </c>
      <c r="K687" s="71" t="str">
        <f t="shared" si="130"/>
        <v>indst fuel type shifting</v>
      </c>
      <c r="L687" s="224">
        <f t="shared" si="130"/>
        <v>0</v>
      </c>
      <c r="M687" s="224">
        <f t="shared" si="130"/>
        <v>1</v>
      </c>
      <c r="N687" s="224">
        <f t="shared" si="130"/>
        <v>0.01</v>
      </c>
      <c r="O687" s="71" t="str">
        <f t="shared" si="130"/>
        <v>% of fuel shifted</v>
      </c>
      <c r="P687" s="223" t="str">
        <f>INDEX('Policy Characteristics'!J:J,MATCH($C687,'Policy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71" t="str">
        <f t="shared" si="128"/>
        <v>industry-ag-main.html#fuel-switching</v>
      </c>
      <c r="R687" s="71" t="str">
        <f t="shared" si="128"/>
        <v>industry-elec-and-hydrogen.html</v>
      </c>
      <c r="S687" s="296"/>
      <c r="T687" s="53"/>
    </row>
    <row r="688" spans="1:20" ht="118" x14ac:dyDescent="0.75">
      <c r="A688" s="71" t="str">
        <f t="shared" si="129"/>
        <v>Industry</v>
      </c>
      <c r="B688" s="71" t="str">
        <f t="shared" si="129"/>
        <v>Electrification + Hydrogen</v>
      </c>
      <c r="C688" s="71" t="str">
        <f t="shared" si="129"/>
        <v>Fraction of Industrial Fuel Use Shifted to Other Fuels</v>
      </c>
      <c r="D688" s="9" t="s">
        <v>3332</v>
      </c>
      <c r="E688" s="53" t="s">
        <v>2526</v>
      </c>
      <c r="F688" s="227" t="s">
        <v>3296</v>
      </c>
      <c r="G688" s="53" t="s">
        <v>3359</v>
      </c>
      <c r="H688" s="54">
        <v>1241</v>
      </c>
      <c r="I688" s="53" t="s">
        <v>46</v>
      </c>
      <c r="J688" s="71" t="str">
        <f t="shared" si="130"/>
        <v>Electrification + Hydrogen</v>
      </c>
      <c r="K688" s="71" t="str">
        <f t="shared" si="130"/>
        <v>indst fuel type shifting</v>
      </c>
      <c r="L688" s="224">
        <f t="shared" si="130"/>
        <v>0</v>
      </c>
      <c r="M688" s="224">
        <f t="shared" si="130"/>
        <v>1</v>
      </c>
      <c r="N688" s="224">
        <f t="shared" si="130"/>
        <v>0.01</v>
      </c>
      <c r="O688" s="71" t="str">
        <f t="shared" si="130"/>
        <v>% of fuel shifted</v>
      </c>
      <c r="P688" s="223" t="str">
        <f>INDEX('Policy Characteristics'!J:J,MATCH($C688,'Policy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71" t="str">
        <f t="shared" si="128"/>
        <v>industry-ag-main.html#fuel-switching</v>
      </c>
      <c r="R688" s="71" t="str">
        <f t="shared" si="128"/>
        <v>industry-elec-and-hydrogen.html</v>
      </c>
      <c r="S688" s="296"/>
      <c r="T688" s="53"/>
    </row>
    <row r="689" spans="1:20" ht="118" x14ac:dyDescent="0.75">
      <c r="A689" s="71" t="str">
        <f t="shared" si="129"/>
        <v>Industry</v>
      </c>
      <c r="B689" s="71" t="str">
        <f t="shared" si="129"/>
        <v>Electrification + Hydrogen</v>
      </c>
      <c r="C689" s="71" t="str">
        <f t="shared" si="129"/>
        <v>Fraction of Industrial Fuel Use Shifted to Other Fuels</v>
      </c>
      <c r="D689" s="9" t="s">
        <v>3332</v>
      </c>
      <c r="E689" s="53" t="s">
        <v>2527</v>
      </c>
      <c r="F689" s="227" t="s">
        <v>3296</v>
      </c>
      <c r="G689" s="53" t="s">
        <v>3360</v>
      </c>
      <c r="H689" s="54">
        <v>1242</v>
      </c>
      <c r="I689" s="53" t="s">
        <v>46</v>
      </c>
      <c r="J689" s="71" t="str">
        <f t="shared" si="130"/>
        <v>Electrification + Hydrogen</v>
      </c>
      <c r="K689" s="71" t="str">
        <f t="shared" si="130"/>
        <v>indst fuel type shifting</v>
      </c>
      <c r="L689" s="224">
        <f t="shared" si="130"/>
        <v>0</v>
      </c>
      <c r="M689" s="224">
        <f t="shared" si="130"/>
        <v>1</v>
      </c>
      <c r="N689" s="224">
        <f t="shared" si="130"/>
        <v>0.01</v>
      </c>
      <c r="O689" s="71" t="str">
        <f t="shared" si="130"/>
        <v>% of fuel shifted</v>
      </c>
      <c r="P689" s="223" t="str">
        <f>INDEX('Policy Characteristics'!J:J,MATCH($C689,'Policy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71" t="str">
        <f t="shared" si="128"/>
        <v>industry-ag-main.html#fuel-switching</v>
      </c>
      <c r="R689" s="71" t="str">
        <f t="shared" si="128"/>
        <v>industry-elec-and-hydrogen.html</v>
      </c>
      <c r="S689" s="296"/>
      <c r="T689" s="53"/>
    </row>
    <row r="690" spans="1:20" ht="118" x14ac:dyDescent="0.75">
      <c r="A690" s="71" t="str">
        <f t="shared" ref="A690:C735" si="131">A$655</f>
        <v>Industry</v>
      </c>
      <c r="B690" s="71" t="str">
        <f t="shared" si="131"/>
        <v>Electrification + Hydrogen</v>
      </c>
      <c r="C690" s="71" t="str">
        <f t="shared" si="131"/>
        <v>Fraction of Industrial Fuel Use Shifted to Other Fuels</v>
      </c>
      <c r="D690" s="9" t="s">
        <v>3332</v>
      </c>
      <c r="E690" s="53" t="s">
        <v>2528</v>
      </c>
      <c r="F690" s="227" t="s">
        <v>3296</v>
      </c>
      <c r="G690" s="53" t="s">
        <v>3361</v>
      </c>
      <c r="H690" s="54">
        <v>1243</v>
      </c>
      <c r="I690" s="53" t="s">
        <v>46</v>
      </c>
      <c r="J690" s="71" t="str">
        <f t="shared" si="130"/>
        <v>Electrification + Hydrogen</v>
      </c>
      <c r="K690" s="71" t="str">
        <f t="shared" si="130"/>
        <v>indst fuel type shifting</v>
      </c>
      <c r="L690" s="224">
        <f t="shared" si="130"/>
        <v>0</v>
      </c>
      <c r="M690" s="224">
        <f t="shared" si="130"/>
        <v>1</v>
      </c>
      <c r="N690" s="224">
        <f t="shared" si="130"/>
        <v>0.01</v>
      </c>
      <c r="O690" s="71" t="str">
        <f t="shared" si="130"/>
        <v>% of fuel shifted</v>
      </c>
      <c r="P690" s="223" t="str">
        <f>INDEX('Policy Characteristics'!J:J,MATCH($C690,'Policy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71" t="str">
        <f t="shared" si="128"/>
        <v>industry-ag-main.html#fuel-switching</v>
      </c>
      <c r="R690" s="71" t="str">
        <f t="shared" si="128"/>
        <v>industry-elec-and-hydrogen.html</v>
      </c>
      <c r="S690" s="296"/>
      <c r="T690" s="53"/>
    </row>
    <row r="691" spans="1:20" ht="118" x14ac:dyDescent="0.75">
      <c r="A691" s="71" t="str">
        <f t="shared" si="131"/>
        <v>Industry</v>
      </c>
      <c r="B691" s="71" t="str">
        <f t="shared" si="131"/>
        <v>Electrification + Hydrogen</v>
      </c>
      <c r="C691" s="71" t="str">
        <f t="shared" si="131"/>
        <v>Fraction of Industrial Fuel Use Shifted to Other Fuels</v>
      </c>
      <c r="D691" s="9" t="s">
        <v>3332</v>
      </c>
      <c r="E691" s="53" t="s">
        <v>2892</v>
      </c>
      <c r="F691" s="227" t="s">
        <v>3296</v>
      </c>
      <c r="G691" s="53" t="s">
        <v>3362</v>
      </c>
      <c r="H691" s="54">
        <v>1244</v>
      </c>
      <c r="I691" s="53" t="s">
        <v>46</v>
      </c>
      <c r="J691" s="71" t="str">
        <f t="shared" si="130"/>
        <v>Electrification + Hydrogen</v>
      </c>
      <c r="K691" s="71" t="str">
        <f t="shared" si="130"/>
        <v>indst fuel type shifting</v>
      </c>
      <c r="L691" s="224">
        <f t="shared" si="130"/>
        <v>0</v>
      </c>
      <c r="M691" s="224">
        <f t="shared" si="130"/>
        <v>1</v>
      </c>
      <c r="N691" s="224">
        <f t="shared" si="130"/>
        <v>0.01</v>
      </c>
      <c r="O691" s="71" t="str">
        <f t="shared" si="130"/>
        <v>% of fuel shifted</v>
      </c>
      <c r="P691" s="223" t="str">
        <f>INDEX('Policy Characteristics'!J:J,MATCH($C691,'Policy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71" t="str">
        <f t="shared" si="128"/>
        <v>industry-ag-main.html#fuel-switching</v>
      </c>
      <c r="R691" s="71" t="str">
        <f t="shared" si="128"/>
        <v>industry-elec-and-hydrogen.html</v>
      </c>
      <c r="S691" s="296"/>
      <c r="T691" s="53"/>
    </row>
    <row r="692" spans="1:20" ht="118" x14ac:dyDescent="0.75">
      <c r="A692" s="71" t="str">
        <f t="shared" si="131"/>
        <v>Industry</v>
      </c>
      <c r="B692" s="71" t="str">
        <f t="shared" si="131"/>
        <v>Electrification + Hydrogen</v>
      </c>
      <c r="C692" s="71" t="str">
        <f t="shared" si="131"/>
        <v>Fraction of Industrial Fuel Use Shifted to Other Fuels</v>
      </c>
      <c r="D692" s="9" t="s">
        <v>3332</v>
      </c>
      <c r="E692" s="53" t="s">
        <v>2893</v>
      </c>
      <c r="F692" s="227" t="s">
        <v>3296</v>
      </c>
      <c r="G692" s="53" t="s">
        <v>3363</v>
      </c>
      <c r="H692" s="54">
        <v>1245</v>
      </c>
      <c r="I692" s="53" t="s">
        <v>46</v>
      </c>
      <c r="J692" s="71" t="str">
        <f t="shared" si="130"/>
        <v>Electrification + Hydrogen</v>
      </c>
      <c r="K692" s="71" t="str">
        <f t="shared" si="130"/>
        <v>indst fuel type shifting</v>
      </c>
      <c r="L692" s="224">
        <f t="shared" si="130"/>
        <v>0</v>
      </c>
      <c r="M692" s="224">
        <f t="shared" si="130"/>
        <v>1</v>
      </c>
      <c r="N692" s="224">
        <f t="shared" si="130"/>
        <v>0.01</v>
      </c>
      <c r="O692" s="71" t="str">
        <f t="shared" si="130"/>
        <v>% of fuel shifted</v>
      </c>
      <c r="P692" s="223" t="str">
        <f>INDEX('Policy Characteristics'!J:J,MATCH($C692,'Policy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71" t="str">
        <f t="shared" si="128"/>
        <v>industry-ag-main.html#fuel-switching</v>
      </c>
      <c r="R692" s="71" t="str">
        <f t="shared" si="128"/>
        <v>industry-elec-and-hydrogen.html</v>
      </c>
      <c r="S692" s="296"/>
      <c r="T692" s="53"/>
    </row>
    <row r="693" spans="1:20" ht="118" x14ac:dyDescent="0.75">
      <c r="A693" s="71" t="str">
        <f t="shared" si="131"/>
        <v>Industry</v>
      </c>
      <c r="B693" s="71" t="str">
        <f t="shared" si="131"/>
        <v>Electrification + Hydrogen</v>
      </c>
      <c r="C693" s="71" t="str">
        <f t="shared" si="131"/>
        <v>Fraction of Industrial Fuel Use Shifted to Other Fuels</v>
      </c>
      <c r="D693" s="9" t="s">
        <v>3332</v>
      </c>
      <c r="E693" s="53" t="s">
        <v>2894</v>
      </c>
      <c r="F693" s="227" t="s">
        <v>3296</v>
      </c>
      <c r="G693" s="53" t="s">
        <v>3364</v>
      </c>
      <c r="H693" s="54">
        <v>1246</v>
      </c>
      <c r="I693" s="53" t="s">
        <v>46</v>
      </c>
      <c r="J693" s="71" t="str">
        <f t="shared" si="130"/>
        <v>Electrification + Hydrogen</v>
      </c>
      <c r="K693" s="71" t="str">
        <f t="shared" si="130"/>
        <v>indst fuel type shifting</v>
      </c>
      <c r="L693" s="224">
        <f t="shared" si="130"/>
        <v>0</v>
      </c>
      <c r="M693" s="224">
        <f t="shared" si="130"/>
        <v>1</v>
      </c>
      <c r="N693" s="224">
        <f t="shared" si="130"/>
        <v>0.01</v>
      </c>
      <c r="O693" s="71" t="str">
        <f t="shared" si="130"/>
        <v>% of fuel shifted</v>
      </c>
      <c r="P693" s="223" t="str">
        <f>INDEX('Policy Characteristics'!J:J,MATCH($C693,'Policy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71" t="str">
        <f t="shared" si="128"/>
        <v>industry-ag-main.html#fuel-switching</v>
      </c>
      <c r="R693" s="71" t="str">
        <f t="shared" si="128"/>
        <v>industry-elec-and-hydrogen.html</v>
      </c>
      <c r="S693" s="296"/>
      <c r="T693" s="53"/>
    </row>
    <row r="694" spans="1:20" ht="118" x14ac:dyDescent="0.75">
      <c r="A694" s="71" t="str">
        <f t="shared" si="131"/>
        <v>Industry</v>
      </c>
      <c r="B694" s="71" t="str">
        <f t="shared" si="131"/>
        <v>Electrification + Hydrogen</v>
      </c>
      <c r="C694" s="71" t="str">
        <f t="shared" si="131"/>
        <v>Fraction of Industrial Fuel Use Shifted to Other Fuels</v>
      </c>
      <c r="D694" s="9" t="s">
        <v>3332</v>
      </c>
      <c r="E694" s="53" t="s">
        <v>2891</v>
      </c>
      <c r="F694" s="227" t="s">
        <v>3296</v>
      </c>
      <c r="G694" s="53" t="s">
        <v>3365</v>
      </c>
      <c r="H694" s="54">
        <v>1247</v>
      </c>
      <c r="I694" s="53" t="s">
        <v>45</v>
      </c>
      <c r="J694" s="71" t="str">
        <f t="shared" si="130"/>
        <v>Electrification + Hydrogen</v>
      </c>
      <c r="K694" s="71" t="str">
        <f t="shared" si="130"/>
        <v>indst fuel type shifting</v>
      </c>
      <c r="L694" s="224">
        <f t="shared" si="130"/>
        <v>0</v>
      </c>
      <c r="M694" s="224">
        <f t="shared" si="130"/>
        <v>1</v>
      </c>
      <c r="N694" s="224">
        <f t="shared" si="130"/>
        <v>0.01</v>
      </c>
      <c r="O694" s="71" t="str">
        <f t="shared" si="130"/>
        <v>% of fuel shifted</v>
      </c>
      <c r="P694" s="223" t="str">
        <f>INDEX('Policy Characteristics'!J:J,MATCH($C694,'Policy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71" t="str">
        <f t="shared" si="128"/>
        <v>industry-ag-main.html#fuel-switching</v>
      </c>
      <c r="R694" s="71" t="str">
        <f t="shared" si="128"/>
        <v>industry-elec-and-hydrogen.html</v>
      </c>
      <c r="S694" s="296"/>
      <c r="T694" s="53"/>
    </row>
    <row r="695" spans="1:20" ht="118" x14ac:dyDescent="0.75">
      <c r="A695" s="71" t="str">
        <f t="shared" si="131"/>
        <v>Industry</v>
      </c>
      <c r="B695" s="71" t="str">
        <f t="shared" si="131"/>
        <v>Electrification + Hydrogen</v>
      </c>
      <c r="C695" s="71" t="str">
        <f t="shared" si="131"/>
        <v>Fraction of Industrial Fuel Use Shifted to Other Fuels</v>
      </c>
      <c r="D695" s="9" t="s">
        <v>3333</v>
      </c>
      <c r="E695" s="53" t="s">
        <v>2523</v>
      </c>
      <c r="F695" s="227" t="s">
        <v>3297</v>
      </c>
      <c r="G695" s="53" t="s">
        <v>3356</v>
      </c>
      <c r="H695" s="54">
        <v>1248</v>
      </c>
      <c r="I695" s="53" t="s">
        <v>45</v>
      </c>
      <c r="J695" s="71" t="str">
        <f t="shared" si="130"/>
        <v>Electrification + Hydrogen</v>
      </c>
      <c r="K695" s="71" t="str">
        <f t="shared" si="130"/>
        <v>indst fuel type shifting</v>
      </c>
      <c r="L695" s="224">
        <f t="shared" si="130"/>
        <v>0</v>
      </c>
      <c r="M695" s="224">
        <f t="shared" si="130"/>
        <v>1</v>
      </c>
      <c r="N695" s="224">
        <f t="shared" si="130"/>
        <v>0.01</v>
      </c>
      <c r="O695" s="71" t="str">
        <f t="shared" si="130"/>
        <v>% of fuel shifted</v>
      </c>
      <c r="P695" s="223" t="str">
        <f>INDEX('Policy Characteristics'!J:J,MATCH($C695,'Policy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71" t="str">
        <f t="shared" si="128"/>
        <v>industry-ag-main.html#fuel-switching</v>
      </c>
      <c r="R695" s="71" t="str">
        <f t="shared" si="128"/>
        <v>industry-elec-and-hydrogen.html</v>
      </c>
      <c r="S695" s="296"/>
      <c r="T695" s="53"/>
    </row>
    <row r="696" spans="1:20" ht="118" x14ac:dyDescent="0.75">
      <c r="A696" s="71" t="str">
        <f t="shared" si="131"/>
        <v>Industry</v>
      </c>
      <c r="B696" s="71" t="str">
        <f t="shared" si="131"/>
        <v>Electrification + Hydrogen</v>
      </c>
      <c r="C696" s="71" t="str">
        <f t="shared" si="131"/>
        <v>Fraction of Industrial Fuel Use Shifted to Other Fuels</v>
      </c>
      <c r="D696" s="9" t="s">
        <v>3333</v>
      </c>
      <c r="E696" s="53" t="s">
        <v>2524</v>
      </c>
      <c r="F696" s="227" t="s">
        <v>3297</v>
      </c>
      <c r="G696" s="53" t="s">
        <v>3357</v>
      </c>
      <c r="H696" s="54">
        <v>1249</v>
      </c>
      <c r="I696" s="53" t="s">
        <v>46</v>
      </c>
      <c r="J696" s="71" t="str">
        <f t="shared" si="130"/>
        <v>Electrification + Hydrogen</v>
      </c>
      <c r="K696" s="71" t="str">
        <f t="shared" si="130"/>
        <v>indst fuel type shifting</v>
      </c>
      <c r="L696" s="224">
        <f t="shared" si="130"/>
        <v>0</v>
      </c>
      <c r="M696" s="224">
        <f t="shared" si="130"/>
        <v>1</v>
      </c>
      <c r="N696" s="224">
        <f t="shared" si="130"/>
        <v>0.01</v>
      </c>
      <c r="O696" s="71" t="str">
        <f t="shared" si="130"/>
        <v>% of fuel shifted</v>
      </c>
      <c r="P696" s="223" t="str">
        <f>INDEX('Policy Characteristics'!J:J,MATCH($C696,'Policy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71" t="str">
        <f t="shared" si="128"/>
        <v>industry-ag-main.html#fuel-switching</v>
      </c>
      <c r="R696" s="71" t="str">
        <f t="shared" si="128"/>
        <v>industry-elec-and-hydrogen.html</v>
      </c>
      <c r="S696" s="296"/>
      <c r="T696" s="53"/>
    </row>
    <row r="697" spans="1:20" ht="118" x14ac:dyDescent="0.75">
      <c r="A697" s="71" t="str">
        <f t="shared" si="131"/>
        <v>Industry</v>
      </c>
      <c r="B697" s="71" t="str">
        <f t="shared" si="131"/>
        <v>Electrification + Hydrogen</v>
      </c>
      <c r="C697" s="71" t="str">
        <f t="shared" si="131"/>
        <v>Fraction of Industrial Fuel Use Shifted to Other Fuels</v>
      </c>
      <c r="D697" s="9" t="s">
        <v>3333</v>
      </c>
      <c r="E697" s="53" t="s">
        <v>2525</v>
      </c>
      <c r="F697" s="227" t="s">
        <v>3297</v>
      </c>
      <c r="G697" s="53" t="s">
        <v>3358</v>
      </c>
      <c r="H697" s="54">
        <v>1250</v>
      </c>
      <c r="I697" s="53" t="s">
        <v>46</v>
      </c>
      <c r="J697" s="71" t="str">
        <f t="shared" si="130"/>
        <v>Electrification + Hydrogen</v>
      </c>
      <c r="K697" s="71" t="str">
        <f t="shared" si="130"/>
        <v>indst fuel type shifting</v>
      </c>
      <c r="L697" s="224">
        <f t="shared" si="130"/>
        <v>0</v>
      </c>
      <c r="M697" s="224">
        <f t="shared" si="130"/>
        <v>1</v>
      </c>
      <c r="N697" s="224">
        <f t="shared" si="130"/>
        <v>0.01</v>
      </c>
      <c r="O697" s="71" t="str">
        <f t="shared" si="130"/>
        <v>% of fuel shifted</v>
      </c>
      <c r="P697" s="223" t="str">
        <f>INDEX('Policy Characteristics'!J:J,MATCH($C697,'Policy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71" t="str">
        <f t="shared" si="128"/>
        <v>industry-ag-main.html#fuel-switching</v>
      </c>
      <c r="R697" s="71" t="str">
        <f t="shared" si="128"/>
        <v>industry-elec-and-hydrogen.html</v>
      </c>
      <c r="S697" s="296"/>
      <c r="T697" s="53"/>
    </row>
    <row r="698" spans="1:20" ht="118" x14ac:dyDescent="0.75">
      <c r="A698" s="71" t="str">
        <f t="shared" si="131"/>
        <v>Industry</v>
      </c>
      <c r="B698" s="71" t="str">
        <f t="shared" si="131"/>
        <v>Electrification + Hydrogen</v>
      </c>
      <c r="C698" s="71" t="str">
        <f t="shared" si="131"/>
        <v>Fraction of Industrial Fuel Use Shifted to Other Fuels</v>
      </c>
      <c r="D698" s="9" t="s">
        <v>3333</v>
      </c>
      <c r="E698" s="53" t="s">
        <v>2526</v>
      </c>
      <c r="F698" s="227" t="s">
        <v>3297</v>
      </c>
      <c r="G698" s="53" t="s">
        <v>3359</v>
      </c>
      <c r="H698" s="54">
        <v>1251</v>
      </c>
      <c r="I698" s="53" t="s">
        <v>46</v>
      </c>
      <c r="J698" s="71" t="str">
        <f t="shared" si="130"/>
        <v>Electrification + Hydrogen</v>
      </c>
      <c r="K698" s="71" t="str">
        <f t="shared" si="130"/>
        <v>indst fuel type shifting</v>
      </c>
      <c r="L698" s="224">
        <f t="shared" si="130"/>
        <v>0</v>
      </c>
      <c r="M698" s="224">
        <f t="shared" si="130"/>
        <v>1</v>
      </c>
      <c r="N698" s="224">
        <f t="shared" si="130"/>
        <v>0.01</v>
      </c>
      <c r="O698" s="71" t="str">
        <f t="shared" si="130"/>
        <v>% of fuel shifted</v>
      </c>
      <c r="P698" s="223" t="str">
        <f>INDEX('Policy Characteristics'!J:J,MATCH($C698,'Policy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71" t="str">
        <f t="shared" si="128"/>
        <v>industry-ag-main.html#fuel-switching</v>
      </c>
      <c r="R698" s="71" t="str">
        <f t="shared" si="128"/>
        <v>industry-elec-and-hydrogen.html</v>
      </c>
      <c r="S698" s="296"/>
      <c r="T698" s="53"/>
    </row>
    <row r="699" spans="1:20" ht="118" x14ac:dyDescent="0.75">
      <c r="A699" s="71" t="str">
        <f t="shared" si="131"/>
        <v>Industry</v>
      </c>
      <c r="B699" s="71" t="str">
        <f t="shared" si="131"/>
        <v>Electrification + Hydrogen</v>
      </c>
      <c r="C699" s="71" t="str">
        <f t="shared" si="131"/>
        <v>Fraction of Industrial Fuel Use Shifted to Other Fuels</v>
      </c>
      <c r="D699" s="9" t="s">
        <v>3333</v>
      </c>
      <c r="E699" s="53" t="s">
        <v>2527</v>
      </c>
      <c r="F699" s="227" t="s">
        <v>3297</v>
      </c>
      <c r="G699" s="53" t="s">
        <v>3360</v>
      </c>
      <c r="H699" s="54">
        <v>1252</v>
      </c>
      <c r="I699" s="53" t="s">
        <v>46</v>
      </c>
      <c r="J699" s="71" t="str">
        <f t="shared" si="130"/>
        <v>Electrification + Hydrogen</v>
      </c>
      <c r="K699" s="71" t="str">
        <f t="shared" si="130"/>
        <v>indst fuel type shifting</v>
      </c>
      <c r="L699" s="224">
        <f t="shared" si="130"/>
        <v>0</v>
      </c>
      <c r="M699" s="224">
        <f t="shared" si="130"/>
        <v>1</v>
      </c>
      <c r="N699" s="224">
        <f t="shared" si="130"/>
        <v>0.01</v>
      </c>
      <c r="O699" s="71" t="str">
        <f t="shared" si="130"/>
        <v>% of fuel shifted</v>
      </c>
      <c r="P699" s="223" t="str">
        <f>INDEX('Policy Characteristics'!J:J,MATCH($C699,'Policy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71" t="str">
        <f t="shared" si="128"/>
        <v>industry-ag-main.html#fuel-switching</v>
      </c>
      <c r="R699" s="71" t="str">
        <f t="shared" si="128"/>
        <v>industry-elec-and-hydrogen.html</v>
      </c>
      <c r="S699" s="296"/>
      <c r="T699" s="53"/>
    </row>
    <row r="700" spans="1:20" ht="118" x14ac:dyDescent="0.75">
      <c r="A700" s="71" t="str">
        <f t="shared" si="131"/>
        <v>Industry</v>
      </c>
      <c r="B700" s="71" t="str">
        <f t="shared" si="131"/>
        <v>Electrification + Hydrogen</v>
      </c>
      <c r="C700" s="71" t="str">
        <f t="shared" si="131"/>
        <v>Fraction of Industrial Fuel Use Shifted to Other Fuels</v>
      </c>
      <c r="D700" s="9" t="s">
        <v>3333</v>
      </c>
      <c r="E700" s="53" t="s">
        <v>2528</v>
      </c>
      <c r="F700" s="227" t="s">
        <v>3297</v>
      </c>
      <c r="G700" s="53" t="s">
        <v>3361</v>
      </c>
      <c r="H700" s="54">
        <v>1253</v>
      </c>
      <c r="I700" s="53" t="s">
        <v>46</v>
      </c>
      <c r="J700" s="71" t="str">
        <f t="shared" si="130"/>
        <v>Electrification + Hydrogen</v>
      </c>
      <c r="K700" s="71" t="str">
        <f t="shared" si="130"/>
        <v>indst fuel type shifting</v>
      </c>
      <c r="L700" s="224">
        <f t="shared" si="130"/>
        <v>0</v>
      </c>
      <c r="M700" s="224">
        <f t="shared" si="130"/>
        <v>1</v>
      </c>
      <c r="N700" s="224">
        <f t="shared" si="130"/>
        <v>0.01</v>
      </c>
      <c r="O700" s="71" t="str">
        <f t="shared" si="130"/>
        <v>% of fuel shifted</v>
      </c>
      <c r="P700" s="223" t="str">
        <f>INDEX('Policy Characteristics'!J:J,MATCH($C700,'Policy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71" t="str">
        <f t="shared" si="128"/>
        <v>industry-ag-main.html#fuel-switching</v>
      </c>
      <c r="R700" s="71" t="str">
        <f t="shared" si="128"/>
        <v>industry-elec-and-hydrogen.html</v>
      </c>
      <c r="S700" s="296"/>
      <c r="T700" s="53"/>
    </row>
    <row r="701" spans="1:20" ht="118" x14ac:dyDescent="0.75">
      <c r="A701" s="71" t="str">
        <f t="shared" si="131"/>
        <v>Industry</v>
      </c>
      <c r="B701" s="71" t="str">
        <f t="shared" si="131"/>
        <v>Electrification + Hydrogen</v>
      </c>
      <c r="C701" s="71" t="str">
        <f t="shared" si="131"/>
        <v>Fraction of Industrial Fuel Use Shifted to Other Fuels</v>
      </c>
      <c r="D701" s="9" t="s">
        <v>3333</v>
      </c>
      <c r="E701" s="53" t="s">
        <v>2892</v>
      </c>
      <c r="F701" s="227" t="s">
        <v>3297</v>
      </c>
      <c r="G701" s="53" t="s">
        <v>3362</v>
      </c>
      <c r="H701" s="54">
        <v>1254</v>
      </c>
      <c r="I701" s="53" t="s">
        <v>46</v>
      </c>
      <c r="J701" s="71" t="str">
        <f t="shared" si="130"/>
        <v>Electrification + Hydrogen</v>
      </c>
      <c r="K701" s="71" t="str">
        <f t="shared" si="130"/>
        <v>indst fuel type shifting</v>
      </c>
      <c r="L701" s="224">
        <f t="shared" si="130"/>
        <v>0</v>
      </c>
      <c r="M701" s="224">
        <f t="shared" si="130"/>
        <v>1</v>
      </c>
      <c r="N701" s="224">
        <f t="shared" si="130"/>
        <v>0.01</v>
      </c>
      <c r="O701" s="71" t="str">
        <f t="shared" si="130"/>
        <v>% of fuel shifted</v>
      </c>
      <c r="P701" s="223" t="str">
        <f>INDEX('Policy Characteristics'!J:J,MATCH($C701,'Policy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71" t="str">
        <f t="shared" si="128"/>
        <v>industry-ag-main.html#fuel-switching</v>
      </c>
      <c r="R701" s="71" t="str">
        <f t="shared" si="128"/>
        <v>industry-elec-and-hydrogen.html</v>
      </c>
      <c r="S701" s="296"/>
      <c r="T701" s="53"/>
    </row>
    <row r="702" spans="1:20" ht="118" x14ac:dyDescent="0.75">
      <c r="A702" s="71" t="str">
        <f t="shared" si="131"/>
        <v>Industry</v>
      </c>
      <c r="B702" s="71" t="str">
        <f t="shared" si="131"/>
        <v>Electrification + Hydrogen</v>
      </c>
      <c r="C702" s="71" t="str">
        <f t="shared" si="131"/>
        <v>Fraction of Industrial Fuel Use Shifted to Other Fuels</v>
      </c>
      <c r="D702" s="9" t="s">
        <v>3333</v>
      </c>
      <c r="E702" s="53" t="s">
        <v>2893</v>
      </c>
      <c r="F702" s="227" t="s">
        <v>3297</v>
      </c>
      <c r="G702" s="53" t="s">
        <v>3363</v>
      </c>
      <c r="H702" s="54">
        <v>1255</v>
      </c>
      <c r="I702" s="53" t="s">
        <v>46</v>
      </c>
      <c r="J702" s="71" t="str">
        <f t="shared" si="130"/>
        <v>Electrification + Hydrogen</v>
      </c>
      <c r="K702" s="71" t="str">
        <f t="shared" si="130"/>
        <v>indst fuel type shifting</v>
      </c>
      <c r="L702" s="224">
        <f t="shared" si="130"/>
        <v>0</v>
      </c>
      <c r="M702" s="224">
        <f t="shared" si="130"/>
        <v>1</v>
      </c>
      <c r="N702" s="224">
        <f t="shared" si="130"/>
        <v>0.01</v>
      </c>
      <c r="O702" s="71" t="str">
        <f t="shared" si="130"/>
        <v>% of fuel shifted</v>
      </c>
      <c r="P702" s="223" t="str">
        <f>INDEX('Policy Characteristics'!J:J,MATCH($C702,'Policy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71" t="str">
        <f t="shared" si="128"/>
        <v>industry-ag-main.html#fuel-switching</v>
      </c>
      <c r="R702" s="71" t="str">
        <f t="shared" si="128"/>
        <v>industry-elec-and-hydrogen.html</v>
      </c>
      <c r="S702" s="296"/>
      <c r="T702" s="53"/>
    </row>
    <row r="703" spans="1:20" ht="118" x14ac:dyDescent="0.75">
      <c r="A703" s="71" t="str">
        <f t="shared" si="131"/>
        <v>Industry</v>
      </c>
      <c r="B703" s="71" t="str">
        <f t="shared" si="131"/>
        <v>Electrification + Hydrogen</v>
      </c>
      <c r="C703" s="71" t="str">
        <f t="shared" si="131"/>
        <v>Fraction of Industrial Fuel Use Shifted to Other Fuels</v>
      </c>
      <c r="D703" s="9" t="s">
        <v>3333</v>
      </c>
      <c r="E703" s="53" t="s">
        <v>2894</v>
      </c>
      <c r="F703" s="227" t="s">
        <v>3297</v>
      </c>
      <c r="G703" s="53" t="s">
        <v>3364</v>
      </c>
      <c r="H703" s="54">
        <v>1256</v>
      </c>
      <c r="I703" s="53" t="s">
        <v>46</v>
      </c>
      <c r="J703" s="71" t="str">
        <f t="shared" si="130"/>
        <v>Electrification + Hydrogen</v>
      </c>
      <c r="K703" s="71" t="str">
        <f t="shared" si="130"/>
        <v>indst fuel type shifting</v>
      </c>
      <c r="L703" s="224">
        <f t="shared" si="130"/>
        <v>0</v>
      </c>
      <c r="M703" s="224">
        <f t="shared" ref="J703:O735" si="132">M$655</f>
        <v>1</v>
      </c>
      <c r="N703" s="224">
        <f t="shared" si="132"/>
        <v>0.01</v>
      </c>
      <c r="O703" s="71" t="str">
        <f t="shared" si="132"/>
        <v>% of fuel shifted</v>
      </c>
      <c r="P703" s="223" t="str">
        <f>INDEX('Policy Characteristics'!J:J,MATCH($C703,'Policy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71" t="str">
        <f t="shared" si="128"/>
        <v>industry-ag-main.html#fuel-switching</v>
      </c>
      <c r="R703" s="71" t="str">
        <f t="shared" si="128"/>
        <v>industry-elec-and-hydrogen.html</v>
      </c>
      <c r="S703" s="296"/>
      <c r="T703" s="53"/>
    </row>
    <row r="704" spans="1:20" ht="118" x14ac:dyDescent="0.75">
      <c r="A704" s="71" t="str">
        <f t="shared" si="131"/>
        <v>Industry</v>
      </c>
      <c r="B704" s="71" t="str">
        <f t="shared" si="131"/>
        <v>Electrification + Hydrogen</v>
      </c>
      <c r="C704" s="71" t="str">
        <f t="shared" si="131"/>
        <v>Fraction of Industrial Fuel Use Shifted to Other Fuels</v>
      </c>
      <c r="D704" s="9" t="s">
        <v>3333</v>
      </c>
      <c r="E704" s="53" t="s">
        <v>2891</v>
      </c>
      <c r="F704" s="227" t="s">
        <v>3297</v>
      </c>
      <c r="G704" s="53" t="s">
        <v>3365</v>
      </c>
      <c r="H704" s="54">
        <v>1257</v>
      </c>
      <c r="I704" s="53" t="s">
        <v>45</v>
      </c>
      <c r="J704" s="71" t="str">
        <f t="shared" si="132"/>
        <v>Electrification + Hydrogen</v>
      </c>
      <c r="K704" s="71" t="str">
        <f t="shared" si="132"/>
        <v>indst fuel type shifting</v>
      </c>
      <c r="L704" s="224">
        <f t="shared" si="132"/>
        <v>0</v>
      </c>
      <c r="M704" s="224">
        <f t="shared" si="132"/>
        <v>1</v>
      </c>
      <c r="N704" s="224">
        <f t="shared" si="132"/>
        <v>0.01</v>
      </c>
      <c r="O704" s="71" t="str">
        <f t="shared" si="132"/>
        <v>% of fuel shifted</v>
      </c>
      <c r="P704" s="223" t="str">
        <f>INDEX('Policy Characteristics'!J:J,MATCH($C704,'Policy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71" t="str">
        <f t="shared" si="128"/>
        <v>industry-ag-main.html#fuel-switching</v>
      </c>
      <c r="R704" s="71" t="str">
        <f t="shared" si="128"/>
        <v>industry-elec-and-hydrogen.html</v>
      </c>
      <c r="S704" s="296"/>
      <c r="T704" s="53"/>
    </row>
    <row r="705" spans="1:20" ht="118" x14ac:dyDescent="0.75">
      <c r="A705" s="71" t="str">
        <f t="shared" si="131"/>
        <v>Industry</v>
      </c>
      <c r="B705" s="71" t="str">
        <f t="shared" si="131"/>
        <v>Electrification + Hydrogen</v>
      </c>
      <c r="C705" s="71" t="str">
        <f t="shared" si="131"/>
        <v>Fraction of Industrial Fuel Use Shifted to Other Fuels</v>
      </c>
      <c r="D705" s="9" t="s">
        <v>3334</v>
      </c>
      <c r="E705" s="53" t="s">
        <v>2523</v>
      </c>
      <c r="F705" s="227" t="s">
        <v>3298</v>
      </c>
      <c r="G705" s="53" t="s">
        <v>3356</v>
      </c>
      <c r="H705" s="54">
        <v>1258</v>
      </c>
      <c r="I705" s="53" t="s">
        <v>45</v>
      </c>
      <c r="J705" s="71" t="str">
        <f t="shared" si="132"/>
        <v>Electrification + Hydrogen</v>
      </c>
      <c r="K705" s="71" t="str">
        <f t="shared" si="132"/>
        <v>indst fuel type shifting</v>
      </c>
      <c r="L705" s="224">
        <f t="shared" si="132"/>
        <v>0</v>
      </c>
      <c r="M705" s="224">
        <f t="shared" si="132"/>
        <v>1</v>
      </c>
      <c r="N705" s="224">
        <f t="shared" si="132"/>
        <v>0.01</v>
      </c>
      <c r="O705" s="71" t="str">
        <f t="shared" si="132"/>
        <v>% of fuel shifted</v>
      </c>
      <c r="P705" s="223" t="str">
        <f>INDEX('Policy Characteristics'!J:J,MATCH($C705,'Policy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71" t="str">
        <f t="shared" si="128"/>
        <v>industry-ag-main.html#fuel-switching</v>
      </c>
      <c r="R705" s="71" t="str">
        <f t="shared" si="128"/>
        <v>industry-elec-and-hydrogen.html</v>
      </c>
      <c r="S705" s="296"/>
      <c r="T705" s="53"/>
    </row>
    <row r="706" spans="1:20" ht="118" x14ac:dyDescent="0.75">
      <c r="A706" s="71" t="str">
        <f t="shared" si="131"/>
        <v>Industry</v>
      </c>
      <c r="B706" s="71" t="str">
        <f t="shared" si="131"/>
        <v>Electrification + Hydrogen</v>
      </c>
      <c r="C706" s="71" t="str">
        <f t="shared" si="131"/>
        <v>Fraction of Industrial Fuel Use Shifted to Other Fuels</v>
      </c>
      <c r="D706" s="9" t="s">
        <v>3334</v>
      </c>
      <c r="E706" s="53" t="s">
        <v>2524</v>
      </c>
      <c r="F706" s="227" t="s">
        <v>3298</v>
      </c>
      <c r="G706" s="53" t="s">
        <v>3357</v>
      </c>
      <c r="H706" s="54">
        <v>1259</v>
      </c>
      <c r="I706" s="53" t="s">
        <v>46</v>
      </c>
      <c r="J706" s="71" t="str">
        <f t="shared" si="132"/>
        <v>Electrification + Hydrogen</v>
      </c>
      <c r="K706" s="71" t="str">
        <f t="shared" si="132"/>
        <v>indst fuel type shifting</v>
      </c>
      <c r="L706" s="224">
        <f t="shared" si="132"/>
        <v>0</v>
      </c>
      <c r="M706" s="224">
        <f t="shared" si="132"/>
        <v>1</v>
      </c>
      <c r="N706" s="224">
        <f t="shared" si="132"/>
        <v>0.01</v>
      </c>
      <c r="O706" s="71" t="str">
        <f t="shared" si="132"/>
        <v>% of fuel shifted</v>
      </c>
      <c r="P706" s="223" t="str">
        <f>INDEX('Policy Characteristics'!J:J,MATCH($C706,'Policy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71" t="str">
        <f t="shared" si="128"/>
        <v>industry-ag-main.html#fuel-switching</v>
      </c>
      <c r="R706" s="71" t="str">
        <f t="shared" si="128"/>
        <v>industry-elec-and-hydrogen.html</v>
      </c>
      <c r="S706" s="296"/>
      <c r="T706" s="53"/>
    </row>
    <row r="707" spans="1:20" ht="118" x14ac:dyDescent="0.75">
      <c r="A707" s="71" t="str">
        <f t="shared" si="131"/>
        <v>Industry</v>
      </c>
      <c r="B707" s="71" t="str">
        <f t="shared" si="131"/>
        <v>Electrification + Hydrogen</v>
      </c>
      <c r="C707" s="71" t="str">
        <f t="shared" si="131"/>
        <v>Fraction of Industrial Fuel Use Shifted to Other Fuels</v>
      </c>
      <c r="D707" s="9" t="s">
        <v>3334</v>
      </c>
      <c r="E707" s="53" t="s">
        <v>2525</v>
      </c>
      <c r="F707" s="227" t="s">
        <v>3298</v>
      </c>
      <c r="G707" s="53" t="s">
        <v>3358</v>
      </c>
      <c r="H707" s="54">
        <v>1260</v>
      </c>
      <c r="I707" s="53" t="s">
        <v>46</v>
      </c>
      <c r="J707" s="71" t="str">
        <f t="shared" si="132"/>
        <v>Electrification + Hydrogen</v>
      </c>
      <c r="K707" s="71" t="str">
        <f t="shared" si="132"/>
        <v>indst fuel type shifting</v>
      </c>
      <c r="L707" s="224">
        <f t="shared" si="132"/>
        <v>0</v>
      </c>
      <c r="M707" s="224">
        <f t="shared" si="132"/>
        <v>1</v>
      </c>
      <c r="N707" s="224">
        <f t="shared" si="132"/>
        <v>0.01</v>
      </c>
      <c r="O707" s="71" t="str">
        <f t="shared" si="132"/>
        <v>% of fuel shifted</v>
      </c>
      <c r="P707" s="223" t="str">
        <f>INDEX('Policy Characteristics'!J:J,MATCH($C707,'Policy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71" t="str">
        <f t="shared" si="128"/>
        <v>industry-ag-main.html#fuel-switching</v>
      </c>
      <c r="R707" s="71" t="str">
        <f t="shared" si="128"/>
        <v>industry-elec-and-hydrogen.html</v>
      </c>
      <c r="S707" s="296"/>
      <c r="T707" s="53"/>
    </row>
    <row r="708" spans="1:20" ht="118" x14ac:dyDescent="0.75">
      <c r="A708" s="71" t="str">
        <f t="shared" si="131"/>
        <v>Industry</v>
      </c>
      <c r="B708" s="71" t="str">
        <f t="shared" si="131"/>
        <v>Electrification + Hydrogen</v>
      </c>
      <c r="C708" s="71" t="str">
        <f t="shared" si="131"/>
        <v>Fraction of Industrial Fuel Use Shifted to Other Fuels</v>
      </c>
      <c r="D708" s="9" t="s">
        <v>3334</v>
      </c>
      <c r="E708" s="53" t="s">
        <v>2526</v>
      </c>
      <c r="F708" s="227" t="s">
        <v>3298</v>
      </c>
      <c r="G708" s="53" t="s">
        <v>3359</v>
      </c>
      <c r="H708" s="54">
        <v>1261</v>
      </c>
      <c r="I708" s="53" t="s">
        <v>46</v>
      </c>
      <c r="J708" s="71" t="str">
        <f t="shared" si="132"/>
        <v>Electrification + Hydrogen</v>
      </c>
      <c r="K708" s="71" t="str">
        <f t="shared" si="132"/>
        <v>indst fuel type shifting</v>
      </c>
      <c r="L708" s="224">
        <f t="shared" si="132"/>
        <v>0</v>
      </c>
      <c r="M708" s="224">
        <f t="shared" si="132"/>
        <v>1</v>
      </c>
      <c r="N708" s="224">
        <f t="shared" si="132"/>
        <v>0.01</v>
      </c>
      <c r="O708" s="71" t="str">
        <f t="shared" si="132"/>
        <v>% of fuel shifted</v>
      </c>
      <c r="P708" s="223" t="str">
        <f>INDEX('Policy Characteristics'!J:J,MATCH($C708,'Policy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71" t="str">
        <f t="shared" si="128"/>
        <v>industry-ag-main.html#fuel-switching</v>
      </c>
      <c r="R708" s="71" t="str">
        <f t="shared" si="128"/>
        <v>industry-elec-and-hydrogen.html</v>
      </c>
      <c r="S708" s="296"/>
      <c r="T708" s="53"/>
    </row>
    <row r="709" spans="1:20" ht="118" x14ac:dyDescent="0.75">
      <c r="A709" s="71" t="str">
        <f t="shared" si="131"/>
        <v>Industry</v>
      </c>
      <c r="B709" s="71" t="str">
        <f t="shared" si="131"/>
        <v>Electrification + Hydrogen</v>
      </c>
      <c r="C709" s="71" t="str">
        <f t="shared" si="131"/>
        <v>Fraction of Industrial Fuel Use Shifted to Other Fuels</v>
      </c>
      <c r="D709" s="9" t="s">
        <v>3334</v>
      </c>
      <c r="E709" s="53" t="s">
        <v>2527</v>
      </c>
      <c r="F709" s="227" t="s">
        <v>3298</v>
      </c>
      <c r="G709" s="53" t="s">
        <v>3360</v>
      </c>
      <c r="H709" s="54">
        <v>1262</v>
      </c>
      <c r="I709" s="53" t="s">
        <v>46</v>
      </c>
      <c r="J709" s="71" t="str">
        <f t="shared" si="132"/>
        <v>Electrification + Hydrogen</v>
      </c>
      <c r="K709" s="71" t="str">
        <f t="shared" si="132"/>
        <v>indst fuel type shifting</v>
      </c>
      <c r="L709" s="224">
        <f t="shared" si="132"/>
        <v>0</v>
      </c>
      <c r="M709" s="224">
        <f t="shared" si="132"/>
        <v>1</v>
      </c>
      <c r="N709" s="224">
        <f t="shared" si="132"/>
        <v>0.01</v>
      </c>
      <c r="O709" s="71" t="str">
        <f t="shared" si="132"/>
        <v>% of fuel shifted</v>
      </c>
      <c r="P709" s="223" t="str">
        <f>INDEX('Policy Characteristics'!J:J,MATCH($C709,'Policy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71" t="str">
        <f t="shared" si="128"/>
        <v>industry-ag-main.html#fuel-switching</v>
      </c>
      <c r="R709" s="71" t="str">
        <f t="shared" si="128"/>
        <v>industry-elec-and-hydrogen.html</v>
      </c>
      <c r="S709" s="296"/>
      <c r="T709" s="53"/>
    </row>
    <row r="710" spans="1:20" ht="118" x14ac:dyDescent="0.75">
      <c r="A710" s="71" t="str">
        <f t="shared" si="131"/>
        <v>Industry</v>
      </c>
      <c r="B710" s="71" t="str">
        <f t="shared" si="131"/>
        <v>Electrification + Hydrogen</v>
      </c>
      <c r="C710" s="71" t="str">
        <f t="shared" si="131"/>
        <v>Fraction of Industrial Fuel Use Shifted to Other Fuels</v>
      </c>
      <c r="D710" s="9" t="s">
        <v>3334</v>
      </c>
      <c r="E710" s="53" t="s">
        <v>2528</v>
      </c>
      <c r="F710" s="227" t="s">
        <v>3298</v>
      </c>
      <c r="G710" s="53" t="s">
        <v>3361</v>
      </c>
      <c r="H710" s="54">
        <v>1263</v>
      </c>
      <c r="I710" s="53" t="s">
        <v>46</v>
      </c>
      <c r="J710" s="71" t="str">
        <f t="shared" si="132"/>
        <v>Electrification + Hydrogen</v>
      </c>
      <c r="K710" s="71" t="str">
        <f t="shared" si="132"/>
        <v>indst fuel type shifting</v>
      </c>
      <c r="L710" s="224">
        <f t="shared" si="132"/>
        <v>0</v>
      </c>
      <c r="M710" s="224">
        <f t="shared" si="132"/>
        <v>1</v>
      </c>
      <c r="N710" s="224">
        <f t="shared" si="132"/>
        <v>0.01</v>
      </c>
      <c r="O710" s="71" t="str">
        <f t="shared" si="132"/>
        <v>% of fuel shifted</v>
      </c>
      <c r="P710" s="223" t="str">
        <f>INDEX('Policy Characteristics'!J:J,MATCH($C710,'Policy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71" t="str">
        <f t="shared" si="128"/>
        <v>industry-ag-main.html#fuel-switching</v>
      </c>
      <c r="R710" s="71" t="str">
        <f t="shared" si="128"/>
        <v>industry-elec-and-hydrogen.html</v>
      </c>
      <c r="S710" s="296"/>
      <c r="T710" s="53"/>
    </row>
    <row r="711" spans="1:20" ht="118" x14ac:dyDescent="0.75">
      <c r="A711" s="71" t="str">
        <f t="shared" si="131"/>
        <v>Industry</v>
      </c>
      <c r="B711" s="71" t="str">
        <f t="shared" si="131"/>
        <v>Electrification + Hydrogen</v>
      </c>
      <c r="C711" s="71" t="str">
        <f t="shared" si="131"/>
        <v>Fraction of Industrial Fuel Use Shifted to Other Fuels</v>
      </c>
      <c r="D711" s="9" t="s">
        <v>3334</v>
      </c>
      <c r="E711" s="53" t="s">
        <v>2892</v>
      </c>
      <c r="F711" s="227" t="s">
        <v>3298</v>
      </c>
      <c r="G711" s="53" t="s">
        <v>3362</v>
      </c>
      <c r="H711" s="54">
        <v>1264</v>
      </c>
      <c r="I711" s="53" t="s">
        <v>46</v>
      </c>
      <c r="J711" s="71" t="str">
        <f t="shared" si="132"/>
        <v>Electrification + Hydrogen</v>
      </c>
      <c r="K711" s="71" t="str">
        <f t="shared" si="132"/>
        <v>indst fuel type shifting</v>
      </c>
      <c r="L711" s="224">
        <f t="shared" si="132"/>
        <v>0</v>
      </c>
      <c r="M711" s="224">
        <f t="shared" si="132"/>
        <v>1</v>
      </c>
      <c r="N711" s="224">
        <f t="shared" si="132"/>
        <v>0.01</v>
      </c>
      <c r="O711" s="71" t="str">
        <f t="shared" si="132"/>
        <v>% of fuel shifted</v>
      </c>
      <c r="P711" s="223" t="str">
        <f>INDEX('Policy Characteristics'!J:J,MATCH($C711,'Policy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71" t="str">
        <f t="shared" si="128"/>
        <v>industry-ag-main.html#fuel-switching</v>
      </c>
      <c r="R711" s="71" t="str">
        <f t="shared" si="128"/>
        <v>industry-elec-and-hydrogen.html</v>
      </c>
      <c r="S711" s="296"/>
      <c r="T711" s="53"/>
    </row>
    <row r="712" spans="1:20" ht="118" x14ac:dyDescent="0.75">
      <c r="A712" s="71" t="str">
        <f t="shared" si="131"/>
        <v>Industry</v>
      </c>
      <c r="B712" s="71" t="str">
        <f t="shared" si="131"/>
        <v>Electrification + Hydrogen</v>
      </c>
      <c r="C712" s="71" t="str">
        <f t="shared" si="131"/>
        <v>Fraction of Industrial Fuel Use Shifted to Other Fuels</v>
      </c>
      <c r="D712" s="9" t="s">
        <v>3334</v>
      </c>
      <c r="E712" s="53" t="s">
        <v>2893</v>
      </c>
      <c r="F712" s="227" t="s">
        <v>3298</v>
      </c>
      <c r="G712" s="53" t="s">
        <v>3363</v>
      </c>
      <c r="H712" s="54">
        <v>1265</v>
      </c>
      <c r="I712" s="53" t="s">
        <v>46</v>
      </c>
      <c r="J712" s="71" t="str">
        <f t="shared" si="132"/>
        <v>Electrification + Hydrogen</v>
      </c>
      <c r="K712" s="71" t="str">
        <f t="shared" si="132"/>
        <v>indst fuel type shifting</v>
      </c>
      <c r="L712" s="224">
        <f t="shared" si="132"/>
        <v>0</v>
      </c>
      <c r="M712" s="224">
        <f t="shared" si="132"/>
        <v>1</v>
      </c>
      <c r="N712" s="224">
        <f t="shared" si="132"/>
        <v>0.01</v>
      </c>
      <c r="O712" s="71" t="str">
        <f t="shared" si="132"/>
        <v>% of fuel shifted</v>
      </c>
      <c r="P712" s="223" t="str">
        <f>INDEX('Policy Characteristics'!J:J,MATCH($C712,'Policy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71" t="str">
        <f t="shared" si="128"/>
        <v>industry-ag-main.html#fuel-switching</v>
      </c>
      <c r="R712" s="71" t="str">
        <f t="shared" si="128"/>
        <v>industry-elec-and-hydrogen.html</v>
      </c>
      <c r="S712" s="296"/>
      <c r="T712" s="53"/>
    </row>
    <row r="713" spans="1:20" ht="118" x14ac:dyDescent="0.75">
      <c r="A713" s="71" t="str">
        <f t="shared" si="131"/>
        <v>Industry</v>
      </c>
      <c r="B713" s="71" t="str">
        <f t="shared" si="131"/>
        <v>Electrification + Hydrogen</v>
      </c>
      <c r="C713" s="71" t="str">
        <f t="shared" si="131"/>
        <v>Fraction of Industrial Fuel Use Shifted to Other Fuels</v>
      </c>
      <c r="D713" s="9" t="s">
        <v>3334</v>
      </c>
      <c r="E713" s="53" t="s">
        <v>2894</v>
      </c>
      <c r="F713" s="227" t="s">
        <v>3298</v>
      </c>
      <c r="G713" s="53" t="s">
        <v>3364</v>
      </c>
      <c r="H713" s="54">
        <v>1266</v>
      </c>
      <c r="I713" s="53" t="s">
        <v>46</v>
      </c>
      <c r="J713" s="71" t="str">
        <f t="shared" si="132"/>
        <v>Electrification + Hydrogen</v>
      </c>
      <c r="K713" s="71" t="str">
        <f t="shared" si="132"/>
        <v>indst fuel type shifting</v>
      </c>
      <c r="L713" s="224">
        <f t="shared" si="132"/>
        <v>0</v>
      </c>
      <c r="M713" s="224">
        <f t="shared" si="132"/>
        <v>1</v>
      </c>
      <c r="N713" s="224">
        <f t="shared" si="132"/>
        <v>0.01</v>
      </c>
      <c r="O713" s="71" t="str">
        <f t="shared" si="132"/>
        <v>% of fuel shifted</v>
      </c>
      <c r="P713" s="223" t="str">
        <f>INDEX('Policy Characteristics'!J:J,MATCH($C713,'Policy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71" t="str">
        <f t="shared" si="128"/>
        <v>industry-ag-main.html#fuel-switching</v>
      </c>
      <c r="R713" s="71" t="str">
        <f t="shared" si="128"/>
        <v>industry-elec-and-hydrogen.html</v>
      </c>
      <c r="S713" s="296"/>
      <c r="T713" s="53"/>
    </row>
    <row r="714" spans="1:20" ht="118" x14ac:dyDescent="0.75">
      <c r="A714" s="71" t="str">
        <f t="shared" si="131"/>
        <v>Industry</v>
      </c>
      <c r="B714" s="71" t="str">
        <f t="shared" si="131"/>
        <v>Electrification + Hydrogen</v>
      </c>
      <c r="C714" s="71" t="str">
        <f t="shared" si="131"/>
        <v>Fraction of Industrial Fuel Use Shifted to Other Fuels</v>
      </c>
      <c r="D714" s="9" t="s">
        <v>3334</v>
      </c>
      <c r="E714" s="53" t="s">
        <v>2891</v>
      </c>
      <c r="F714" s="227" t="s">
        <v>3298</v>
      </c>
      <c r="G714" s="53" t="s">
        <v>3365</v>
      </c>
      <c r="H714" s="54">
        <v>1267</v>
      </c>
      <c r="I714" s="53" t="s">
        <v>45</v>
      </c>
      <c r="J714" s="71" t="str">
        <f t="shared" si="132"/>
        <v>Electrification + Hydrogen</v>
      </c>
      <c r="K714" s="71" t="str">
        <f t="shared" si="132"/>
        <v>indst fuel type shifting</v>
      </c>
      <c r="L714" s="224">
        <f t="shared" si="132"/>
        <v>0</v>
      </c>
      <c r="M714" s="224">
        <f t="shared" si="132"/>
        <v>1</v>
      </c>
      <c r="N714" s="224">
        <f t="shared" si="132"/>
        <v>0.01</v>
      </c>
      <c r="O714" s="71" t="str">
        <f t="shared" si="132"/>
        <v>% of fuel shifted</v>
      </c>
      <c r="P714" s="223" t="str">
        <f>INDEX('Policy Characteristics'!J:J,MATCH($C714,'Policy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71" t="str">
        <f t="shared" si="128"/>
        <v>industry-ag-main.html#fuel-switching</v>
      </c>
      <c r="R714" s="71" t="str">
        <f t="shared" si="128"/>
        <v>industry-elec-and-hydrogen.html</v>
      </c>
      <c r="S714" s="296"/>
      <c r="T714" s="53"/>
    </row>
    <row r="715" spans="1:20" ht="118" x14ac:dyDescent="0.75">
      <c r="A715" s="71" t="str">
        <f t="shared" si="131"/>
        <v>Industry</v>
      </c>
      <c r="B715" s="71" t="str">
        <f t="shared" si="131"/>
        <v>Electrification + Hydrogen</v>
      </c>
      <c r="C715" s="71" t="str">
        <f t="shared" si="131"/>
        <v>Fraction of Industrial Fuel Use Shifted to Other Fuels</v>
      </c>
      <c r="D715" s="9" t="s">
        <v>3335</v>
      </c>
      <c r="E715" s="53" t="s">
        <v>2523</v>
      </c>
      <c r="F715" s="227" t="s">
        <v>3299</v>
      </c>
      <c r="G715" s="53" t="s">
        <v>3356</v>
      </c>
      <c r="H715" s="54">
        <v>1268</v>
      </c>
      <c r="I715" s="53" t="s">
        <v>45</v>
      </c>
      <c r="J715" s="71" t="str">
        <f t="shared" si="132"/>
        <v>Electrification + Hydrogen</v>
      </c>
      <c r="K715" s="71" t="str">
        <f t="shared" si="132"/>
        <v>indst fuel type shifting</v>
      </c>
      <c r="L715" s="224">
        <f t="shared" si="132"/>
        <v>0</v>
      </c>
      <c r="M715" s="224">
        <f t="shared" si="132"/>
        <v>1</v>
      </c>
      <c r="N715" s="224">
        <f t="shared" si="132"/>
        <v>0.01</v>
      </c>
      <c r="O715" s="71" t="str">
        <f t="shared" si="132"/>
        <v>% of fuel shifted</v>
      </c>
      <c r="P715" s="223" t="str">
        <f>INDEX('Policy Characteristics'!J:J,MATCH($C715,'Policy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71" t="str">
        <f t="shared" si="128"/>
        <v>industry-ag-main.html#fuel-switching</v>
      </c>
      <c r="R715" s="71" t="str">
        <f t="shared" si="128"/>
        <v>industry-elec-and-hydrogen.html</v>
      </c>
      <c r="S715" s="296"/>
      <c r="T715" s="53"/>
    </row>
    <row r="716" spans="1:20" ht="118" x14ac:dyDescent="0.75">
      <c r="A716" s="71" t="str">
        <f t="shared" si="131"/>
        <v>Industry</v>
      </c>
      <c r="B716" s="71" t="str">
        <f t="shared" si="131"/>
        <v>Electrification + Hydrogen</v>
      </c>
      <c r="C716" s="71" t="str">
        <f t="shared" si="131"/>
        <v>Fraction of Industrial Fuel Use Shifted to Other Fuels</v>
      </c>
      <c r="D716" s="9" t="s">
        <v>3335</v>
      </c>
      <c r="E716" s="53" t="s">
        <v>2524</v>
      </c>
      <c r="F716" s="227" t="s">
        <v>3299</v>
      </c>
      <c r="G716" s="53" t="s">
        <v>3357</v>
      </c>
      <c r="H716" s="54">
        <v>1269</v>
      </c>
      <c r="I716" s="53" t="s">
        <v>46</v>
      </c>
      <c r="J716" s="71" t="str">
        <f t="shared" si="132"/>
        <v>Electrification + Hydrogen</v>
      </c>
      <c r="K716" s="71" t="str">
        <f t="shared" si="132"/>
        <v>indst fuel type shifting</v>
      </c>
      <c r="L716" s="224">
        <f t="shared" si="132"/>
        <v>0</v>
      </c>
      <c r="M716" s="224">
        <f t="shared" si="132"/>
        <v>1</v>
      </c>
      <c r="N716" s="224">
        <f t="shared" si="132"/>
        <v>0.01</v>
      </c>
      <c r="O716" s="71" t="str">
        <f t="shared" si="132"/>
        <v>% of fuel shifted</v>
      </c>
      <c r="P716" s="223" t="str">
        <f>INDEX('Policy Characteristics'!J:J,MATCH($C716,'Policy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71" t="str">
        <f t="shared" si="128"/>
        <v>industry-ag-main.html#fuel-switching</v>
      </c>
      <c r="R716" s="71" t="str">
        <f t="shared" si="128"/>
        <v>industry-elec-and-hydrogen.html</v>
      </c>
      <c r="S716" s="296"/>
      <c r="T716" s="53"/>
    </row>
    <row r="717" spans="1:20" ht="118" x14ac:dyDescent="0.75">
      <c r="A717" s="71" t="str">
        <f t="shared" si="131"/>
        <v>Industry</v>
      </c>
      <c r="B717" s="71" t="str">
        <f t="shared" si="131"/>
        <v>Electrification + Hydrogen</v>
      </c>
      <c r="C717" s="71" t="str">
        <f t="shared" si="131"/>
        <v>Fraction of Industrial Fuel Use Shifted to Other Fuels</v>
      </c>
      <c r="D717" s="9" t="s">
        <v>3335</v>
      </c>
      <c r="E717" s="53" t="s">
        <v>2525</v>
      </c>
      <c r="F717" s="227" t="s">
        <v>3299</v>
      </c>
      <c r="G717" s="53" t="s">
        <v>3358</v>
      </c>
      <c r="H717" s="54">
        <v>1270</v>
      </c>
      <c r="I717" s="53" t="s">
        <v>46</v>
      </c>
      <c r="J717" s="71" t="str">
        <f t="shared" si="132"/>
        <v>Electrification + Hydrogen</v>
      </c>
      <c r="K717" s="71" t="str">
        <f t="shared" si="132"/>
        <v>indst fuel type shifting</v>
      </c>
      <c r="L717" s="224">
        <f t="shared" si="132"/>
        <v>0</v>
      </c>
      <c r="M717" s="224">
        <f t="shared" si="132"/>
        <v>1</v>
      </c>
      <c r="N717" s="224">
        <f t="shared" si="132"/>
        <v>0.01</v>
      </c>
      <c r="O717" s="71" t="str">
        <f t="shared" si="132"/>
        <v>% of fuel shifted</v>
      </c>
      <c r="P717" s="223" t="str">
        <f>INDEX('Policy Characteristics'!J:J,MATCH($C717,'Policy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7" s="71" t="str">
        <f t="shared" si="128"/>
        <v>industry-ag-main.html#fuel-switching</v>
      </c>
      <c r="R717" s="71" t="str">
        <f t="shared" si="128"/>
        <v>industry-elec-and-hydrogen.html</v>
      </c>
      <c r="S717" s="296"/>
      <c r="T717" s="53"/>
    </row>
    <row r="718" spans="1:20" ht="118" x14ac:dyDescent="0.75">
      <c r="A718" s="71" t="str">
        <f t="shared" si="131"/>
        <v>Industry</v>
      </c>
      <c r="B718" s="71" t="str">
        <f t="shared" si="131"/>
        <v>Electrification + Hydrogen</v>
      </c>
      <c r="C718" s="71" t="str">
        <f t="shared" si="131"/>
        <v>Fraction of Industrial Fuel Use Shifted to Other Fuels</v>
      </c>
      <c r="D718" s="9" t="s">
        <v>3335</v>
      </c>
      <c r="E718" s="53" t="s">
        <v>2526</v>
      </c>
      <c r="F718" s="227" t="s">
        <v>3299</v>
      </c>
      <c r="G718" s="53" t="s">
        <v>3359</v>
      </c>
      <c r="H718" s="54">
        <v>1271</v>
      </c>
      <c r="I718" s="53" t="s">
        <v>46</v>
      </c>
      <c r="J718" s="71" t="str">
        <f t="shared" si="132"/>
        <v>Electrification + Hydrogen</v>
      </c>
      <c r="K718" s="71" t="str">
        <f t="shared" si="132"/>
        <v>indst fuel type shifting</v>
      </c>
      <c r="L718" s="224">
        <f t="shared" si="132"/>
        <v>0</v>
      </c>
      <c r="M718" s="224">
        <f t="shared" si="132"/>
        <v>1</v>
      </c>
      <c r="N718" s="224">
        <f t="shared" si="132"/>
        <v>0.01</v>
      </c>
      <c r="O718" s="71" t="str">
        <f t="shared" si="132"/>
        <v>% of fuel shifted</v>
      </c>
      <c r="P718" s="223" t="str">
        <f>INDEX('Policy Characteristics'!J:J,MATCH($C718,'Policy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8" s="71" t="str">
        <f t="shared" si="128"/>
        <v>industry-ag-main.html#fuel-switching</v>
      </c>
      <c r="R718" s="71" t="str">
        <f t="shared" si="128"/>
        <v>industry-elec-and-hydrogen.html</v>
      </c>
      <c r="S718" s="296"/>
      <c r="T718" s="53"/>
    </row>
    <row r="719" spans="1:20" ht="118" x14ac:dyDescent="0.75">
      <c r="A719" s="71" t="str">
        <f t="shared" si="131"/>
        <v>Industry</v>
      </c>
      <c r="B719" s="71" t="str">
        <f t="shared" si="131"/>
        <v>Electrification + Hydrogen</v>
      </c>
      <c r="C719" s="71" t="str">
        <f t="shared" si="131"/>
        <v>Fraction of Industrial Fuel Use Shifted to Other Fuels</v>
      </c>
      <c r="D719" s="9" t="s">
        <v>3335</v>
      </c>
      <c r="E719" s="53" t="s">
        <v>2527</v>
      </c>
      <c r="F719" s="227" t="s">
        <v>3299</v>
      </c>
      <c r="G719" s="53" t="s">
        <v>3360</v>
      </c>
      <c r="H719" s="54">
        <v>1272</v>
      </c>
      <c r="I719" s="53" t="s">
        <v>46</v>
      </c>
      <c r="J719" s="71" t="str">
        <f t="shared" si="132"/>
        <v>Electrification + Hydrogen</v>
      </c>
      <c r="K719" s="71" t="str">
        <f t="shared" si="132"/>
        <v>indst fuel type shifting</v>
      </c>
      <c r="L719" s="224">
        <f t="shared" si="132"/>
        <v>0</v>
      </c>
      <c r="M719" s="224">
        <f t="shared" si="132"/>
        <v>1</v>
      </c>
      <c r="N719" s="224">
        <f t="shared" si="132"/>
        <v>0.01</v>
      </c>
      <c r="O719" s="71" t="str">
        <f t="shared" si="132"/>
        <v>% of fuel shifted</v>
      </c>
      <c r="P719" s="223" t="str">
        <f>INDEX('Policy Characteristics'!J:J,MATCH($C719,'Policy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9" s="71" t="str">
        <f t="shared" si="128"/>
        <v>industry-ag-main.html#fuel-switching</v>
      </c>
      <c r="R719" s="71" t="str">
        <f t="shared" si="128"/>
        <v>industry-elec-and-hydrogen.html</v>
      </c>
      <c r="S719" s="296"/>
      <c r="T719" s="53"/>
    </row>
    <row r="720" spans="1:20" ht="118" x14ac:dyDescent="0.75">
      <c r="A720" s="71" t="str">
        <f t="shared" si="131"/>
        <v>Industry</v>
      </c>
      <c r="B720" s="71" t="str">
        <f t="shared" si="131"/>
        <v>Electrification + Hydrogen</v>
      </c>
      <c r="C720" s="71" t="str">
        <f t="shared" si="131"/>
        <v>Fraction of Industrial Fuel Use Shifted to Other Fuels</v>
      </c>
      <c r="D720" s="9" t="s">
        <v>3335</v>
      </c>
      <c r="E720" s="53" t="s">
        <v>2528</v>
      </c>
      <c r="F720" s="227" t="s">
        <v>3299</v>
      </c>
      <c r="G720" s="53" t="s">
        <v>3361</v>
      </c>
      <c r="H720" s="54">
        <v>1273</v>
      </c>
      <c r="I720" s="53" t="s">
        <v>46</v>
      </c>
      <c r="J720" s="71" t="str">
        <f t="shared" si="132"/>
        <v>Electrification + Hydrogen</v>
      </c>
      <c r="K720" s="71" t="str">
        <f t="shared" si="132"/>
        <v>indst fuel type shifting</v>
      </c>
      <c r="L720" s="224">
        <f t="shared" si="132"/>
        <v>0</v>
      </c>
      <c r="M720" s="224">
        <f t="shared" si="132"/>
        <v>1</v>
      </c>
      <c r="N720" s="224">
        <f t="shared" si="132"/>
        <v>0.01</v>
      </c>
      <c r="O720" s="71" t="str">
        <f t="shared" si="132"/>
        <v>% of fuel shifted</v>
      </c>
      <c r="P720" s="223" t="str">
        <f>INDEX('Policy Characteristics'!J:J,MATCH($C720,'Policy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0" s="71" t="str">
        <f t="shared" si="128"/>
        <v>industry-ag-main.html#fuel-switching</v>
      </c>
      <c r="R720" s="71" t="str">
        <f t="shared" si="128"/>
        <v>industry-elec-and-hydrogen.html</v>
      </c>
      <c r="S720" s="296"/>
      <c r="T720" s="53"/>
    </row>
    <row r="721" spans="1:20" ht="118" x14ac:dyDescent="0.75">
      <c r="A721" s="71" t="str">
        <f t="shared" si="131"/>
        <v>Industry</v>
      </c>
      <c r="B721" s="71" t="str">
        <f t="shared" si="131"/>
        <v>Electrification + Hydrogen</v>
      </c>
      <c r="C721" s="71" t="str">
        <f t="shared" si="131"/>
        <v>Fraction of Industrial Fuel Use Shifted to Other Fuels</v>
      </c>
      <c r="D721" s="9" t="s">
        <v>3335</v>
      </c>
      <c r="E721" s="53" t="s">
        <v>2892</v>
      </c>
      <c r="F721" s="227" t="s">
        <v>3299</v>
      </c>
      <c r="G721" s="53" t="s">
        <v>3362</v>
      </c>
      <c r="H721" s="54">
        <v>1274</v>
      </c>
      <c r="I721" s="53" t="s">
        <v>46</v>
      </c>
      <c r="J721" s="71" t="str">
        <f t="shared" si="132"/>
        <v>Electrification + Hydrogen</v>
      </c>
      <c r="K721" s="71" t="str">
        <f t="shared" si="132"/>
        <v>indst fuel type shifting</v>
      </c>
      <c r="L721" s="224">
        <f t="shared" si="132"/>
        <v>0</v>
      </c>
      <c r="M721" s="224">
        <f t="shared" si="132"/>
        <v>1</v>
      </c>
      <c r="N721" s="224">
        <f t="shared" si="132"/>
        <v>0.01</v>
      </c>
      <c r="O721" s="71" t="str">
        <f t="shared" si="132"/>
        <v>% of fuel shifted</v>
      </c>
      <c r="P721" s="223" t="str">
        <f>INDEX('Policy Characteristics'!J:J,MATCH($C721,'Policy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1" s="71" t="str">
        <f t="shared" si="128"/>
        <v>industry-ag-main.html#fuel-switching</v>
      </c>
      <c r="R721" s="71" t="str">
        <f t="shared" si="128"/>
        <v>industry-elec-and-hydrogen.html</v>
      </c>
      <c r="S721" s="296"/>
      <c r="T721" s="53"/>
    </row>
    <row r="722" spans="1:20" ht="118" x14ac:dyDescent="0.75">
      <c r="A722" s="71" t="str">
        <f t="shared" si="131"/>
        <v>Industry</v>
      </c>
      <c r="B722" s="71" t="str">
        <f t="shared" si="131"/>
        <v>Electrification + Hydrogen</v>
      </c>
      <c r="C722" s="71" t="str">
        <f t="shared" si="131"/>
        <v>Fraction of Industrial Fuel Use Shifted to Other Fuels</v>
      </c>
      <c r="D722" s="9" t="s">
        <v>3335</v>
      </c>
      <c r="E722" s="53" t="s">
        <v>2893</v>
      </c>
      <c r="F722" s="227" t="s">
        <v>3299</v>
      </c>
      <c r="G722" s="53" t="s">
        <v>3363</v>
      </c>
      <c r="H722" s="54">
        <v>1275</v>
      </c>
      <c r="I722" s="53" t="s">
        <v>46</v>
      </c>
      <c r="J722" s="71" t="str">
        <f t="shared" si="132"/>
        <v>Electrification + Hydrogen</v>
      </c>
      <c r="K722" s="71" t="str">
        <f t="shared" si="132"/>
        <v>indst fuel type shifting</v>
      </c>
      <c r="L722" s="224">
        <f t="shared" si="132"/>
        <v>0</v>
      </c>
      <c r="M722" s="224">
        <f t="shared" si="132"/>
        <v>1</v>
      </c>
      <c r="N722" s="224">
        <f t="shared" si="132"/>
        <v>0.01</v>
      </c>
      <c r="O722" s="71" t="str">
        <f t="shared" si="132"/>
        <v>% of fuel shifted</v>
      </c>
      <c r="P722" s="223" t="str">
        <f>INDEX('Policy Characteristics'!J:J,MATCH($C722,'Policy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2" s="71" t="str">
        <f t="shared" si="128"/>
        <v>industry-ag-main.html#fuel-switching</v>
      </c>
      <c r="R722" s="71" t="str">
        <f t="shared" si="128"/>
        <v>industry-elec-and-hydrogen.html</v>
      </c>
      <c r="S722" s="296"/>
      <c r="T722" s="53"/>
    </row>
    <row r="723" spans="1:20" ht="118" x14ac:dyDescent="0.75">
      <c r="A723" s="71" t="str">
        <f t="shared" si="131"/>
        <v>Industry</v>
      </c>
      <c r="B723" s="71" t="str">
        <f t="shared" si="131"/>
        <v>Electrification + Hydrogen</v>
      </c>
      <c r="C723" s="71" t="str">
        <f t="shared" si="131"/>
        <v>Fraction of Industrial Fuel Use Shifted to Other Fuels</v>
      </c>
      <c r="D723" s="9" t="s">
        <v>3335</v>
      </c>
      <c r="E723" s="53" t="s">
        <v>2894</v>
      </c>
      <c r="F723" s="227" t="s">
        <v>3299</v>
      </c>
      <c r="G723" s="53" t="s">
        <v>3364</v>
      </c>
      <c r="H723" s="54">
        <v>1276</v>
      </c>
      <c r="I723" s="53" t="s">
        <v>46</v>
      </c>
      <c r="J723" s="71" t="str">
        <f t="shared" si="132"/>
        <v>Electrification + Hydrogen</v>
      </c>
      <c r="K723" s="71" t="str">
        <f t="shared" si="132"/>
        <v>indst fuel type shifting</v>
      </c>
      <c r="L723" s="224">
        <f t="shared" si="132"/>
        <v>0</v>
      </c>
      <c r="M723" s="224">
        <f t="shared" si="132"/>
        <v>1</v>
      </c>
      <c r="N723" s="224">
        <f t="shared" si="132"/>
        <v>0.01</v>
      </c>
      <c r="O723" s="71" t="str">
        <f t="shared" si="132"/>
        <v>% of fuel shifted</v>
      </c>
      <c r="P723" s="223" t="str">
        <f>INDEX('Policy Characteristics'!J:J,MATCH($C723,'Policy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3" s="71" t="str">
        <f t="shared" si="128"/>
        <v>industry-ag-main.html#fuel-switching</v>
      </c>
      <c r="R723" s="71" t="str">
        <f t="shared" si="128"/>
        <v>industry-elec-and-hydrogen.html</v>
      </c>
      <c r="S723" s="296"/>
      <c r="T723" s="53"/>
    </row>
    <row r="724" spans="1:20" ht="118" x14ac:dyDescent="0.75">
      <c r="A724" s="71" t="str">
        <f t="shared" si="131"/>
        <v>Industry</v>
      </c>
      <c r="B724" s="71" t="str">
        <f t="shared" si="131"/>
        <v>Electrification + Hydrogen</v>
      </c>
      <c r="C724" s="71" t="str">
        <f t="shared" si="131"/>
        <v>Fraction of Industrial Fuel Use Shifted to Other Fuels</v>
      </c>
      <c r="D724" s="9" t="s">
        <v>3335</v>
      </c>
      <c r="E724" s="53" t="s">
        <v>2891</v>
      </c>
      <c r="F724" s="227" t="s">
        <v>3299</v>
      </c>
      <c r="G724" s="53" t="s">
        <v>3365</v>
      </c>
      <c r="H724" s="54">
        <v>1277</v>
      </c>
      <c r="I724" s="53" t="s">
        <v>45</v>
      </c>
      <c r="J724" s="71" t="str">
        <f t="shared" si="132"/>
        <v>Electrification + Hydrogen</v>
      </c>
      <c r="K724" s="71" t="str">
        <f t="shared" si="132"/>
        <v>indst fuel type shifting</v>
      </c>
      <c r="L724" s="224">
        <f t="shared" si="132"/>
        <v>0</v>
      </c>
      <c r="M724" s="224">
        <f t="shared" si="132"/>
        <v>1</v>
      </c>
      <c r="N724" s="224">
        <f t="shared" si="132"/>
        <v>0.01</v>
      </c>
      <c r="O724" s="71" t="str">
        <f t="shared" si="132"/>
        <v>% of fuel shifted</v>
      </c>
      <c r="P724" s="223" t="str">
        <f>INDEX('Policy Characteristics'!J:J,MATCH($C724,'Policy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4" s="71" t="str">
        <f t="shared" si="128"/>
        <v>industry-ag-main.html#fuel-switching</v>
      </c>
      <c r="R724" s="71" t="str">
        <f t="shared" si="128"/>
        <v>industry-elec-and-hydrogen.html</v>
      </c>
      <c r="S724" s="296"/>
      <c r="T724" s="53"/>
    </row>
    <row r="725" spans="1:20" ht="118" x14ac:dyDescent="0.75">
      <c r="A725" s="71" t="str">
        <f t="shared" si="131"/>
        <v>Industry</v>
      </c>
      <c r="B725" s="71" t="str">
        <f t="shared" si="131"/>
        <v>Electrification + Hydrogen</v>
      </c>
      <c r="C725" s="71" t="str">
        <f t="shared" si="131"/>
        <v>Fraction of Industrial Fuel Use Shifted to Other Fuels</v>
      </c>
      <c r="D725" s="9" t="s">
        <v>3336</v>
      </c>
      <c r="E725" s="53" t="s">
        <v>2523</v>
      </c>
      <c r="F725" s="227" t="s">
        <v>3300</v>
      </c>
      <c r="G725" s="53" t="s">
        <v>3356</v>
      </c>
      <c r="H725" s="54">
        <v>1278</v>
      </c>
      <c r="I725" s="53" t="s">
        <v>45</v>
      </c>
      <c r="J725" s="71" t="str">
        <f t="shared" si="132"/>
        <v>Electrification + Hydrogen</v>
      </c>
      <c r="K725" s="71" t="str">
        <f t="shared" si="132"/>
        <v>indst fuel type shifting</v>
      </c>
      <c r="L725" s="224">
        <f t="shared" si="132"/>
        <v>0</v>
      </c>
      <c r="M725" s="224">
        <f t="shared" si="132"/>
        <v>1</v>
      </c>
      <c r="N725" s="224">
        <f t="shared" si="132"/>
        <v>0.01</v>
      </c>
      <c r="O725" s="71" t="str">
        <f t="shared" si="132"/>
        <v>% of fuel shifted</v>
      </c>
      <c r="P725" s="223" t="str">
        <f>INDEX('Policy Characteristics'!J:J,MATCH($C725,'Policy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5" s="71" t="str">
        <f t="shared" si="128"/>
        <v>industry-ag-main.html#fuel-switching</v>
      </c>
      <c r="R725" s="71" t="str">
        <f t="shared" si="128"/>
        <v>industry-elec-and-hydrogen.html</v>
      </c>
      <c r="S725" s="296"/>
      <c r="T725" s="53"/>
    </row>
    <row r="726" spans="1:20" ht="118" x14ac:dyDescent="0.75">
      <c r="A726" s="71" t="str">
        <f t="shared" si="131"/>
        <v>Industry</v>
      </c>
      <c r="B726" s="71" t="str">
        <f t="shared" si="131"/>
        <v>Electrification + Hydrogen</v>
      </c>
      <c r="C726" s="71" t="str">
        <f t="shared" si="131"/>
        <v>Fraction of Industrial Fuel Use Shifted to Other Fuels</v>
      </c>
      <c r="D726" s="9" t="s">
        <v>3336</v>
      </c>
      <c r="E726" s="53" t="s">
        <v>2524</v>
      </c>
      <c r="F726" s="227" t="s">
        <v>3300</v>
      </c>
      <c r="G726" s="53" t="s">
        <v>3357</v>
      </c>
      <c r="H726" s="54">
        <v>1279</v>
      </c>
      <c r="I726" s="53" t="s">
        <v>46</v>
      </c>
      <c r="J726" s="71" t="str">
        <f t="shared" si="132"/>
        <v>Electrification + Hydrogen</v>
      </c>
      <c r="K726" s="71" t="str">
        <f t="shared" si="132"/>
        <v>indst fuel type shifting</v>
      </c>
      <c r="L726" s="224">
        <f t="shared" si="132"/>
        <v>0</v>
      </c>
      <c r="M726" s="224">
        <f t="shared" si="132"/>
        <v>1</v>
      </c>
      <c r="N726" s="224">
        <f t="shared" si="132"/>
        <v>0.01</v>
      </c>
      <c r="O726" s="71" t="str">
        <f t="shared" si="132"/>
        <v>% of fuel shifted</v>
      </c>
      <c r="P726" s="223" t="str">
        <f>INDEX('Policy Characteristics'!J:J,MATCH($C726,'Policy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6" s="71" t="str">
        <f t="shared" si="128"/>
        <v>industry-ag-main.html#fuel-switching</v>
      </c>
      <c r="R726" s="71" t="str">
        <f t="shared" si="128"/>
        <v>industry-elec-and-hydrogen.html</v>
      </c>
      <c r="S726" s="296"/>
      <c r="T726" s="53"/>
    </row>
    <row r="727" spans="1:20" ht="118" x14ac:dyDescent="0.75">
      <c r="A727" s="71" t="str">
        <f t="shared" si="131"/>
        <v>Industry</v>
      </c>
      <c r="B727" s="71" t="str">
        <f t="shared" si="131"/>
        <v>Electrification + Hydrogen</v>
      </c>
      <c r="C727" s="71" t="str">
        <f t="shared" si="131"/>
        <v>Fraction of Industrial Fuel Use Shifted to Other Fuels</v>
      </c>
      <c r="D727" s="9" t="s">
        <v>3336</v>
      </c>
      <c r="E727" s="53" t="s">
        <v>2525</v>
      </c>
      <c r="F727" s="227" t="s">
        <v>3300</v>
      </c>
      <c r="G727" s="53" t="s">
        <v>3358</v>
      </c>
      <c r="H727" s="54">
        <v>1280</v>
      </c>
      <c r="I727" s="53" t="s">
        <v>46</v>
      </c>
      <c r="J727" s="71" t="str">
        <f t="shared" si="132"/>
        <v>Electrification + Hydrogen</v>
      </c>
      <c r="K727" s="71" t="str">
        <f t="shared" si="132"/>
        <v>indst fuel type shifting</v>
      </c>
      <c r="L727" s="224">
        <f t="shared" si="132"/>
        <v>0</v>
      </c>
      <c r="M727" s="224">
        <f t="shared" si="132"/>
        <v>1</v>
      </c>
      <c r="N727" s="224">
        <f t="shared" si="132"/>
        <v>0.01</v>
      </c>
      <c r="O727" s="71" t="str">
        <f t="shared" si="132"/>
        <v>% of fuel shifted</v>
      </c>
      <c r="P727" s="223" t="str">
        <f>INDEX('Policy Characteristics'!J:J,MATCH($C727,'Policy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7" s="71" t="str">
        <f t="shared" si="128"/>
        <v>industry-ag-main.html#fuel-switching</v>
      </c>
      <c r="R727" s="71" t="str">
        <f t="shared" si="128"/>
        <v>industry-elec-and-hydrogen.html</v>
      </c>
      <c r="S727" s="296"/>
      <c r="T727" s="53"/>
    </row>
    <row r="728" spans="1:20" ht="118" x14ac:dyDescent="0.75">
      <c r="A728" s="71" t="str">
        <f t="shared" si="131"/>
        <v>Industry</v>
      </c>
      <c r="B728" s="71" t="str">
        <f t="shared" si="131"/>
        <v>Electrification + Hydrogen</v>
      </c>
      <c r="C728" s="71" t="str">
        <f t="shared" si="131"/>
        <v>Fraction of Industrial Fuel Use Shifted to Other Fuels</v>
      </c>
      <c r="D728" s="9" t="s">
        <v>3336</v>
      </c>
      <c r="E728" s="53" t="s">
        <v>2526</v>
      </c>
      <c r="F728" s="227" t="s">
        <v>3300</v>
      </c>
      <c r="G728" s="53" t="s">
        <v>3359</v>
      </c>
      <c r="H728" s="54">
        <v>1281</v>
      </c>
      <c r="I728" s="53" t="s">
        <v>46</v>
      </c>
      <c r="J728" s="71" t="str">
        <f t="shared" si="132"/>
        <v>Electrification + Hydrogen</v>
      </c>
      <c r="K728" s="71" t="str">
        <f t="shared" si="132"/>
        <v>indst fuel type shifting</v>
      </c>
      <c r="L728" s="224">
        <f t="shared" si="132"/>
        <v>0</v>
      </c>
      <c r="M728" s="224">
        <f t="shared" si="132"/>
        <v>1</v>
      </c>
      <c r="N728" s="224">
        <f t="shared" si="132"/>
        <v>0.01</v>
      </c>
      <c r="O728" s="71" t="str">
        <f t="shared" si="132"/>
        <v>% of fuel shifted</v>
      </c>
      <c r="P728" s="223" t="str">
        <f>INDEX('Policy Characteristics'!J:J,MATCH($C728,'Policy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8" s="71" t="str">
        <f t="shared" si="128"/>
        <v>industry-ag-main.html#fuel-switching</v>
      </c>
      <c r="R728" s="71" t="str">
        <f t="shared" si="128"/>
        <v>industry-elec-and-hydrogen.html</v>
      </c>
      <c r="S728" s="296"/>
      <c r="T728" s="53"/>
    </row>
    <row r="729" spans="1:20" ht="118" x14ac:dyDescent="0.75">
      <c r="A729" s="71" t="str">
        <f t="shared" si="131"/>
        <v>Industry</v>
      </c>
      <c r="B729" s="71" t="str">
        <f t="shared" si="131"/>
        <v>Electrification + Hydrogen</v>
      </c>
      <c r="C729" s="71" t="str">
        <f t="shared" si="131"/>
        <v>Fraction of Industrial Fuel Use Shifted to Other Fuels</v>
      </c>
      <c r="D729" s="9" t="s">
        <v>3336</v>
      </c>
      <c r="E729" s="53" t="s">
        <v>2527</v>
      </c>
      <c r="F729" s="227" t="s">
        <v>3300</v>
      </c>
      <c r="G729" s="53" t="s">
        <v>3360</v>
      </c>
      <c r="H729" s="54">
        <v>1282</v>
      </c>
      <c r="I729" s="53" t="s">
        <v>46</v>
      </c>
      <c r="J729" s="71" t="str">
        <f t="shared" si="132"/>
        <v>Electrification + Hydrogen</v>
      </c>
      <c r="K729" s="71" t="str">
        <f t="shared" si="132"/>
        <v>indst fuel type shifting</v>
      </c>
      <c r="L729" s="224">
        <f t="shared" si="132"/>
        <v>0</v>
      </c>
      <c r="M729" s="224">
        <f t="shared" si="132"/>
        <v>1</v>
      </c>
      <c r="N729" s="224">
        <f t="shared" si="132"/>
        <v>0.01</v>
      </c>
      <c r="O729" s="71" t="str">
        <f t="shared" si="132"/>
        <v>% of fuel shifted</v>
      </c>
      <c r="P729" s="223" t="str">
        <f>INDEX('Policy Characteristics'!J:J,MATCH($C729,'Policy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9" s="71" t="str">
        <f t="shared" si="128"/>
        <v>industry-ag-main.html#fuel-switching</v>
      </c>
      <c r="R729" s="71" t="str">
        <f t="shared" si="128"/>
        <v>industry-elec-and-hydrogen.html</v>
      </c>
      <c r="S729" s="296"/>
      <c r="T729" s="53"/>
    </row>
    <row r="730" spans="1:20" ht="118" x14ac:dyDescent="0.75">
      <c r="A730" s="71" t="str">
        <f t="shared" si="131"/>
        <v>Industry</v>
      </c>
      <c r="B730" s="71" t="str">
        <f t="shared" si="131"/>
        <v>Electrification + Hydrogen</v>
      </c>
      <c r="C730" s="71" t="str">
        <f t="shared" si="131"/>
        <v>Fraction of Industrial Fuel Use Shifted to Other Fuels</v>
      </c>
      <c r="D730" s="9" t="s">
        <v>3336</v>
      </c>
      <c r="E730" s="53" t="s">
        <v>2528</v>
      </c>
      <c r="F730" s="227" t="s">
        <v>3300</v>
      </c>
      <c r="G730" s="53" t="s">
        <v>3361</v>
      </c>
      <c r="H730" s="54">
        <v>1283</v>
      </c>
      <c r="I730" s="53" t="s">
        <v>46</v>
      </c>
      <c r="J730" s="71" t="str">
        <f t="shared" si="132"/>
        <v>Electrification + Hydrogen</v>
      </c>
      <c r="K730" s="71" t="str">
        <f t="shared" si="132"/>
        <v>indst fuel type shifting</v>
      </c>
      <c r="L730" s="224">
        <f t="shared" si="132"/>
        <v>0</v>
      </c>
      <c r="M730" s="224">
        <f t="shared" si="132"/>
        <v>1</v>
      </c>
      <c r="N730" s="224">
        <f t="shared" si="132"/>
        <v>0.01</v>
      </c>
      <c r="O730" s="71" t="str">
        <f t="shared" si="132"/>
        <v>% of fuel shifted</v>
      </c>
      <c r="P730" s="223" t="str">
        <f>INDEX('Policy Characteristics'!J:J,MATCH($C730,'Policy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0" s="71" t="str">
        <f t="shared" si="128"/>
        <v>industry-ag-main.html#fuel-switching</v>
      </c>
      <c r="R730" s="71" t="str">
        <f t="shared" si="128"/>
        <v>industry-elec-and-hydrogen.html</v>
      </c>
      <c r="S730" s="296"/>
      <c r="T730" s="53"/>
    </row>
    <row r="731" spans="1:20" ht="118" x14ac:dyDescent="0.75">
      <c r="A731" s="71" t="str">
        <f t="shared" si="131"/>
        <v>Industry</v>
      </c>
      <c r="B731" s="71" t="str">
        <f t="shared" si="131"/>
        <v>Electrification + Hydrogen</v>
      </c>
      <c r="C731" s="71" t="str">
        <f t="shared" si="131"/>
        <v>Fraction of Industrial Fuel Use Shifted to Other Fuels</v>
      </c>
      <c r="D731" s="9" t="s">
        <v>3336</v>
      </c>
      <c r="E731" s="53" t="s">
        <v>2892</v>
      </c>
      <c r="F731" s="227" t="s">
        <v>3300</v>
      </c>
      <c r="G731" s="53" t="s">
        <v>3362</v>
      </c>
      <c r="H731" s="54">
        <v>1284</v>
      </c>
      <c r="I731" s="53" t="s">
        <v>46</v>
      </c>
      <c r="J731" s="71" t="str">
        <f t="shared" si="132"/>
        <v>Electrification + Hydrogen</v>
      </c>
      <c r="K731" s="71" t="str">
        <f t="shared" si="132"/>
        <v>indst fuel type shifting</v>
      </c>
      <c r="L731" s="224">
        <f t="shared" si="132"/>
        <v>0</v>
      </c>
      <c r="M731" s="224">
        <f t="shared" si="132"/>
        <v>1</v>
      </c>
      <c r="N731" s="224">
        <f t="shared" si="132"/>
        <v>0.01</v>
      </c>
      <c r="O731" s="71" t="str">
        <f t="shared" si="132"/>
        <v>% of fuel shifted</v>
      </c>
      <c r="P731" s="223" t="str">
        <f>INDEX('Policy Characteristics'!J:J,MATCH($C731,'Policy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1" s="71" t="str">
        <f t="shared" ref="Q731:R746" si="133">Q$655</f>
        <v>industry-ag-main.html#fuel-switching</v>
      </c>
      <c r="R731" s="71" t="str">
        <f t="shared" si="133"/>
        <v>industry-elec-and-hydrogen.html</v>
      </c>
      <c r="S731" s="296"/>
      <c r="T731" s="53"/>
    </row>
    <row r="732" spans="1:20" ht="118" x14ac:dyDescent="0.75">
      <c r="A732" s="71" t="str">
        <f t="shared" si="131"/>
        <v>Industry</v>
      </c>
      <c r="B732" s="71" t="str">
        <f t="shared" si="131"/>
        <v>Electrification + Hydrogen</v>
      </c>
      <c r="C732" s="71" t="str">
        <f t="shared" si="131"/>
        <v>Fraction of Industrial Fuel Use Shifted to Other Fuels</v>
      </c>
      <c r="D732" s="9" t="s">
        <v>3336</v>
      </c>
      <c r="E732" s="53" t="s">
        <v>2893</v>
      </c>
      <c r="F732" s="227" t="s">
        <v>3300</v>
      </c>
      <c r="G732" s="53" t="s">
        <v>3363</v>
      </c>
      <c r="H732" s="54">
        <v>1285</v>
      </c>
      <c r="I732" s="53" t="s">
        <v>46</v>
      </c>
      <c r="J732" s="71" t="str">
        <f t="shared" si="132"/>
        <v>Electrification + Hydrogen</v>
      </c>
      <c r="K732" s="71" t="str">
        <f t="shared" si="132"/>
        <v>indst fuel type shifting</v>
      </c>
      <c r="L732" s="224">
        <f t="shared" si="132"/>
        <v>0</v>
      </c>
      <c r="M732" s="224">
        <f t="shared" si="132"/>
        <v>1</v>
      </c>
      <c r="N732" s="224">
        <f t="shared" si="132"/>
        <v>0.01</v>
      </c>
      <c r="O732" s="71" t="str">
        <f t="shared" si="132"/>
        <v>% of fuel shifted</v>
      </c>
      <c r="P732" s="223" t="str">
        <f>INDEX('Policy Characteristics'!J:J,MATCH($C732,'Policy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2" s="71" t="str">
        <f t="shared" si="133"/>
        <v>industry-ag-main.html#fuel-switching</v>
      </c>
      <c r="R732" s="71" t="str">
        <f t="shared" si="133"/>
        <v>industry-elec-and-hydrogen.html</v>
      </c>
      <c r="S732" s="296"/>
      <c r="T732" s="53"/>
    </row>
    <row r="733" spans="1:20" ht="118" x14ac:dyDescent="0.75">
      <c r="A733" s="71" t="str">
        <f t="shared" si="131"/>
        <v>Industry</v>
      </c>
      <c r="B733" s="71" t="str">
        <f t="shared" si="131"/>
        <v>Electrification + Hydrogen</v>
      </c>
      <c r="C733" s="71" t="str">
        <f t="shared" si="131"/>
        <v>Fraction of Industrial Fuel Use Shifted to Other Fuels</v>
      </c>
      <c r="D733" s="9" t="s">
        <v>3336</v>
      </c>
      <c r="E733" s="53" t="s">
        <v>2894</v>
      </c>
      <c r="F733" s="227" t="s">
        <v>3300</v>
      </c>
      <c r="G733" s="53" t="s">
        <v>3364</v>
      </c>
      <c r="H733" s="54">
        <v>1286</v>
      </c>
      <c r="I733" s="53" t="s">
        <v>46</v>
      </c>
      <c r="J733" s="71" t="str">
        <f t="shared" si="132"/>
        <v>Electrification + Hydrogen</v>
      </c>
      <c r="K733" s="71" t="str">
        <f t="shared" si="132"/>
        <v>indst fuel type shifting</v>
      </c>
      <c r="L733" s="224">
        <f t="shared" si="132"/>
        <v>0</v>
      </c>
      <c r="M733" s="224">
        <f t="shared" si="132"/>
        <v>1</v>
      </c>
      <c r="N733" s="224">
        <f t="shared" si="132"/>
        <v>0.01</v>
      </c>
      <c r="O733" s="71" t="str">
        <f t="shared" si="132"/>
        <v>% of fuel shifted</v>
      </c>
      <c r="P733" s="223" t="str">
        <f>INDEX('Policy Characteristics'!J:J,MATCH($C733,'Policy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3" s="71" t="str">
        <f t="shared" si="133"/>
        <v>industry-ag-main.html#fuel-switching</v>
      </c>
      <c r="R733" s="71" t="str">
        <f t="shared" si="133"/>
        <v>industry-elec-and-hydrogen.html</v>
      </c>
      <c r="S733" s="296"/>
      <c r="T733" s="53"/>
    </row>
    <row r="734" spans="1:20" ht="118" x14ac:dyDescent="0.75">
      <c r="A734" s="71" t="str">
        <f t="shared" si="131"/>
        <v>Industry</v>
      </c>
      <c r="B734" s="71" t="str">
        <f t="shared" si="131"/>
        <v>Electrification + Hydrogen</v>
      </c>
      <c r="C734" s="71" t="str">
        <f t="shared" si="131"/>
        <v>Fraction of Industrial Fuel Use Shifted to Other Fuels</v>
      </c>
      <c r="D734" s="9" t="s">
        <v>3336</v>
      </c>
      <c r="E734" s="53" t="s">
        <v>2891</v>
      </c>
      <c r="F734" s="227" t="s">
        <v>3300</v>
      </c>
      <c r="G734" s="53" t="s">
        <v>3365</v>
      </c>
      <c r="H734" s="54">
        <v>1287</v>
      </c>
      <c r="I734" s="53" t="s">
        <v>45</v>
      </c>
      <c r="J734" s="71" t="str">
        <f t="shared" si="132"/>
        <v>Electrification + Hydrogen</v>
      </c>
      <c r="K734" s="71" t="str">
        <f t="shared" si="132"/>
        <v>indst fuel type shifting</v>
      </c>
      <c r="L734" s="224">
        <f t="shared" si="132"/>
        <v>0</v>
      </c>
      <c r="M734" s="224">
        <f t="shared" si="132"/>
        <v>1</v>
      </c>
      <c r="N734" s="224">
        <f t="shared" si="132"/>
        <v>0.01</v>
      </c>
      <c r="O734" s="71" t="str">
        <f t="shared" si="132"/>
        <v>% of fuel shifted</v>
      </c>
      <c r="P734" s="223" t="str">
        <f>INDEX('Policy Characteristics'!J:J,MATCH($C734,'Policy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4" s="71" t="str">
        <f t="shared" si="133"/>
        <v>industry-ag-main.html#fuel-switching</v>
      </c>
      <c r="R734" s="71" t="str">
        <f t="shared" si="133"/>
        <v>industry-elec-and-hydrogen.html</v>
      </c>
      <c r="S734" s="296"/>
      <c r="T734" s="53"/>
    </row>
    <row r="735" spans="1:20" ht="118" x14ac:dyDescent="0.75">
      <c r="A735" s="71" t="str">
        <f t="shared" si="131"/>
        <v>Industry</v>
      </c>
      <c r="B735" s="71" t="str">
        <f t="shared" si="131"/>
        <v>Electrification + Hydrogen</v>
      </c>
      <c r="C735" s="71" t="str">
        <f t="shared" si="131"/>
        <v>Fraction of Industrial Fuel Use Shifted to Other Fuels</v>
      </c>
      <c r="D735" s="9" t="s">
        <v>3337</v>
      </c>
      <c r="E735" s="53" t="s">
        <v>2523</v>
      </c>
      <c r="F735" s="227" t="s">
        <v>3301</v>
      </c>
      <c r="G735" s="53" t="s">
        <v>3356</v>
      </c>
      <c r="H735" s="54">
        <v>1288</v>
      </c>
      <c r="I735" s="53" t="s">
        <v>45</v>
      </c>
      <c r="J735" s="71" t="str">
        <f t="shared" si="132"/>
        <v>Electrification + Hydrogen</v>
      </c>
      <c r="K735" s="71" t="str">
        <f t="shared" si="132"/>
        <v>indst fuel type shifting</v>
      </c>
      <c r="L735" s="224">
        <f t="shared" si="132"/>
        <v>0</v>
      </c>
      <c r="M735" s="224">
        <f t="shared" si="132"/>
        <v>1</v>
      </c>
      <c r="N735" s="224">
        <f t="shared" si="132"/>
        <v>0.01</v>
      </c>
      <c r="O735" s="71" t="str">
        <f t="shared" si="132"/>
        <v>% of fuel shifted</v>
      </c>
      <c r="P735" s="223" t="str">
        <f>INDEX('Policy Characteristics'!J:J,MATCH($C735,'Policy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5" s="71" t="str">
        <f t="shared" si="133"/>
        <v>industry-ag-main.html#fuel-switching</v>
      </c>
      <c r="R735" s="71" t="str">
        <f t="shared" si="133"/>
        <v>industry-elec-and-hydrogen.html</v>
      </c>
      <c r="S735" s="296"/>
      <c r="T735" s="53"/>
    </row>
    <row r="736" spans="1:20" ht="118" x14ac:dyDescent="0.75">
      <c r="A736" s="71" t="str">
        <f t="shared" ref="A736:C799" si="134">A$655</f>
        <v>Industry</v>
      </c>
      <c r="B736" s="71" t="str">
        <f t="shared" si="134"/>
        <v>Electrification + Hydrogen</v>
      </c>
      <c r="C736" s="71" t="str">
        <f t="shared" si="134"/>
        <v>Fraction of Industrial Fuel Use Shifted to Other Fuels</v>
      </c>
      <c r="D736" s="9" t="s">
        <v>3337</v>
      </c>
      <c r="E736" s="53" t="s">
        <v>2524</v>
      </c>
      <c r="F736" s="227" t="s">
        <v>3301</v>
      </c>
      <c r="G736" s="53" t="s">
        <v>3357</v>
      </c>
      <c r="H736" s="54">
        <v>1289</v>
      </c>
      <c r="I736" s="53" t="s">
        <v>46</v>
      </c>
      <c r="J736" s="71" t="str">
        <f t="shared" ref="J736:O778" si="135">J$655</f>
        <v>Electrification + Hydrogen</v>
      </c>
      <c r="K736" s="71" t="str">
        <f t="shared" si="135"/>
        <v>indst fuel type shifting</v>
      </c>
      <c r="L736" s="224">
        <f t="shared" si="135"/>
        <v>0</v>
      </c>
      <c r="M736" s="224">
        <f t="shared" si="135"/>
        <v>1</v>
      </c>
      <c r="N736" s="224">
        <f t="shared" si="135"/>
        <v>0.01</v>
      </c>
      <c r="O736" s="71" t="str">
        <f t="shared" si="135"/>
        <v>% of fuel shifted</v>
      </c>
      <c r="P736" s="223" t="str">
        <f>INDEX('Policy Characteristics'!J:J,MATCH($C736,'Policy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6" s="71" t="str">
        <f t="shared" si="133"/>
        <v>industry-ag-main.html#fuel-switching</v>
      </c>
      <c r="R736" s="71" t="str">
        <f t="shared" si="133"/>
        <v>industry-elec-and-hydrogen.html</v>
      </c>
      <c r="S736" s="296"/>
      <c r="T736" s="53"/>
    </row>
    <row r="737" spans="1:20" ht="118" x14ac:dyDescent="0.75">
      <c r="A737" s="71" t="str">
        <f t="shared" si="134"/>
        <v>Industry</v>
      </c>
      <c r="B737" s="71" t="str">
        <f t="shared" si="134"/>
        <v>Electrification + Hydrogen</v>
      </c>
      <c r="C737" s="71" t="str">
        <f t="shared" si="134"/>
        <v>Fraction of Industrial Fuel Use Shifted to Other Fuels</v>
      </c>
      <c r="D737" s="9" t="s">
        <v>3337</v>
      </c>
      <c r="E737" s="53" t="s">
        <v>2525</v>
      </c>
      <c r="F737" s="227" t="s">
        <v>3301</v>
      </c>
      <c r="G737" s="53" t="s">
        <v>3358</v>
      </c>
      <c r="H737" s="54">
        <v>1290</v>
      </c>
      <c r="I737" s="53" t="s">
        <v>46</v>
      </c>
      <c r="J737" s="71" t="str">
        <f t="shared" si="135"/>
        <v>Electrification + Hydrogen</v>
      </c>
      <c r="K737" s="71" t="str">
        <f t="shared" si="135"/>
        <v>indst fuel type shifting</v>
      </c>
      <c r="L737" s="224">
        <f t="shared" si="135"/>
        <v>0</v>
      </c>
      <c r="M737" s="224">
        <f t="shared" si="135"/>
        <v>1</v>
      </c>
      <c r="N737" s="224">
        <f t="shared" si="135"/>
        <v>0.01</v>
      </c>
      <c r="O737" s="71" t="str">
        <f t="shared" si="135"/>
        <v>% of fuel shifted</v>
      </c>
      <c r="P737" s="223" t="str">
        <f>INDEX('Policy Characteristics'!J:J,MATCH($C737,'Policy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7" s="71" t="str">
        <f t="shared" si="133"/>
        <v>industry-ag-main.html#fuel-switching</v>
      </c>
      <c r="R737" s="71" t="str">
        <f t="shared" si="133"/>
        <v>industry-elec-and-hydrogen.html</v>
      </c>
      <c r="S737" s="296"/>
      <c r="T737" s="53"/>
    </row>
    <row r="738" spans="1:20" ht="118" x14ac:dyDescent="0.75">
      <c r="A738" s="71" t="str">
        <f t="shared" si="134"/>
        <v>Industry</v>
      </c>
      <c r="B738" s="71" t="str">
        <f t="shared" si="134"/>
        <v>Electrification + Hydrogen</v>
      </c>
      <c r="C738" s="71" t="str">
        <f t="shared" si="134"/>
        <v>Fraction of Industrial Fuel Use Shifted to Other Fuels</v>
      </c>
      <c r="D738" s="9" t="s">
        <v>3337</v>
      </c>
      <c r="E738" s="53" t="s">
        <v>2526</v>
      </c>
      <c r="F738" s="227" t="s">
        <v>3301</v>
      </c>
      <c r="G738" s="53" t="s">
        <v>3359</v>
      </c>
      <c r="H738" s="54">
        <v>1291</v>
      </c>
      <c r="I738" s="53" t="s">
        <v>46</v>
      </c>
      <c r="J738" s="71" t="str">
        <f t="shared" si="135"/>
        <v>Electrification + Hydrogen</v>
      </c>
      <c r="K738" s="71" t="str">
        <f t="shared" si="135"/>
        <v>indst fuel type shifting</v>
      </c>
      <c r="L738" s="224">
        <f t="shared" si="135"/>
        <v>0</v>
      </c>
      <c r="M738" s="224">
        <f t="shared" si="135"/>
        <v>1</v>
      </c>
      <c r="N738" s="224">
        <f t="shared" si="135"/>
        <v>0.01</v>
      </c>
      <c r="O738" s="71" t="str">
        <f t="shared" si="135"/>
        <v>% of fuel shifted</v>
      </c>
      <c r="P738" s="223" t="str">
        <f>INDEX('Policy Characteristics'!J:J,MATCH($C738,'Policy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8" s="71" t="str">
        <f t="shared" si="133"/>
        <v>industry-ag-main.html#fuel-switching</v>
      </c>
      <c r="R738" s="71" t="str">
        <f t="shared" si="133"/>
        <v>industry-elec-and-hydrogen.html</v>
      </c>
      <c r="S738" s="296"/>
      <c r="T738" s="53"/>
    </row>
    <row r="739" spans="1:20" ht="118" x14ac:dyDescent="0.75">
      <c r="A739" s="71" t="str">
        <f t="shared" si="134"/>
        <v>Industry</v>
      </c>
      <c r="B739" s="71" t="str">
        <f t="shared" si="134"/>
        <v>Electrification + Hydrogen</v>
      </c>
      <c r="C739" s="71" t="str">
        <f t="shared" si="134"/>
        <v>Fraction of Industrial Fuel Use Shifted to Other Fuels</v>
      </c>
      <c r="D739" s="9" t="s">
        <v>3337</v>
      </c>
      <c r="E739" s="53" t="s">
        <v>2527</v>
      </c>
      <c r="F739" s="227" t="s">
        <v>3301</v>
      </c>
      <c r="G739" s="53" t="s">
        <v>3360</v>
      </c>
      <c r="H739" s="54">
        <v>1292</v>
      </c>
      <c r="I739" s="53" t="s">
        <v>46</v>
      </c>
      <c r="J739" s="71" t="str">
        <f t="shared" si="135"/>
        <v>Electrification + Hydrogen</v>
      </c>
      <c r="K739" s="71" t="str">
        <f t="shared" si="135"/>
        <v>indst fuel type shifting</v>
      </c>
      <c r="L739" s="224">
        <f t="shared" si="135"/>
        <v>0</v>
      </c>
      <c r="M739" s="224">
        <f t="shared" si="135"/>
        <v>1</v>
      </c>
      <c r="N739" s="224">
        <f t="shared" si="135"/>
        <v>0.01</v>
      </c>
      <c r="O739" s="71" t="str">
        <f t="shared" si="135"/>
        <v>% of fuel shifted</v>
      </c>
      <c r="P739" s="223" t="str">
        <f>INDEX('Policy Characteristics'!J:J,MATCH($C739,'Policy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9" s="71" t="str">
        <f t="shared" si="133"/>
        <v>industry-ag-main.html#fuel-switching</v>
      </c>
      <c r="R739" s="71" t="str">
        <f t="shared" si="133"/>
        <v>industry-elec-and-hydrogen.html</v>
      </c>
      <c r="S739" s="296"/>
      <c r="T739" s="53"/>
    </row>
    <row r="740" spans="1:20" ht="118" x14ac:dyDescent="0.75">
      <c r="A740" s="71" t="str">
        <f t="shared" si="134"/>
        <v>Industry</v>
      </c>
      <c r="B740" s="71" t="str">
        <f t="shared" si="134"/>
        <v>Electrification + Hydrogen</v>
      </c>
      <c r="C740" s="71" t="str">
        <f t="shared" si="134"/>
        <v>Fraction of Industrial Fuel Use Shifted to Other Fuels</v>
      </c>
      <c r="D740" s="9" t="s">
        <v>3337</v>
      </c>
      <c r="E740" s="53" t="s">
        <v>2528</v>
      </c>
      <c r="F740" s="227" t="s">
        <v>3301</v>
      </c>
      <c r="G740" s="53" t="s">
        <v>3361</v>
      </c>
      <c r="H740" s="54">
        <v>1293</v>
      </c>
      <c r="I740" s="53" t="s">
        <v>46</v>
      </c>
      <c r="J740" s="71" t="str">
        <f t="shared" si="135"/>
        <v>Electrification + Hydrogen</v>
      </c>
      <c r="K740" s="71" t="str">
        <f t="shared" si="135"/>
        <v>indst fuel type shifting</v>
      </c>
      <c r="L740" s="224">
        <f t="shared" si="135"/>
        <v>0</v>
      </c>
      <c r="M740" s="224">
        <f t="shared" si="135"/>
        <v>1</v>
      </c>
      <c r="N740" s="224">
        <f t="shared" si="135"/>
        <v>0.01</v>
      </c>
      <c r="O740" s="71" t="str">
        <f t="shared" si="135"/>
        <v>% of fuel shifted</v>
      </c>
      <c r="P740" s="223" t="str">
        <f>INDEX('Policy Characteristics'!J:J,MATCH($C740,'Policy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0" s="71" t="str">
        <f t="shared" si="133"/>
        <v>industry-ag-main.html#fuel-switching</v>
      </c>
      <c r="R740" s="71" t="str">
        <f t="shared" si="133"/>
        <v>industry-elec-and-hydrogen.html</v>
      </c>
      <c r="S740" s="296"/>
      <c r="T740" s="53"/>
    </row>
    <row r="741" spans="1:20" ht="118" x14ac:dyDescent="0.75">
      <c r="A741" s="71" t="str">
        <f t="shared" si="134"/>
        <v>Industry</v>
      </c>
      <c r="B741" s="71" t="str">
        <f t="shared" si="134"/>
        <v>Electrification + Hydrogen</v>
      </c>
      <c r="C741" s="71" t="str">
        <f t="shared" si="134"/>
        <v>Fraction of Industrial Fuel Use Shifted to Other Fuels</v>
      </c>
      <c r="D741" s="9" t="s">
        <v>3337</v>
      </c>
      <c r="E741" s="53" t="s">
        <v>2892</v>
      </c>
      <c r="F741" s="227" t="s">
        <v>3301</v>
      </c>
      <c r="G741" s="53" t="s">
        <v>3362</v>
      </c>
      <c r="H741" s="54">
        <v>1294</v>
      </c>
      <c r="I741" s="53" t="s">
        <v>46</v>
      </c>
      <c r="J741" s="71" t="str">
        <f t="shared" si="135"/>
        <v>Electrification + Hydrogen</v>
      </c>
      <c r="K741" s="71" t="str">
        <f t="shared" si="135"/>
        <v>indst fuel type shifting</v>
      </c>
      <c r="L741" s="224">
        <f t="shared" si="135"/>
        <v>0</v>
      </c>
      <c r="M741" s="224">
        <f t="shared" si="135"/>
        <v>1</v>
      </c>
      <c r="N741" s="224">
        <f t="shared" si="135"/>
        <v>0.01</v>
      </c>
      <c r="O741" s="71" t="str">
        <f t="shared" si="135"/>
        <v>% of fuel shifted</v>
      </c>
      <c r="P741" s="223" t="str">
        <f>INDEX('Policy Characteristics'!J:J,MATCH($C741,'Policy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1" s="71" t="str">
        <f t="shared" si="133"/>
        <v>industry-ag-main.html#fuel-switching</v>
      </c>
      <c r="R741" s="71" t="str">
        <f t="shared" si="133"/>
        <v>industry-elec-and-hydrogen.html</v>
      </c>
      <c r="S741" s="296"/>
      <c r="T741" s="53"/>
    </row>
    <row r="742" spans="1:20" ht="118" x14ac:dyDescent="0.75">
      <c r="A742" s="71" t="str">
        <f t="shared" si="134"/>
        <v>Industry</v>
      </c>
      <c r="B742" s="71" t="str">
        <f t="shared" si="134"/>
        <v>Electrification + Hydrogen</v>
      </c>
      <c r="C742" s="71" t="str">
        <f t="shared" si="134"/>
        <v>Fraction of Industrial Fuel Use Shifted to Other Fuels</v>
      </c>
      <c r="D742" s="9" t="s">
        <v>3337</v>
      </c>
      <c r="E742" s="53" t="s">
        <v>2893</v>
      </c>
      <c r="F742" s="227" t="s">
        <v>3301</v>
      </c>
      <c r="G742" s="53" t="s">
        <v>3363</v>
      </c>
      <c r="H742" s="54">
        <v>1295</v>
      </c>
      <c r="I742" s="53" t="s">
        <v>46</v>
      </c>
      <c r="J742" s="71" t="str">
        <f t="shared" si="135"/>
        <v>Electrification + Hydrogen</v>
      </c>
      <c r="K742" s="71" t="str">
        <f t="shared" si="135"/>
        <v>indst fuel type shifting</v>
      </c>
      <c r="L742" s="224">
        <f t="shared" si="135"/>
        <v>0</v>
      </c>
      <c r="M742" s="224">
        <f t="shared" si="135"/>
        <v>1</v>
      </c>
      <c r="N742" s="224">
        <f t="shared" si="135"/>
        <v>0.01</v>
      </c>
      <c r="O742" s="71" t="str">
        <f t="shared" si="135"/>
        <v>% of fuel shifted</v>
      </c>
      <c r="P742" s="223" t="str">
        <f>INDEX('Policy Characteristics'!J:J,MATCH($C742,'Policy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2" s="71" t="str">
        <f t="shared" si="133"/>
        <v>industry-ag-main.html#fuel-switching</v>
      </c>
      <c r="R742" s="71" t="str">
        <f t="shared" si="133"/>
        <v>industry-elec-and-hydrogen.html</v>
      </c>
      <c r="S742" s="296"/>
      <c r="T742" s="53"/>
    </row>
    <row r="743" spans="1:20" ht="118" x14ac:dyDescent="0.75">
      <c r="A743" s="71" t="str">
        <f t="shared" si="134"/>
        <v>Industry</v>
      </c>
      <c r="B743" s="71" t="str">
        <f t="shared" si="134"/>
        <v>Electrification + Hydrogen</v>
      </c>
      <c r="C743" s="71" t="str">
        <f t="shared" si="134"/>
        <v>Fraction of Industrial Fuel Use Shifted to Other Fuels</v>
      </c>
      <c r="D743" s="9" t="s">
        <v>3337</v>
      </c>
      <c r="E743" s="53" t="s">
        <v>2894</v>
      </c>
      <c r="F743" s="227" t="s">
        <v>3301</v>
      </c>
      <c r="G743" s="53" t="s">
        <v>3364</v>
      </c>
      <c r="H743" s="54">
        <v>1296</v>
      </c>
      <c r="I743" s="53" t="s">
        <v>46</v>
      </c>
      <c r="J743" s="71" t="str">
        <f t="shared" si="135"/>
        <v>Electrification + Hydrogen</v>
      </c>
      <c r="K743" s="71" t="str">
        <f t="shared" si="135"/>
        <v>indst fuel type shifting</v>
      </c>
      <c r="L743" s="224">
        <f t="shared" si="135"/>
        <v>0</v>
      </c>
      <c r="M743" s="224">
        <f t="shared" si="135"/>
        <v>1</v>
      </c>
      <c r="N743" s="224">
        <f t="shared" si="135"/>
        <v>0.01</v>
      </c>
      <c r="O743" s="71" t="str">
        <f t="shared" si="135"/>
        <v>% of fuel shifted</v>
      </c>
      <c r="P743" s="223" t="str">
        <f>INDEX('Policy Characteristics'!J:J,MATCH($C743,'Policy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3" s="71" t="str">
        <f t="shared" si="133"/>
        <v>industry-ag-main.html#fuel-switching</v>
      </c>
      <c r="R743" s="71" t="str">
        <f t="shared" si="133"/>
        <v>industry-elec-and-hydrogen.html</v>
      </c>
      <c r="S743" s="296"/>
      <c r="T743" s="53"/>
    </row>
    <row r="744" spans="1:20" ht="118" x14ac:dyDescent="0.75">
      <c r="A744" s="71" t="str">
        <f t="shared" si="134"/>
        <v>Industry</v>
      </c>
      <c r="B744" s="71" t="str">
        <f t="shared" si="134"/>
        <v>Electrification + Hydrogen</v>
      </c>
      <c r="C744" s="71" t="str">
        <f t="shared" si="134"/>
        <v>Fraction of Industrial Fuel Use Shifted to Other Fuels</v>
      </c>
      <c r="D744" s="9" t="s">
        <v>3337</v>
      </c>
      <c r="E744" s="53" t="s">
        <v>2891</v>
      </c>
      <c r="F744" s="227" t="s">
        <v>3301</v>
      </c>
      <c r="G744" s="53" t="s">
        <v>3365</v>
      </c>
      <c r="H744" s="54">
        <v>1297</v>
      </c>
      <c r="I744" s="53" t="s">
        <v>45</v>
      </c>
      <c r="J744" s="71" t="str">
        <f t="shared" si="135"/>
        <v>Electrification + Hydrogen</v>
      </c>
      <c r="K744" s="71" t="str">
        <f t="shared" si="135"/>
        <v>indst fuel type shifting</v>
      </c>
      <c r="L744" s="224">
        <f t="shared" si="135"/>
        <v>0</v>
      </c>
      <c r="M744" s="224">
        <f t="shared" si="135"/>
        <v>1</v>
      </c>
      <c r="N744" s="224">
        <f t="shared" si="135"/>
        <v>0.01</v>
      </c>
      <c r="O744" s="71" t="str">
        <f t="shared" si="135"/>
        <v>% of fuel shifted</v>
      </c>
      <c r="P744" s="223" t="str">
        <f>INDEX('Policy Characteristics'!J:J,MATCH($C744,'Policy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4" s="71" t="str">
        <f t="shared" si="133"/>
        <v>industry-ag-main.html#fuel-switching</v>
      </c>
      <c r="R744" s="71" t="str">
        <f t="shared" si="133"/>
        <v>industry-elec-and-hydrogen.html</v>
      </c>
      <c r="S744" s="296"/>
      <c r="T744" s="53"/>
    </row>
    <row r="745" spans="1:20" ht="118" x14ac:dyDescent="0.75">
      <c r="A745" s="71" t="str">
        <f t="shared" si="134"/>
        <v>Industry</v>
      </c>
      <c r="B745" s="71" t="str">
        <f t="shared" si="134"/>
        <v>Electrification + Hydrogen</v>
      </c>
      <c r="C745" s="71" t="str">
        <f t="shared" si="134"/>
        <v>Fraction of Industrial Fuel Use Shifted to Other Fuels</v>
      </c>
      <c r="D745" s="9" t="s">
        <v>3338</v>
      </c>
      <c r="E745" s="53" t="s">
        <v>2523</v>
      </c>
      <c r="F745" s="227" t="s">
        <v>2747</v>
      </c>
      <c r="G745" s="53" t="s">
        <v>3356</v>
      </c>
      <c r="H745" s="54">
        <v>1298</v>
      </c>
      <c r="I745" s="53" t="s">
        <v>45</v>
      </c>
      <c r="J745" s="71" t="str">
        <f t="shared" si="135"/>
        <v>Electrification + Hydrogen</v>
      </c>
      <c r="K745" s="71" t="str">
        <f t="shared" si="135"/>
        <v>indst fuel type shifting</v>
      </c>
      <c r="L745" s="224">
        <f t="shared" si="135"/>
        <v>0</v>
      </c>
      <c r="M745" s="224">
        <f t="shared" si="135"/>
        <v>1</v>
      </c>
      <c r="N745" s="224">
        <f t="shared" si="135"/>
        <v>0.01</v>
      </c>
      <c r="O745" s="71" t="str">
        <f t="shared" si="135"/>
        <v>% of fuel shifted</v>
      </c>
      <c r="P745" s="223" t="str">
        <f>INDEX('Policy Characteristics'!J:J,MATCH($C745,'Policy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5" s="71" t="str">
        <f t="shared" si="133"/>
        <v>industry-ag-main.html#fuel-switching</v>
      </c>
      <c r="R745" s="71" t="str">
        <f t="shared" si="133"/>
        <v>industry-elec-and-hydrogen.html</v>
      </c>
      <c r="S745" s="296"/>
      <c r="T745" s="53"/>
    </row>
    <row r="746" spans="1:20" ht="118" x14ac:dyDescent="0.75">
      <c r="A746" s="71" t="str">
        <f t="shared" si="134"/>
        <v>Industry</v>
      </c>
      <c r="B746" s="71" t="str">
        <f t="shared" si="134"/>
        <v>Electrification + Hydrogen</v>
      </c>
      <c r="C746" s="71" t="str">
        <f t="shared" si="134"/>
        <v>Fraction of Industrial Fuel Use Shifted to Other Fuels</v>
      </c>
      <c r="D746" s="9" t="s">
        <v>3338</v>
      </c>
      <c r="E746" s="53" t="s">
        <v>2524</v>
      </c>
      <c r="F746" s="227" t="s">
        <v>2747</v>
      </c>
      <c r="G746" s="53" t="s">
        <v>3357</v>
      </c>
      <c r="H746" s="54">
        <v>1299</v>
      </c>
      <c r="I746" s="53" t="s">
        <v>46</v>
      </c>
      <c r="J746" s="71" t="str">
        <f t="shared" si="135"/>
        <v>Electrification + Hydrogen</v>
      </c>
      <c r="K746" s="71" t="str">
        <f t="shared" si="135"/>
        <v>indst fuel type shifting</v>
      </c>
      <c r="L746" s="224">
        <f t="shared" si="135"/>
        <v>0</v>
      </c>
      <c r="M746" s="224">
        <f t="shared" si="135"/>
        <v>1</v>
      </c>
      <c r="N746" s="224">
        <f t="shared" si="135"/>
        <v>0.01</v>
      </c>
      <c r="O746" s="71" t="str">
        <f t="shared" si="135"/>
        <v>% of fuel shifted</v>
      </c>
      <c r="P746" s="223" t="str">
        <f>INDEX('Policy Characteristics'!J:J,MATCH($C746,'Policy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6" s="71" t="str">
        <f t="shared" si="133"/>
        <v>industry-ag-main.html#fuel-switching</v>
      </c>
      <c r="R746" s="71" t="str">
        <f t="shared" si="133"/>
        <v>industry-elec-and-hydrogen.html</v>
      </c>
      <c r="S746" s="296"/>
      <c r="T746" s="53"/>
    </row>
    <row r="747" spans="1:20" ht="118" x14ac:dyDescent="0.75">
      <c r="A747" s="71" t="str">
        <f t="shared" si="134"/>
        <v>Industry</v>
      </c>
      <c r="B747" s="71" t="str">
        <f t="shared" si="134"/>
        <v>Electrification + Hydrogen</v>
      </c>
      <c r="C747" s="71" t="str">
        <f t="shared" si="134"/>
        <v>Fraction of Industrial Fuel Use Shifted to Other Fuels</v>
      </c>
      <c r="D747" s="9" t="s">
        <v>3338</v>
      </c>
      <c r="E747" s="53" t="s">
        <v>2525</v>
      </c>
      <c r="F747" s="227" t="s">
        <v>2747</v>
      </c>
      <c r="G747" s="53" t="s">
        <v>3358</v>
      </c>
      <c r="H747" s="54">
        <v>1300</v>
      </c>
      <c r="I747" s="53" t="s">
        <v>46</v>
      </c>
      <c r="J747" s="71" t="str">
        <f t="shared" si="135"/>
        <v>Electrification + Hydrogen</v>
      </c>
      <c r="K747" s="71" t="str">
        <f t="shared" si="135"/>
        <v>indst fuel type shifting</v>
      </c>
      <c r="L747" s="224">
        <f t="shared" si="135"/>
        <v>0</v>
      </c>
      <c r="M747" s="224">
        <f t="shared" si="135"/>
        <v>1</v>
      </c>
      <c r="N747" s="224">
        <f t="shared" si="135"/>
        <v>0.01</v>
      </c>
      <c r="O747" s="71" t="str">
        <f t="shared" si="135"/>
        <v>% of fuel shifted</v>
      </c>
      <c r="P747" s="223" t="str">
        <f>INDEX('Policy Characteristics'!J:J,MATCH($C747,'Policy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7" s="71" t="str">
        <f t="shared" ref="Q747:R810" si="136">Q$655</f>
        <v>industry-ag-main.html#fuel-switching</v>
      </c>
      <c r="R747" s="71" t="str">
        <f t="shared" si="136"/>
        <v>industry-elec-and-hydrogen.html</v>
      </c>
      <c r="S747" s="296"/>
      <c r="T747" s="53"/>
    </row>
    <row r="748" spans="1:20" ht="118" x14ac:dyDescent="0.75">
      <c r="A748" s="71" t="str">
        <f t="shared" si="134"/>
        <v>Industry</v>
      </c>
      <c r="B748" s="71" t="str">
        <f t="shared" si="134"/>
        <v>Electrification + Hydrogen</v>
      </c>
      <c r="C748" s="71" t="str">
        <f t="shared" si="134"/>
        <v>Fraction of Industrial Fuel Use Shifted to Other Fuels</v>
      </c>
      <c r="D748" s="9" t="s">
        <v>3338</v>
      </c>
      <c r="E748" s="53" t="s">
        <v>2526</v>
      </c>
      <c r="F748" s="227" t="s">
        <v>2747</v>
      </c>
      <c r="G748" s="53" t="s">
        <v>3359</v>
      </c>
      <c r="H748" s="54">
        <v>1301</v>
      </c>
      <c r="I748" s="53" t="s">
        <v>46</v>
      </c>
      <c r="J748" s="71" t="str">
        <f t="shared" si="135"/>
        <v>Electrification + Hydrogen</v>
      </c>
      <c r="K748" s="71" t="str">
        <f t="shared" si="135"/>
        <v>indst fuel type shifting</v>
      </c>
      <c r="L748" s="224">
        <f t="shared" si="135"/>
        <v>0</v>
      </c>
      <c r="M748" s="224">
        <f t="shared" si="135"/>
        <v>1</v>
      </c>
      <c r="N748" s="224">
        <f t="shared" si="135"/>
        <v>0.01</v>
      </c>
      <c r="O748" s="71" t="str">
        <f t="shared" si="135"/>
        <v>% of fuel shifted</v>
      </c>
      <c r="P748" s="223" t="str">
        <f>INDEX('Policy Characteristics'!J:J,MATCH($C748,'Policy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8" s="71" t="str">
        <f t="shared" si="136"/>
        <v>industry-ag-main.html#fuel-switching</v>
      </c>
      <c r="R748" s="71" t="str">
        <f t="shared" si="136"/>
        <v>industry-elec-and-hydrogen.html</v>
      </c>
      <c r="S748" s="296"/>
      <c r="T748" s="53"/>
    </row>
    <row r="749" spans="1:20" ht="118" x14ac:dyDescent="0.75">
      <c r="A749" s="71" t="str">
        <f t="shared" si="134"/>
        <v>Industry</v>
      </c>
      <c r="B749" s="71" t="str">
        <f t="shared" si="134"/>
        <v>Electrification + Hydrogen</v>
      </c>
      <c r="C749" s="71" t="str">
        <f t="shared" si="134"/>
        <v>Fraction of Industrial Fuel Use Shifted to Other Fuels</v>
      </c>
      <c r="D749" s="9" t="s">
        <v>3338</v>
      </c>
      <c r="E749" s="53" t="s">
        <v>2527</v>
      </c>
      <c r="F749" s="227" t="s">
        <v>2747</v>
      </c>
      <c r="G749" s="53" t="s">
        <v>3360</v>
      </c>
      <c r="H749" s="54">
        <v>1302</v>
      </c>
      <c r="I749" s="53" t="s">
        <v>46</v>
      </c>
      <c r="J749" s="71" t="str">
        <f t="shared" si="135"/>
        <v>Electrification + Hydrogen</v>
      </c>
      <c r="K749" s="71" t="str">
        <f t="shared" si="135"/>
        <v>indst fuel type shifting</v>
      </c>
      <c r="L749" s="224">
        <f t="shared" si="135"/>
        <v>0</v>
      </c>
      <c r="M749" s="224">
        <f t="shared" si="135"/>
        <v>1</v>
      </c>
      <c r="N749" s="224">
        <f t="shared" si="135"/>
        <v>0.01</v>
      </c>
      <c r="O749" s="71" t="str">
        <f t="shared" si="135"/>
        <v>% of fuel shifted</v>
      </c>
      <c r="P749" s="223" t="str">
        <f>INDEX('Policy Characteristics'!J:J,MATCH($C749,'Policy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9" s="71" t="str">
        <f t="shared" si="136"/>
        <v>industry-ag-main.html#fuel-switching</v>
      </c>
      <c r="R749" s="71" t="str">
        <f t="shared" si="136"/>
        <v>industry-elec-and-hydrogen.html</v>
      </c>
      <c r="S749" s="296"/>
      <c r="T749" s="53"/>
    </row>
    <row r="750" spans="1:20" ht="118" x14ac:dyDescent="0.75">
      <c r="A750" s="71" t="str">
        <f t="shared" si="134"/>
        <v>Industry</v>
      </c>
      <c r="B750" s="71" t="str">
        <f t="shared" si="134"/>
        <v>Electrification + Hydrogen</v>
      </c>
      <c r="C750" s="71" t="str">
        <f t="shared" si="134"/>
        <v>Fraction of Industrial Fuel Use Shifted to Other Fuels</v>
      </c>
      <c r="D750" s="9" t="s">
        <v>3338</v>
      </c>
      <c r="E750" s="53" t="s">
        <v>2528</v>
      </c>
      <c r="F750" s="227" t="s">
        <v>2747</v>
      </c>
      <c r="G750" s="53" t="s">
        <v>3361</v>
      </c>
      <c r="H750" s="54">
        <v>1303</v>
      </c>
      <c r="I750" s="53" t="s">
        <v>46</v>
      </c>
      <c r="J750" s="71" t="str">
        <f t="shared" si="135"/>
        <v>Electrification + Hydrogen</v>
      </c>
      <c r="K750" s="71" t="str">
        <f t="shared" si="135"/>
        <v>indst fuel type shifting</v>
      </c>
      <c r="L750" s="224">
        <f t="shared" si="135"/>
        <v>0</v>
      </c>
      <c r="M750" s="224">
        <f t="shared" si="135"/>
        <v>1</v>
      </c>
      <c r="N750" s="224">
        <f t="shared" si="135"/>
        <v>0.01</v>
      </c>
      <c r="O750" s="71" t="str">
        <f t="shared" si="135"/>
        <v>% of fuel shifted</v>
      </c>
      <c r="P750" s="223" t="str">
        <f>INDEX('Policy Characteristics'!J:J,MATCH($C750,'Policy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0" s="71" t="str">
        <f t="shared" si="136"/>
        <v>industry-ag-main.html#fuel-switching</v>
      </c>
      <c r="R750" s="71" t="str">
        <f t="shared" si="136"/>
        <v>industry-elec-and-hydrogen.html</v>
      </c>
      <c r="S750" s="296"/>
      <c r="T750" s="53"/>
    </row>
    <row r="751" spans="1:20" ht="118" x14ac:dyDescent="0.75">
      <c r="A751" s="71" t="str">
        <f t="shared" si="134"/>
        <v>Industry</v>
      </c>
      <c r="B751" s="71" t="str">
        <f t="shared" si="134"/>
        <v>Electrification + Hydrogen</v>
      </c>
      <c r="C751" s="71" t="str">
        <f t="shared" si="134"/>
        <v>Fraction of Industrial Fuel Use Shifted to Other Fuels</v>
      </c>
      <c r="D751" s="9" t="s">
        <v>3338</v>
      </c>
      <c r="E751" s="53" t="s">
        <v>2892</v>
      </c>
      <c r="F751" s="227" t="s">
        <v>2747</v>
      </c>
      <c r="G751" s="53" t="s">
        <v>3362</v>
      </c>
      <c r="H751" s="54">
        <v>1304</v>
      </c>
      <c r="I751" s="53" t="s">
        <v>46</v>
      </c>
      <c r="J751" s="71" t="str">
        <f t="shared" si="135"/>
        <v>Electrification + Hydrogen</v>
      </c>
      <c r="K751" s="71" t="str">
        <f t="shared" si="135"/>
        <v>indst fuel type shifting</v>
      </c>
      <c r="L751" s="224">
        <f t="shared" si="135"/>
        <v>0</v>
      </c>
      <c r="M751" s="224">
        <f t="shared" si="135"/>
        <v>1</v>
      </c>
      <c r="N751" s="224">
        <f t="shared" si="135"/>
        <v>0.01</v>
      </c>
      <c r="O751" s="71" t="str">
        <f t="shared" si="135"/>
        <v>% of fuel shifted</v>
      </c>
      <c r="P751" s="223" t="str">
        <f>INDEX('Policy Characteristics'!J:J,MATCH($C751,'Policy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1" s="71" t="str">
        <f t="shared" si="136"/>
        <v>industry-ag-main.html#fuel-switching</v>
      </c>
      <c r="R751" s="71" t="str">
        <f t="shared" si="136"/>
        <v>industry-elec-and-hydrogen.html</v>
      </c>
      <c r="S751" s="296"/>
      <c r="T751" s="53"/>
    </row>
    <row r="752" spans="1:20" ht="118" x14ac:dyDescent="0.75">
      <c r="A752" s="71" t="str">
        <f t="shared" si="134"/>
        <v>Industry</v>
      </c>
      <c r="B752" s="71" t="str">
        <f t="shared" si="134"/>
        <v>Electrification + Hydrogen</v>
      </c>
      <c r="C752" s="71" t="str">
        <f t="shared" si="134"/>
        <v>Fraction of Industrial Fuel Use Shifted to Other Fuels</v>
      </c>
      <c r="D752" s="9" t="s">
        <v>3338</v>
      </c>
      <c r="E752" s="53" t="s">
        <v>2893</v>
      </c>
      <c r="F752" s="227" t="s">
        <v>2747</v>
      </c>
      <c r="G752" s="53" t="s">
        <v>3363</v>
      </c>
      <c r="H752" s="54">
        <v>1305</v>
      </c>
      <c r="I752" s="53" t="s">
        <v>46</v>
      </c>
      <c r="J752" s="71" t="str">
        <f t="shared" si="135"/>
        <v>Electrification + Hydrogen</v>
      </c>
      <c r="K752" s="71" t="str">
        <f t="shared" si="135"/>
        <v>indst fuel type shifting</v>
      </c>
      <c r="L752" s="224">
        <f t="shared" si="135"/>
        <v>0</v>
      </c>
      <c r="M752" s="224">
        <f t="shared" si="135"/>
        <v>1</v>
      </c>
      <c r="N752" s="224">
        <f t="shared" si="135"/>
        <v>0.01</v>
      </c>
      <c r="O752" s="71" t="str">
        <f t="shared" si="135"/>
        <v>% of fuel shifted</v>
      </c>
      <c r="P752" s="223" t="str">
        <f>INDEX('Policy Characteristics'!J:J,MATCH($C752,'Policy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2" s="71" t="str">
        <f t="shared" si="136"/>
        <v>industry-ag-main.html#fuel-switching</v>
      </c>
      <c r="R752" s="71" t="str">
        <f t="shared" si="136"/>
        <v>industry-elec-and-hydrogen.html</v>
      </c>
      <c r="S752" s="296"/>
      <c r="T752" s="53"/>
    </row>
    <row r="753" spans="1:20" ht="118" x14ac:dyDescent="0.75">
      <c r="A753" s="71" t="str">
        <f t="shared" si="134"/>
        <v>Industry</v>
      </c>
      <c r="B753" s="71" t="str">
        <f t="shared" si="134"/>
        <v>Electrification + Hydrogen</v>
      </c>
      <c r="C753" s="71" t="str">
        <f t="shared" si="134"/>
        <v>Fraction of Industrial Fuel Use Shifted to Other Fuels</v>
      </c>
      <c r="D753" s="9" t="s">
        <v>3338</v>
      </c>
      <c r="E753" s="53" t="s">
        <v>2894</v>
      </c>
      <c r="F753" s="227" t="s">
        <v>2747</v>
      </c>
      <c r="G753" s="53" t="s">
        <v>3364</v>
      </c>
      <c r="H753" s="54">
        <v>1306</v>
      </c>
      <c r="I753" s="53" t="s">
        <v>46</v>
      </c>
      <c r="J753" s="71" t="str">
        <f t="shared" si="135"/>
        <v>Electrification + Hydrogen</v>
      </c>
      <c r="K753" s="71" t="str">
        <f t="shared" si="135"/>
        <v>indst fuel type shifting</v>
      </c>
      <c r="L753" s="224">
        <f t="shared" si="135"/>
        <v>0</v>
      </c>
      <c r="M753" s="224">
        <f t="shared" si="135"/>
        <v>1</v>
      </c>
      <c r="N753" s="224">
        <f t="shared" si="135"/>
        <v>0.01</v>
      </c>
      <c r="O753" s="71" t="str">
        <f t="shared" si="135"/>
        <v>% of fuel shifted</v>
      </c>
      <c r="P753" s="223" t="str">
        <f>INDEX('Policy Characteristics'!J:J,MATCH($C753,'Policy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3" s="71" t="str">
        <f t="shared" si="136"/>
        <v>industry-ag-main.html#fuel-switching</v>
      </c>
      <c r="R753" s="71" t="str">
        <f t="shared" si="136"/>
        <v>industry-elec-and-hydrogen.html</v>
      </c>
      <c r="S753" s="296"/>
      <c r="T753" s="53"/>
    </row>
    <row r="754" spans="1:20" ht="118" x14ac:dyDescent="0.75">
      <c r="A754" s="71" t="str">
        <f t="shared" si="134"/>
        <v>Industry</v>
      </c>
      <c r="B754" s="71" t="str">
        <f t="shared" si="134"/>
        <v>Electrification + Hydrogen</v>
      </c>
      <c r="C754" s="71" t="str">
        <f t="shared" si="134"/>
        <v>Fraction of Industrial Fuel Use Shifted to Other Fuels</v>
      </c>
      <c r="D754" s="9" t="s">
        <v>3338</v>
      </c>
      <c r="E754" s="53" t="s">
        <v>2891</v>
      </c>
      <c r="F754" s="227" t="s">
        <v>2747</v>
      </c>
      <c r="G754" s="53" t="s">
        <v>3365</v>
      </c>
      <c r="H754" s="54">
        <v>1307</v>
      </c>
      <c r="I754" s="53" t="s">
        <v>45</v>
      </c>
      <c r="J754" s="71" t="str">
        <f t="shared" si="135"/>
        <v>Electrification + Hydrogen</v>
      </c>
      <c r="K754" s="71" t="str">
        <f t="shared" si="135"/>
        <v>indst fuel type shifting</v>
      </c>
      <c r="L754" s="224">
        <f t="shared" si="135"/>
        <v>0</v>
      </c>
      <c r="M754" s="224">
        <f t="shared" si="135"/>
        <v>1</v>
      </c>
      <c r="N754" s="224">
        <f t="shared" si="135"/>
        <v>0.01</v>
      </c>
      <c r="O754" s="71" t="str">
        <f t="shared" si="135"/>
        <v>% of fuel shifted</v>
      </c>
      <c r="P754" s="223" t="str">
        <f>INDEX('Policy Characteristics'!J:J,MATCH($C754,'Policy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4" s="71" t="str">
        <f t="shared" si="136"/>
        <v>industry-ag-main.html#fuel-switching</v>
      </c>
      <c r="R754" s="71" t="str">
        <f t="shared" si="136"/>
        <v>industry-elec-and-hydrogen.html</v>
      </c>
      <c r="S754" s="296"/>
      <c r="T754" s="53"/>
    </row>
    <row r="755" spans="1:20" ht="118" x14ac:dyDescent="0.75">
      <c r="A755" s="71" t="str">
        <f t="shared" si="134"/>
        <v>Industry</v>
      </c>
      <c r="B755" s="71" t="str">
        <f t="shared" si="134"/>
        <v>Electrification + Hydrogen</v>
      </c>
      <c r="C755" s="71" t="str">
        <f t="shared" si="134"/>
        <v>Fraction of Industrial Fuel Use Shifted to Other Fuels</v>
      </c>
      <c r="D755" s="9" t="s">
        <v>3339</v>
      </c>
      <c r="E755" s="53" t="s">
        <v>2523</v>
      </c>
      <c r="F755" s="227" t="s">
        <v>3302</v>
      </c>
      <c r="G755" s="53" t="s">
        <v>3356</v>
      </c>
      <c r="H755" s="54">
        <v>1308</v>
      </c>
      <c r="I755" s="53" t="s">
        <v>45</v>
      </c>
      <c r="J755" s="71" t="str">
        <f t="shared" si="135"/>
        <v>Electrification + Hydrogen</v>
      </c>
      <c r="K755" s="71" t="str">
        <f t="shared" si="135"/>
        <v>indst fuel type shifting</v>
      </c>
      <c r="L755" s="224">
        <f t="shared" si="135"/>
        <v>0</v>
      </c>
      <c r="M755" s="224">
        <f t="shared" si="135"/>
        <v>1</v>
      </c>
      <c r="N755" s="224">
        <f t="shared" si="135"/>
        <v>0.01</v>
      </c>
      <c r="O755" s="71" t="str">
        <f t="shared" si="135"/>
        <v>% of fuel shifted</v>
      </c>
      <c r="P755" s="223" t="str">
        <f>INDEX('Policy Characteristics'!J:J,MATCH($C755,'Policy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5" s="71" t="str">
        <f t="shared" si="136"/>
        <v>industry-ag-main.html#fuel-switching</v>
      </c>
      <c r="R755" s="71" t="str">
        <f t="shared" si="136"/>
        <v>industry-elec-and-hydrogen.html</v>
      </c>
      <c r="S755" s="296"/>
      <c r="T755" s="53"/>
    </row>
    <row r="756" spans="1:20" ht="118" x14ac:dyDescent="0.75">
      <c r="A756" s="71" t="str">
        <f t="shared" si="134"/>
        <v>Industry</v>
      </c>
      <c r="B756" s="71" t="str">
        <f t="shared" si="134"/>
        <v>Electrification + Hydrogen</v>
      </c>
      <c r="C756" s="71" t="str">
        <f t="shared" si="134"/>
        <v>Fraction of Industrial Fuel Use Shifted to Other Fuels</v>
      </c>
      <c r="D756" s="9" t="s">
        <v>3339</v>
      </c>
      <c r="E756" s="53" t="s">
        <v>2524</v>
      </c>
      <c r="F756" s="227" t="s">
        <v>3302</v>
      </c>
      <c r="G756" s="53" t="s">
        <v>3357</v>
      </c>
      <c r="H756" s="54">
        <v>1309</v>
      </c>
      <c r="I756" s="53" t="s">
        <v>46</v>
      </c>
      <c r="J756" s="71" t="str">
        <f t="shared" si="135"/>
        <v>Electrification + Hydrogen</v>
      </c>
      <c r="K756" s="71" t="str">
        <f t="shared" si="135"/>
        <v>indst fuel type shifting</v>
      </c>
      <c r="L756" s="224">
        <f t="shared" si="135"/>
        <v>0</v>
      </c>
      <c r="M756" s="224">
        <f t="shared" si="135"/>
        <v>1</v>
      </c>
      <c r="N756" s="224">
        <f t="shared" si="135"/>
        <v>0.01</v>
      </c>
      <c r="O756" s="71" t="str">
        <f t="shared" si="135"/>
        <v>% of fuel shifted</v>
      </c>
      <c r="P756" s="223" t="str">
        <f>INDEX('Policy Characteristics'!J:J,MATCH($C756,'Policy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6" s="71" t="str">
        <f t="shared" si="136"/>
        <v>industry-ag-main.html#fuel-switching</v>
      </c>
      <c r="R756" s="71" t="str">
        <f t="shared" si="136"/>
        <v>industry-elec-and-hydrogen.html</v>
      </c>
      <c r="S756" s="296"/>
      <c r="T756" s="53"/>
    </row>
    <row r="757" spans="1:20" ht="118" x14ac:dyDescent="0.75">
      <c r="A757" s="71" t="str">
        <f t="shared" si="134"/>
        <v>Industry</v>
      </c>
      <c r="B757" s="71" t="str">
        <f t="shared" si="134"/>
        <v>Electrification + Hydrogen</v>
      </c>
      <c r="C757" s="71" t="str">
        <f t="shared" si="134"/>
        <v>Fraction of Industrial Fuel Use Shifted to Other Fuels</v>
      </c>
      <c r="D757" s="9" t="s">
        <v>3339</v>
      </c>
      <c r="E757" s="53" t="s">
        <v>2525</v>
      </c>
      <c r="F757" s="227" t="s">
        <v>3302</v>
      </c>
      <c r="G757" s="53" t="s">
        <v>3358</v>
      </c>
      <c r="H757" s="54">
        <v>1310</v>
      </c>
      <c r="I757" s="53" t="s">
        <v>46</v>
      </c>
      <c r="J757" s="71" t="str">
        <f t="shared" si="135"/>
        <v>Electrification + Hydrogen</v>
      </c>
      <c r="K757" s="71" t="str">
        <f t="shared" si="135"/>
        <v>indst fuel type shifting</v>
      </c>
      <c r="L757" s="224">
        <f t="shared" si="135"/>
        <v>0</v>
      </c>
      <c r="M757" s="224">
        <f t="shared" si="135"/>
        <v>1</v>
      </c>
      <c r="N757" s="224">
        <f t="shared" si="135"/>
        <v>0.01</v>
      </c>
      <c r="O757" s="71" t="str">
        <f t="shared" si="135"/>
        <v>% of fuel shifted</v>
      </c>
      <c r="P757" s="223" t="str">
        <f>INDEX('Policy Characteristics'!J:J,MATCH($C757,'Policy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7" s="71" t="str">
        <f t="shared" si="136"/>
        <v>industry-ag-main.html#fuel-switching</v>
      </c>
      <c r="R757" s="71" t="str">
        <f t="shared" si="136"/>
        <v>industry-elec-and-hydrogen.html</v>
      </c>
      <c r="S757" s="296"/>
      <c r="T757" s="53"/>
    </row>
    <row r="758" spans="1:20" ht="118" x14ac:dyDescent="0.75">
      <c r="A758" s="71" t="str">
        <f t="shared" si="134"/>
        <v>Industry</v>
      </c>
      <c r="B758" s="71" t="str">
        <f t="shared" si="134"/>
        <v>Electrification + Hydrogen</v>
      </c>
      <c r="C758" s="71" t="str">
        <f t="shared" si="134"/>
        <v>Fraction of Industrial Fuel Use Shifted to Other Fuels</v>
      </c>
      <c r="D758" s="9" t="s">
        <v>3339</v>
      </c>
      <c r="E758" s="53" t="s">
        <v>2526</v>
      </c>
      <c r="F758" s="227" t="s">
        <v>3302</v>
      </c>
      <c r="G758" s="53" t="s">
        <v>3359</v>
      </c>
      <c r="H758" s="54">
        <v>1311</v>
      </c>
      <c r="I758" s="53" t="s">
        <v>46</v>
      </c>
      <c r="J758" s="71" t="str">
        <f t="shared" si="135"/>
        <v>Electrification + Hydrogen</v>
      </c>
      <c r="K758" s="71" t="str">
        <f t="shared" si="135"/>
        <v>indst fuel type shifting</v>
      </c>
      <c r="L758" s="224">
        <f t="shared" si="135"/>
        <v>0</v>
      </c>
      <c r="M758" s="224">
        <f t="shared" si="135"/>
        <v>1</v>
      </c>
      <c r="N758" s="224">
        <f t="shared" si="135"/>
        <v>0.01</v>
      </c>
      <c r="O758" s="71" t="str">
        <f t="shared" si="135"/>
        <v>% of fuel shifted</v>
      </c>
      <c r="P758" s="223" t="str">
        <f>INDEX('Policy Characteristics'!J:J,MATCH($C758,'Policy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8" s="71" t="str">
        <f t="shared" si="136"/>
        <v>industry-ag-main.html#fuel-switching</v>
      </c>
      <c r="R758" s="71" t="str">
        <f t="shared" si="136"/>
        <v>industry-elec-and-hydrogen.html</v>
      </c>
      <c r="S758" s="296"/>
      <c r="T758" s="53"/>
    </row>
    <row r="759" spans="1:20" ht="118" x14ac:dyDescent="0.75">
      <c r="A759" s="71" t="str">
        <f t="shared" si="134"/>
        <v>Industry</v>
      </c>
      <c r="B759" s="71" t="str">
        <f t="shared" si="134"/>
        <v>Electrification + Hydrogen</v>
      </c>
      <c r="C759" s="71" t="str">
        <f t="shared" si="134"/>
        <v>Fraction of Industrial Fuel Use Shifted to Other Fuels</v>
      </c>
      <c r="D759" s="9" t="s">
        <v>3339</v>
      </c>
      <c r="E759" s="53" t="s">
        <v>2527</v>
      </c>
      <c r="F759" s="227" t="s">
        <v>3302</v>
      </c>
      <c r="G759" s="53" t="s">
        <v>3360</v>
      </c>
      <c r="H759" s="54">
        <v>1312</v>
      </c>
      <c r="I759" s="53" t="s">
        <v>46</v>
      </c>
      <c r="J759" s="71" t="str">
        <f t="shared" si="135"/>
        <v>Electrification + Hydrogen</v>
      </c>
      <c r="K759" s="71" t="str">
        <f t="shared" si="135"/>
        <v>indst fuel type shifting</v>
      </c>
      <c r="L759" s="224">
        <f t="shared" si="135"/>
        <v>0</v>
      </c>
      <c r="M759" s="224">
        <f t="shared" si="135"/>
        <v>1</v>
      </c>
      <c r="N759" s="224">
        <f t="shared" si="135"/>
        <v>0.01</v>
      </c>
      <c r="O759" s="71" t="str">
        <f t="shared" si="135"/>
        <v>% of fuel shifted</v>
      </c>
      <c r="P759" s="223" t="str">
        <f>INDEX('Policy Characteristics'!J:J,MATCH($C759,'Policy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9" s="71" t="str">
        <f t="shared" si="136"/>
        <v>industry-ag-main.html#fuel-switching</v>
      </c>
      <c r="R759" s="71" t="str">
        <f t="shared" si="136"/>
        <v>industry-elec-and-hydrogen.html</v>
      </c>
      <c r="S759" s="296"/>
      <c r="T759" s="53"/>
    </row>
    <row r="760" spans="1:20" ht="118" x14ac:dyDescent="0.75">
      <c r="A760" s="71" t="str">
        <f t="shared" si="134"/>
        <v>Industry</v>
      </c>
      <c r="B760" s="71" t="str">
        <f t="shared" si="134"/>
        <v>Electrification + Hydrogen</v>
      </c>
      <c r="C760" s="71" t="str">
        <f t="shared" si="134"/>
        <v>Fraction of Industrial Fuel Use Shifted to Other Fuels</v>
      </c>
      <c r="D760" s="9" t="s">
        <v>3339</v>
      </c>
      <c r="E760" s="53" t="s">
        <v>2528</v>
      </c>
      <c r="F760" s="227" t="s">
        <v>3302</v>
      </c>
      <c r="G760" s="53" t="s">
        <v>3361</v>
      </c>
      <c r="H760" s="54">
        <v>1313</v>
      </c>
      <c r="I760" s="53" t="s">
        <v>46</v>
      </c>
      <c r="J760" s="71" t="str">
        <f t="shared" si="135"/>
        <v>Electrification + Hydrogen</v>
      </c>
      <c r="K760" s="71" t="str">
        <f t="shared" si="135"/>
        <v>indst fuel type shifting</v>
      </c>
      <c r="L760" s="224">
        <f t="shared" si="135"/>
        <v>0</v>
      </c>
      <c r="M760" s="224">
        <f t="shared" si="135"/>
        <v>1</v>
      </c>
      <c r="N760" s="224">
        <f t="shared" si="135"/>
        <v>0.01</v>
      </c>
      <c r="O760" s="71" t="str">
        <f t="shared" si="135"/>
        <v>% of fuel shifted</v>
      </c>
      <c r="P760" s="223" t="str">
        <f>INDEX('Policy Characteristics'!J:J,MATCH($C760,'Policy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0" s="71" t="str">
        <f t="shared" si="136"/>
        <v>industry-ag-main.html#fuel-switching</v>
      </c>
      <c r="R760" s="71" t="str">
        <f t="shared" si="136"/>
        <v>industry-elec-and-hydrogen.html</v>
      </c>
      <c r="S760" s="296"/>
      <c r="T760" s="53"/>
    </row>
    <row r="761" spans="1:20" ht="118" x14ac:dyDescent="0.75">
      <c r="A761" s="71" t="str">
        <f t="shared" si="134"/>
        <v>Industry</v>
      </c>
      <c r="B761" s="71" t="str">
        <f t="shared" si="134"/>
        <v>Electrification + Hydrogen</v>
      </c>
      <c r="C761" s="71" t="str">
        <f t="shared" si="134"/>
        <v>Fraction of Industrial Fuel Use Shifted to Other Fuels</v>
      </c>
      <c r="D761" s="9" t="s">
        <v>3339</v>
      </c>
      <c r="E761" s="53" t="s">
        <v>2892</v>
      </c>
      <c r="F761" s="227" t="s">
        <v>3302</v>
      </c>
      <c r="G761" s="53" t="s">
        <v>3362</v>
      </c>
      <c r="H761" s="54">
        <v>1314</v>
      </c>
      <c r="I761" s="53" t="s">
        <v>46</v>
      </c>
      <c r="J761" s="71" t="str">
        <f t="shared" si="135"/>
        <v>Electrification + Hydrogen</v>
      </c>
      <c r="K761" s="71" t="str">
        <f t="shared" si="135"/>
        <v>indst fuel type shifting</v>
      </c>
      <c r="L761" s="224">
        <f t="shared" si="135"/>
        <v>0</v>
      </c>
      <c r="M761" s="224">
        <f t="shared" si="135"/>
        <v>1</v>
      </c>
      <c r="N761" s="224">
        <f t="shared" si="135"/>
        <v>0.01</v>
      </c>
      <c r="O761" s="71" t="str">
        <f t="shared" si="135"/>
        <v>% of fuel shifted</v>
      </c>
      <c r="P761" s="223" t="str">
        <f>INDEX('Policy Characteristics'!J:J,MATCH($C761,'Policy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1" s="71" t="str">
        <f t="shared" si="136"/>
        <v>industry-ag-main.html#fuel-switching</v>
      </c>
      <c r="R761" s="71" t="str">
        <f t="shared" si="136"/>
        <v>industry-elec-and-hydrogen.html</v>
      </c>
      <c r="S761" s="296"/>
      <c r="T761" s="53"/>
    </row>
    <row r="762" spans="1:20" ht="118" x14ac:dyDescent="0.75">
      <c r="A762" s="71" t="str">
        <f t="shared" si="134"/>
        <v>Industry</v>
      </c>
      <c r="B762" s="71" t="str">
        <f t="shared" si="134"/>
        <v>Electrification + Hydrogen</v>
      </c>
      <c r="C762" s="71" t="str">
        <f t="shared" si="134"/>
        <v>Fraction of Industrial Fuel Use Shifted to Other Fuels</v>
      </c>
      <c r="D762" s="9" t="s">
        <v>3339</v>
      </c>
      <c r="E762" s="53" t="s">
        <v>2893</v>
      </c>
      <c r="F762" s="227" t="s">
        <v>3302</v>
      </c>
      <c r="G762" s="53" t="s">
        <v>3363</v>
      </c>
      <c r="H762" s="54">
        <v>1315</v>
      </c>
      <c r="I762" s="53" t="s">
        <v>46</v>
      </c>
      <c r="J762" s="71" t="str">
        <f t="shared" si="135"/>
        <v>Electrification + Hydrogen</v>
      </c>
      <c r="K762" s="71" t="str">
        <f t="shared" si="135"/>
        <v>indst fuel type shifting</v>
      </c>
      <c r="L762" s="224">
        <f t="shared" si="135"/>
        <v>0</v>
      </c>
      <c r="M762" s="224">
        <f t="shared" si="135"/>
        <v>1</v>
      </c>
      <c r="N762" s="224">
        <f t="shared" si="135"/>
        <v>0.01</v>
      </c>
      <c r="O762" s="71" t="str">
        <f t="shared" si="135"/>
        <v>% of fuel shifted</v>
      </c>
      <c r="P762" s="223" t="str">
        <f>INDEX('Policy Characteristics'!J:J,MATCH($C762,'Policy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2" s="71" t="str">
        <f t="shared" si="136"/>
        <v>industry-ag-main.html#fuel-switching</v>
      </c>
      <c r="R762" s="71" t="str">
        <f t="shared" si="136"/>
        <v>industry-elec-and-hydrogen.html</v>
      </c>
      <c r="S762" s="296"/>
      <c r="T762" s="53"/>
    </row>
    <row r="763" spans="1:20" ht="118" x14ac:dyDescent="0.75">
      <c r="A763" s="71" t="str">
        <f t="shared" si="134"/>
        <v>Industry</v>
      </c>
      <c r="B763" s="71" t="str">
        <f t="shared" si="134"/>
        <v>Electrification + Hydrogen</v>
      </c>
      <c r="C763" s="71" t="str">
        <f t="shared" si="134"/>
        <v>Fraction of Industrial Fuel Use Shifted to Other Fuels</v>
      </c>
      <c r="D763" s="9" t="s">
        <v>3339</v>
      </c>
      <c r="E763" s="53" t="s">
        <v>2894</v>
      </c>
      <c r="F763" s="227" t="s">
        <v>3302</v>
      </c>
      <c r="G763" s="53" t="s">
        <v>3364</v>
      </c>
      <c r="H763" s="54">
        <v>1316</v>
      </c>
      <c r="I763" s="53" t="s">
        <v>46</v>
      </c>
      <c r="J763" s="71" t="str">
        <f t="shared" si="135"/>
        <v>Electrification + Hydrogen</v>
      </c>
      <c r="K763" s="71" t="str">
        <f t="shared" si="135"/>
        <v>indst fuel type shifting</v>
      </c>
      <c r="L763" s="224">
        <f t="shared" si="135"/>
        <v>0</v>
      </c>
      <c r="M763" s="224">
        <f t="shared" si="135"/>
        <v>1</v>
      </c>
      <c r="N763" s="224">
        <f t="shared" si="135"/>
        <v>0.01</v>
      </c>
      <c r="O763" s="71" t="str">
        <f t="shared" si="135"/>
        <v>% of fuel shifted</v>
      </c>
      <c r="P763" s="223" t="str">
        <f>INDEX('Policy Characteristics'!J:J,MATCH($C763,'Policy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3" s="71" t="str">
        <f t="shared" si="136"/>
        <v>industry-ag-main.html#fuel-switching</v>
      </c>
      <c r="R763" s="71" t="str">
        <f t="shared" si="136"/>
        <v>industry-elec-and-hydrogen.html</v>
      </c>
      <c r="S763" s="296"/>
      <c r="T763" s="53"/>
    </row>
    <row r="764" spans="1:20" ht="118" x14ac:dyDescent="0.75">
      <c r="A764" s="71" t="str">
        <f t="shared" si="134"/>
        <v>Industry</v>
      </c>
      <c r="B764" s="71" t="str">
        <f t="shared" si="134"/>
        <v>Electrification + Hydrogen</v>
      </c>
      <c r="C764" s="71" t="str">
        <f t="shared" si="134"/>
        <v>Fraction of Industrial Fuel Use Shifted to Other Fuels</v>
      </c>
      <c r="D764" s="9" t="s">
        <v>3339</v>
      </c>
      <c r="E764" s="53" t="s">
        <v>2891</v>
      </c>
      <c r="F764" s="227" t="s">
        <v>3302</v>
      </c>
      <c r="G764" s="53" t="s">
        <v>3365</v>
      </c>
      <c r="H764" s="54">
        <v>1317</v>
      </c>
      <c r="I764" s="53" t="s">
        <v>45</v>
      </c>
      <c r="J764" s="71" t="str">
        <f t="shared" si="135"/>
        <v>Electrification + Hydrogen</v>
      </c>
      <c r="K764" s="71" t="str">
        <f t="shared" si="135"/>
        <v>indst fuel type shifting</v>
      </c>
      <c r="L764" s="224">
        <f t="shared" si="135"/>
        <v>0</v>
      </c>
      <c r="M764" s="224">
        <f t="shared" si="135"/>
        <v>1</v>
      </c>
      <c r="N764" s="224">
        <f t="shared" si="135"/>
        <v>0.01</v>
      </c>
      <c r="O764" s="71" t="str">
        <f t="shared" si="135"/>
        <v>% of fuel shifted</v>
      </c>
      <c r="P764" s="223" t="str">
        <f>INDEX('Policy Characteristics'!J:J,MATCH($C764,'Policy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4" s="71" t="str">
        <f t="shared" si="136"/>
        <v>industry-ag-main.html#fuel-switching</v>
      </c>
      <c r="R764" s="71" t="str">
        <f t="shared" si="136"/>
        <v>industry-elec-and-hydrogen.html</v>
      </c>
      <c r="S764" s="296"/>
      <c r="T764" s="53"/>
    </row>
    <row r="765" spans="1:20" ht="118" x14ac:dyDescent="0.75">
      <c r="A765" s="71" t="str">
        <f t="shared" si="134"/>
        <v>Industry</v>
      </c>
      <c r="B765" s="71" t="str">
        <f t="shared" si="134"/>
        <v>Electrification + Hydrogen</v>
      </c>
      <c r="C765" s="71" t="str">
        <f t="shared" si="134"/>
        <v>Fraction of Industrial Fuel Use Shifted to Other Fuels</v>
      </c>
      <c r="D765" s="9" t="s">
        <v>3340</v>
      </c>
      <c r="E765" s="53" t="s">
        <v>2523</v>
      </c>
      <c r="F765" s="227" t="s">
        <v>3303</v>
      </c>
      <c r="G765" s="53" t="s">
        <v>3356</v>
      </c>
      <c r="H765" s="54">
        <v>1318</v>
      </c>
      <c r="I765" s="53" t="s">
        <v>45</v>
      </c>
      <c r="J765" s="71" t="str">
        <f t="shared" si="135"/>
        <v>Electrification + Hydrogen</v>
      </c>
      <c r="K765" s="71" t="str">
        <f t="shared" si="135"/>
        <v>indst fuel type shifting</v>
      </c>
      <c r="L765" s="224">
        <f t="shared" si="135"/>
        <v>0</v>
      </c>
      <c r="M765" s="224">
        <f t="shared" si="135"/>
        <v>1</v>
      </c>
      <c r="N765" s="224">
        <f t="shared" si="135"/>
        <v>0.01</v>
      </c>
      <c r="O765" s="71" t="str">
        <f t="shared" si="135"/>
        <v>% of fuel shifted</v>
      </c>
      <c r="P765" s="223" t="str">
        <f>INDEX('Policy Characteristics'!J:J,MATCH($C765,'Policy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5" s="71" t="str">
        <f t="shared" si="136"/>
        <v>industry-ag-main.html#fuel-switching</v>
      </c>
      <c r="R765" s="71" t="str">
        <f t="shared" si="136"/>
        <v>industry-elec-and-hydrogen.html</v>
      </c>
      <c r="S765" s="296"/>
      <c r="T765" s="53"/>
    </row>
    <row r="766" spans="1:20" ht="118" x14ac:dyDescent="0.75">
      <c r="A766" s="71" t="str">
        <f t="shared" si="134"/>
        <v>Industry</v>
      </c>
      <c r="B766" s="71" t="str">
        <f t="shared" si="134"/>
        <v>Electrification + Hydrogen</v>
      </c>
      <c r="C766" s="71" t="str">
        <f t="shared" si="134"/>
        <v>Fraction of Industrial Fuel Use Shifted to Other Fuels</v>
      </c>
      <c r="D766" s="9" t="s">
        <v>3340</v>
      </c>
      <c r="E766" s="53" t="s">
        <v>2524</v>
      </c>
      <c r="F766" s="227" t="s">
        <v>3303</v>
      </c>
      <c r="G766" s="53" t="s">
        <v>3357</v>
      </c>
      <c r="H766" s="54">
        <v>1319</v>
      </c>
      <c r="I766" s="53" t="s">
        <v>46</v>
      </c>
      <c r="J766" s="71" t="str">
        <f t="shared" si="135"/>
        <v>Electrification + Hydrogen</v>
      </c>
      <c r="K766" s="71" t="str">
        <f t="shared" si="135"/>
        <v>indst fuel type shifting</v>
      </c>
      <c r="L766" s="224">
        <f t="shared" si="135"/>
        <v>0</v>
      </c>
      <c r="M766" s="224">
        <f t="shared" si="135"/>
        <v>1</v>
      </c>
      <c r="N766" s="224">
        <f t="shared" si="135"/>
        <v>0.01</v>
      </c>
      <c r="O766" s="71" t="str">
        <f t="shared" si="135"/>
        <v>% of fuel shifted</v>
      </c>
      <c r="P766" s="223" t="str">
        <f>INDEX('Policy Characteristics'!J:J,MATCH($C766,'Policy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6" s="71" t="str">
        <f t="shared" si="136"/>
        <v>industry-ag-main.html#fuel-switching</v>
      </c>
      <c r="R766" s="71" t="str">
        <f t="shared" si="136"/>
        <v>industry-elec-and-hydrogen.html</v>
      </c>
      <c r="S766" s="296"/>
      <c r="T766" s="53"/>
    </row>
    <row r="767" spans="1:20" ht="118" x14ac:dyDescent="0.75">
      <c r="A767" s="71" t="str">
        <f t="shared" si="134"/>
        <v>Industry</v>
      </c>
      <c r="B767" s="71" t="str">
        <f t="shared" si="134"/>
        <v>Electrification + Hydrogen</v>
      </c>
      <c r="C767" s="71" t="str">
        <f t="shared" si="134"/>
        <v>Fraction of Industrial Fuel Use Shifted to Other Fuels</v>
      </c>
      <c r="D767" s="9" t="s">
        <v>3340</v>
      </c>
      <c r="E767" s="53" t="s">
        <v>2525</v>
      </c>
      <c r="F767" s="227" t="s">
        <v>3303</v>
      </c>
      <c r="G767" s="53" t="s">
        <v>3358</v>
      </c>
      <c r="H767" s="54">
        <v>1320</v>
      </c>
      <c r="I767" s="53" t="s">
        <v>46</v>
      </c>
      <c r="J767" s="71" t="str">
        <f t="shared" si="135"/>
        <v>Electrification + Hydrogen</v>
      </c>
      <c r="K767" s="71" t="str">
        <f t="shared" si="135"/>
        <v>indst fuel type shifting</v>
      </c>
      <c r="L767" s="224">
        <f t="shared" si="135"/>
        <v>0</v>
      </c>
      <c r="M767" s="224">
        <f t="shared" si="135"/>
        <v>1</v>
      </c>
      <c r="N767" s="224">
        <f t="shared" si="135"/>
        <v>0.01</v>
      </c>
      <c r="O767" s="71" t="str">
        <f t="shared" si="135"/>
        <v>% of fuel shifted</v>
      </c>
      <c r="P767" s="223" t="str">
        <f>INDEX('Policy Characteristics'!J:J,MATCH($C767,'Policy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7" s="71" t="str">
        <f t="shared" si="136"/>
        <v>industry-ag-main.html#fuel-switching</v>
      </c>
      <c r="R767" s="71" t="str">
        <f t="shared" si="136"/>
        <v>industry-elec-and-hydrogen.html</v>
      </c>
      <c r="S767" s="296"/>
      <c r="T767" s="53"/>
    </row>
    <row r="768" spans="1:20" ht="118" x14ac:dyDescent="0.75">
      <c r="A768" s="71" t="str">
        <f t="shared" si="134"/>
        <v>Industry</v>
      </c>
      <c r="B768" s="71" t="str">
        <f t="shared" si="134"/>
        <v>Electrification + Hydrogen</v>
      </c>
      <c r="C768" s="71" t="str">
        <f t="shared" si="134"/>
        <v>Fraction of Industrial Fuel Use Shifted to Other Fuels</v>
      </c>
      <c r="D768" s="9" t="s">
        <v>3340</v>
      </c>
      <c r="E768" s="53" t="s">
        <v>2526</v>
      </c>
      <c r="F768" s="227" t="s">
        <v>3303</v>
      </c>
      <c r="G768" s="53" t="s">
        <v>3359</v>
      </c>
      <c r="H768" s="54">
        <v>1321</v>
      </c>
      <c r="I768" s="53" t="s">
        <v>46</v>
      </c>
      <c r="J768" s="71" t="str">
        <f t="shared" si="135"/>
        <v>Electrification + Hydrogen</v>
      </c>
      <c r="K768" s="71" t="str">
        <f t="shared" si="135"/>
        <v>indst fuel type shifting</v>
      </c>
      <c r="L768" s="224">
        <f t="shared" si="135"/>
        <v>0</v>
      </c>
      <c r="M768" s="224">
        <f t="shared" si="135"/>
        <v>1</v>
      </c>
      <c r="N768" s="224">
        <f t="shared" si="135"/>
        <v>0.01</v>
      </c>
      <c r="O768" s="71" t="str">
        <f t="shared" si="135"/>
        <v>% of fuel shifted</v>
      </c>
      <c r="P768" s="223" t="str">
        <f>INDEX('Policy Characteristics'!J:J,MATCH($C768,'Policy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8" s="71" t="str">
        <f t="shared" si="136"/>
        <v>industry-ag-main.html#fuel-switching</v>
      </c>
      <c r="R768" s="71" t="str">
        <f t="shared" si="136"/>
        <v>industry-elec-and-hydrogen.html</v>
      </c>
      <c r="S768" s="296"/>
      <c r="T768" s="53"/>
    </row>
    <row r="769" spans="1:20" ht="118" x14ac:dyDescent="0.75">
      <c r="A769" s="71" t="str">
        <f t="shared" si="134"/>
        <v>Industry</v>
      </c>
      <c r="B769" s="71" t="str">
        <f t="shared" si="134"/>
        <v>Electrification + Hydrogen</v>
      </c>
      <c r="C769" s="71" t="str">
        <f t="shared" si="134"/>
        <v>Fraction of Industrial Fuel Use Shifted to Other Fuels</v>
      </c>
      <c r="D769" s="9" t="s">
        <v>3340</v>
      </c>
      <c r="E769" s="53" t="s">
        <v>2527</v>
      </c>
      <c r="F769" s="227" t="s">
        <v>3303</v>
      </c>
      <c r="G769" s="53" t="s">
        <v>3360</v>
      </c>
      <c r="H769" s="54">
        <v>1322</v>
      </c>
      <c r="I769" s="53" t="s">
        <v>46</v>
      </c>
      <c r="J769" s="71" t="str">
        <f t="shared" si="135"/>
        <v>Electrification + Hydrogen</v>
      </c>
      <c r="K769" s="71" t="str">
        <f t="shared" si="135"/>
        <v>indst fuel type shifting</v>
      </c>
      <c r="L769" s="224">
        <f t="shared" si="135"/>
        <v>0</v>
      </c>
      <c r="M769" s="224">
        <f t="shared" si="135"/>
        <v>1</v>
      </c>
      <c r="N769" s="224">
        <f t="shared" si="135"/>
        <v>0.01</v>
      </c>
      <c r="O769" s="71" t="str">
        <f t="shared" si="135"/>
        <v>% of fuel shifted</v>
      </c>
      <c r="P769" s="223" t="str">
        <f>INDEX('Policy Characteristics'!J:J,MATCH($C769,'Policy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9" s="71" t="str">
        <f t="shared" si="136"/>
        <v>industry-ag-main.html#fuel-switching</v>
      </c>
      <c r="R769" s="71" t="str">
        <f t="shared" si="136"/>
        <v>industry-elec-and-hydrogen.html</v>
      </c>
      <c r="S769" s="296"/>
      <c r="T769" s="53"/>
    </row>
    <row r="770" spans="1:20" ht="118" x14ac:dyDescent="0.75">
      <c r="A770" s="71" t="str">
        <f t="shared" si="134"/>
        <v>Industry</v>
      </c>
      <c r="B770" s="71" t="str">
        <f t="shared" si="134"/>
        <v>Electrification + Hydrogen</v>
      </c>
      <c r="C770" s="71" t="str">
        <f t="shared" si="134"/>
        <v>Fraction of Industrial Fuel Use Shifted to Other Fuels</v>
      </c>
      <c r="D770" s="9" t="s">
        <v>3340</v>
      </c>
      <c r="E770" s="53" t="s">
        <v>2528</v>
      </c>
      <c r="F770" s="227" t="s">
        <v>3303</v>
      </c>
      <c r="G770" s="53" t="s">
        <v>3361</v>
      </c>
      <c r="H770" s="54">
        <v>1323</v>
      </c>
      <c r="I770" s="53" t="s">
        <v>46</v>
      </c>
      <c r="J770" s="71" t="str">
        <f t="shared" si="135"/>
        <v>Electrification + Hydrogen</v>
      </c>
      <c r="K770" s="71" t="str">
        <f t="shared" si="135"/>
        <v>indst fuel type shifting</v>
      </c>
      <c r="L770" s="224">
        <f t="shared" si="135"/>
        <v>0</v>
      </c>
      <c r="M770" s="224">
        <f t="shared" si="135"/>
        <v>1</v>
      </c>
      <c r="N770" s="224">
        <f t="shared" si="135"/>
        <v>0.01</v>
      </c>
      <c r="O770" s="71" t="str">
        <f t="shared" si="135"/>
        <v>% of fuel shifted</v>
      </c>
      <c r="P770" s="223" t="str">
        <f>INDEX('Policy Characteristics'!J:J,MATCH($C770,'Policy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0" s="71" t="str">
        <f t="shared" si="136"/>
        <v>industry-ag-main.html#fuel-switching</v>
      </c>
      <c r="R770" s="71" t="str">
        <f t="shared" si="136"/>
        <v>industry-elec-and-hydrogen.html</v>
      </c>
      <c r="S770" s="296"/>
      <c r="T770" s="53"/>
    </row>
    <row r="771" spans="1:20" ht="118" x14ac:dyDescent="0.75">
      <c r="A771" s="71" t="str">
        <f t="shared" si="134"/>
        <v>Industry</v>
      </c>
      <c r="B771" s="71" t="str">
        <f t="shared" si="134"/>
        <v>Electrification + Hydrogen</v>
      </c>
      <c r="C771" s="71" t="str">
        <f t="shared" si="134"/>
        <v>Fraction of Industrial Fuel Use Shifted to Other Fuels</v>
      </c>
      <c r="D771" s="9" t="s">
        <v>3340</v>
      </c>
      <c r="E771" s="53" t="s">
        <v>2892</v>
      </c>
      <c r="F771" s="227" t="s">
        <v>3303</v>
      </c>
      <c r="G771" s="53" t="s">
        <v>3362</v>
      </c>
      <c r="H771" s="54">
        <v>1324</v>
      </c>
      <c r="I771" s="53" t="s">
        <v>46</v>
      </c>
      <c r="J771" s="71" t="str">
        <f t="shared" si="135"/>
        <v>Electrification + Hydrogen</v>
      </c>
      <c r="K771" s="71" t="str">
        <f t="shared" si="135"/>
        <v>indst fuel type shifting</v>
      </c>
      <c r="L771" s="224">
        <f t="shared" si="135"/>
        <v>0</v>
      </c>
      <c r="M771" s="224">
        <f t="shared" si="135"/>
        <v>1</v>
      </c>
      <c r="N771" s="224">
        <f t="shared" si="135"/>
        <v>0.01</v>
      </c>
      <c r="O771" s="71" t="str">
        <f t="shared" si="135"/>
        <v>% of fuel shifted</v>
      </c>
      <c r="P771" s="223" t="str">
        <f>INDEX('Policy Characteristics'!J:J,MATCH($C771,'Policy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1" s="71" t="str">
        <f t="shared" si="136"/>
        <v>industry-ag-main.html#fuel-switching</v>
      </c>
      <c r="R771" s="71" t="str">
        <f t="shared" si="136"/>
        <v>industry-elec-and-hydrogen.html</v>
      </c>
      <c r="S771" s="296"/>
      <c r="T771" s="53"/>
    </row>
    <row r="772" spans="1:20" ht="118" x14ac:dyDescent="0.75">
      <c r="A772" s="71" t="str">
        <f t="shared" si="134"/>
        <v>Industry</v>
      </c>
      <c r="B772" s="71" t="str">
        <f t="shared" si="134"/>
        <v>Electrification + Hydrogen</v>
      </c>
      <c r="C772" s="71" t="str">
        <f t="shared" si="134"/>
        <v>Fraction of Industrial Fuel Use Shifted to Other Fuels</v>
      </c>
      <c r="D772" s="9" t="s">
        <v>3340</v>
      </c>
      <c r="E772" s="53" t="s">
        <v>2893</v>
      </c>
      <c r="F772" s="227" t="s">
        <v>3303</v>
      </c>
      <c r="G772" s="53" t="s">
        <v>3363</v>
      </c>
      <c r="H772" s="54">
        <v>1325</v>
      </c>
      <c r="I772" s="53" t="s">
        <v>46</v>
      </c>
      <c r="J772" s="71" t="str">
        <f t="shared" si="135"/>
        <v>Electrification + Hydrogen</v>
      </c>
      <c r="K772" s="71" t="str">
        <f t="shared" si="135"/>
        <v>indst fuel type shifting</v>
      </c>
      <c r="L772" s="224">
        <f t="shared" si="135"/>
        <v>0</v>
      </c>
      <c r="M772" s="224">
        <f t="shared" si="135"/>
        <v>1</v>
      </c>
      <c r="N772" s="224">
        <f t="shared" si="135"/>
        <v>0.01</v>
      </c>
      <c r="O772" s="71" t="str">
        <f t="shared" si="135"/>
        <v>% of fuel shifted</v>
      </c>
      <c r="P772" s="223" t="str">
        <f>INDEX('Policy Characteristics'!J:J,MATCH($C772,'Policy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2" s="71" t="str">
        <f t="shared" si="136"/>
        <v>industry-ag-main.html#fuel-switching</v>
      </c>
      <c r="R772" s="71" t="str">
        <f t="shared" si="136"/>
        <v>industry-elec-and-hydrogen.html</v>
      </c>
      <c r="S772" s="296"/>
      <c r="T772" s="53"/>
    </row>
    <row r="773" spans="1:20" ht="118" x14ac:dyDescent="0.75">
      <c r="A773" s="71" t="str">
        <f t="shared" si="134"/>
        <v>Industry</v>
      </c>
      <c r="B773" s="71" t="str">
        <f t="shared" si="134"/>
        <v>Electrification + Hydrogen</v>
      </c>
      <c r="C773" s="71" t="str">
        <f t="shared" si="134"/>
        <v>Fraction of Industrial Fuel Use Shifted to Other Fuels</v>
      </c>
      <c r="D773" s="9" t="s">
        <v>3340</v>
      </c>
      <c r="E773" s="53" t="s">
        <v>2894</v>
      </c>
      <c r="F773" s="227" t="s">
        <v>3303</v>
      </c>
      <c r="G773" s="53" t="s">
        <v>3364</v>
      </c>
      <c r="H773" s="54">
        <v>1326</v>
      </c>
      <c r="I773" s="53" t="s">
        <v>46</v>
      </c>
      <c r="J773" s="71" t="str">
        <f t="shared" si="135"/>
        <v>Electrification + Hydrogen</v>
      </c>
      <c r="K773" s="71" t="str">
        <f t="shared" si="135"/>
        <v>indst fuel type shifting</v>
      </c>
      <c r="L773" s="224">
        <f t="shared" si="135"/>
        <v>0</v>
      </c>
      <c r="M773" s="224">
        <f t="shared" si="135"/>
        <v>1</v>
      </c>
      <c r="N773" s="224">
        <f t="shared" si="135"/>
        <v>0.01</v>
      </c>
      <c r="O773" s="71" t="str">
        <f t="shared" si="135"/>
        <v>% of fuel shifted</v>
      </c>
      <c r="P773" s="223" t="str">
        <f>INDEX('Policy Characteristics'!J:J,MATCH($C773,'Policy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3" s="71" t="str">
        <f t="shared" si="136"/>
        <v>industry-ag-main.html#fuel-switching</v>
      </c>
      <c r="R773" s="71" t="str">
        <f t="shared" si="136"/>
        <v>industry-elec-and-hydrogen.html</v>
      </c>
      <c r="S773" s="296"/>
      <c r="T773" s="53"/>
    </row>
    <row r="774" spans="1:20" ht="118" x14ac:dyDescent="0.75">
      <c r="A774" s="71" t="str">
        <f t="shared" si="134"/>
        <v>Industry</v>
      </c>
      <c r="B774" s="71" t="str">
        <f t="shared" si="134"/>
        <v>Electrification + Hydrogen</v>
      </c>
      <c r="C774" s="71" t="str">
        <f t="shared" si="134"/>
        <v>Fraction of Industrial Fuel Use Shifted to Other Fuels</v>
      </c>
      <c r="D774" s="9" t="s">
        <v>3340</v>
      </c>
      <c r="E774" s="53" t="s">
        <v>2891</v>
      </c>
      <c r="F774" s="227" t="s">
        <v>3303</v>
      </c>
      <c r="G774" s="53" t="s">
        <v>3365</v>
      </c>
      <c r="H774" s="54">
        <v>1327</v>
      </c>
      <c r="I774" s="53" t="s">
        <v>45</v>
      </c>
      <c r="J774" s="71" t="str">
        <f t="shared" si="135"/>
        <v>Electrification + Hydrogen</v>
      </c>
      <c r="K774" s="71" t="str">
        <f t="shared" si="135"/>
        <v>indst fuel type shifting</v>
      </c>
      <c r="L774" s="224">
        <f t="shared" si="135"/>
        <v>0</v>
      </c>
      <c r="M774" s="224">
        <f t="shared" si="135"/>
        <v>1</v>
      </c>
      <c r="N774" s="224">
        <f t="shared" si="135"/>
        <v>0.01</v>
      </c>
      <c r="O774" s="71" t="str">
        <f t="shared" si="135"/>
        <v>% of fuel shifted</v>
      </c>
      <c r="P774" s="223" t="str">
        <f>INDEX('Policy Characteristics'!J:J,MATCH($C774,'Policy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4" s="71" t="str">
        <f t="shared" si="136"/>
        <v>industry-ag-main.html#fuel-switching</v>
      </c>
      <c r="R774" s="71" t="str">
        <f t="shared" si="136"/>
        <v>industry-elec-and-hydrogen.html</v>
      </c>
      <c r="S774" s="296"/>
      <c r="T774" s="53"/>
    </row>
    <row r="775" spans="1:20" ht="118" x14ac:dyDescent="0.75">
      <c r="A775" s="71" t="str">
        <f t="shared" si="134"/>
        <v>Industry</v>
      </c>
      <c r="B775" s="71" t="str">
        <f t="shared" si="134"/>
        <v>Electrification + Hydrogen</v>
      </c>
      <c r="C775" s="71" t="str">
        <f t="shared" si="134"/>
        <v>Fraction of Industrial Fuel Use Shifted to Other Fuels</v>
      </c>
      <c r="D775" s="9" t="s">
        <v>3341</v>
      </c>
      <c r="E775" s="53" t="s">
        <v>2523</v>
      </c>
      <c r="F775" s="227" t="s">
        <v>3304</v>
      </c>
      <c r="G775" s="53" t="s">
        <v>3356</v>
      </c>
      <c r="H775" s="54">
        <v>1328</v>
      </c>
      <c r="I775" s="53" t="s">
        <v>45</v>
      </c>
      <c r="J775" s="71" t="str">
        <f t="shared" si="135"/>
        <v>Electrification + Hydrogen</v>
      </c>
      <c r="K775" s="71" t="str">
        <f t="shared" si="135"/>
        <v>indst fuel type shifting</v>
      </c>
      <c r="L775" s="224">
        <f t="shared" si="135"/>
        <v>0</v>
      </c>
      <c r="M775" s="224">
        <f t="shared" si="135"/>
        <v>1</v>
      </c>
      <c r="N775" s="224">
        <f t="shared" si="135"/>
        <v>0.01</v>
      </c>
      <c r="O775" s="71" t="str">
        <f t="shared" si="135"/>
        <v>% of fuel shifted</v>
      </c>
      <c r="P775" s="223" t="str">
        <f>INDEX('Policy Characteristics'!J:J,MATCH($C775,'Policy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5" s="71" t="str">
        <f t="shared" si="136"/>
        <v>industry-ag-main.html#fuel-switching</v>
      </c>
      <c r="R775" s="71" t="str">
        <f t="shared" si="136"/>
        <v>industry-elec-and-hydrogen.html</v>
      </c>
      <c r="S775" s="296"/>
      <c r="T775" s="53"/>
    </row>
    <row r="776" spans="1:20" ht="118" x14ac:dyDescent="0.75">
      <c r="A776" s="71" t="str">
        <f t="shared" si="134"/>
        <v>Industry</v>
      </c>
      <c r="B776" s="71" t="str">
        <f t="shared" si="134"/>
        <v>Electrification + Hydrogen</v>
      </c>
      <c r="C776" s="71" t="str">
        <f t="shared" si="134"/>
        <v>Fraction of Industrial Fuel Use Shifted to Other Fuels</v>
      </c>
      <c r="D776" s="9" t="s">
        <v>3341</v>
      </c>
      <c r="E776" s="53" t="s">
        <v>2524</v>
      </c>
      <c r="F776" s="227" t="s">
        <v>3304</v>
      </c>
      <c r="G776" s="53" t="s">
        <v>3357</v>
      </c>
      <c r="H776" s="54">
        <v>1329</v>
      </c>
      <c r="I776" s="53" t="s">
        <v>46</v>
      </c>
      <c r="J776" s="71" t="str">
        <f t="shared" si="135"/>
        <v>Electrification + Hydrogen</v>
      </c>
      <c r="K776" s="71" t="str">
        <f t="shared" si="135"/>
        <v>indst fuel type shifting</v>
      </c>
      <c r="L776" s="224">
        <f t="shared" si="135"/>
        <v>0</v>
      </c>
      <c r="M776" s="224">
        <f t="shared" si="135"/>
        <v>1</v>
      </c>
      <c r="N776" s="224">
        <f t="shared" si="135"/>
        <v>0.01</v>
      </c>
      <c r="O776" s="71" t="str">
        <f t="shared" si="135"/>
        <v>% of fuel shifted</v>
      </c>
      <c r="P776" s="223" t="str">
        <f>INDEX('Policy Characteristics'!J:J,MATCH($C776,'Policy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6" s="71" t="str">
        <f t="shared" si="136"/>
        <v>industry-ag-main.html#fuel-switching</v>
      </c>
      <c r="R776" s="71" t="str">
        <f t="shared" si="136"/>
        <v>industry-elec-and-hydrogen.html</v>
      </c>
      <c r="S776" s="296"/>
      <c r="T776" s="53"/>
    </row>
    <row r="777" spans="1:20" ht="118" x14ac:dyDescent="0.75">
      <c r="A777" s="71" t="str">
        <f t="shared" si="134"/>
        <v>Industry</v>
      </c>
      <c r="B777" s="71" t="str">
        <f t="shared" si="134"/>
        <v>Electrification + Hydrogen</v>
      </c>
      <c r="C777" s="71" t="str">
        <f t="shared" si="134"/>
        <v>Fraction of Industrial Fuel Use Shifted to Other Fuels</v>
      </c>
      <c r="D777" s="9" t="s">
        <v>3341</v>
      </c>
      <c r="E777" s="53" t="s">
        <v>2525</v>
      </c>
      <c r="F777" s="227" t="s">
        <v>3304</v>
      </c>
      <c r="G777" s="53" t="s">
        <v>3358</v>
      </c>
      <c r="H777" s="54">
        <v>1330</v>
      </c>
      <c r="I777" s="53" t="s">
        <v>46</v>
      </c>
      <c r="J777" s="71" t="str">
        <f t="shared" si="135"/>
        <v>Electrification + Hydrogen</v>
      </c>
      <c r="K777" s="71" t="str">
        <f t="shared" si="135"/>
        <v>indst fuel type shifting</v>
      </c>
      <c r="L777" s="224">
        <f t="shared" si="135"/>
        <v>0</v>
      </c>
      <c r="M777" s="224">
        <f t="shared" si="135"/>
        <v>1</v>
      </c>
      <c r="N777" s="224">
        <f t="shared" si="135"/>
        <v>0.01</v>
      </c>
      <c r="O777" s="71" t="str">
        <f t="shared" si="135"/>
        <v>% of fuel shifted</v>
      </c>
      <c r="P777" s="223" t="str">
        <f>INDEX('Policy Characteristics'!J:J,MATCH($C777,'Policy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7" s="71" t="str">
        <f t="shared" si="136"/>
        <v>industry-ag-main.html#fuel-switching</v>
      </c>
      <c r="R777" s="71" t="str">
        <f t="shared" si="136"/>
        <v>industry-elec-and-hydrogen.html</v>
      </c>
      <c r="S777" s="296"/>
      <c r="T777" s="53"/>
    </row>
    <row r="778" spans="1:20" ht="118" x14ac:dyDescent="0.75">
      <c r="A778" s="71" t="str">
        <f t="shared" si="134"/>
        <v>Industry</v>
      </c>
      <c r="B778" s="71" t="str">
        <f t="shared" si="134"/>
        <v>Electrification + Hydrogen</v>
      </c>
      <c r="C778" s="71" t="str">
        <f t="shared" si="134"/>
        <v>Fraction of Industrial Fuel Use Shifted to Other Fuels</v>
      </c>
      <c r="D778" s="9" t="s">
        <v>3341</v>
      </c>
      <c r="E778" s="53" t="s">
        <v>2526</v>
      </c>
      <c r="F778" s="227" t="s">
        <v>3304</v>
      </c>
      <c r="G778" s="53" t="s">
        <v>3359</v>
      </c>
      <c r="H778" s="54">
        <v>1331</v>
      </c>
      <c r="I778" s="53" t="s">
        <v>46</v>
      </c>
      <c r="J778" s="71" t="str">
        <f t="shared" si="135"/>
        <v>Electrification + Hydrogen</v>
      </c>
      <c r="K778" s="71" t="str">
        <f t="shared" si="135"/>
        <v>indst fuel type shifting</v>
      </c>
      <c r="L778" s="224">
        <f t="shared" si="135"/>
        <v>0</v>
      </c>
      <c r="M778" s="224">
        <f t="shared" ref="J778:O820" si="137">M$655</f>
        <v>1</v>
      </c>
      <c r="N778" s="224">
        <f t="shared" si="137"/>
        <v>0.01</v>
      </c>
      <c r="O778" s="71" t="str">
        <f t="shared" si="137"/>
        <v>% of fuel shifted</v>
      </c>
      <c r="P778" s="223" t="str">
        <f>INDEX('Policy Characteristics'!J:J,MATCH($C778,'Policy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8" s="71" t="str">
        <f t="shared" si="136"/>
        <v>industry-ag-main.html#fuel-switching</v>
      </c>
      <c r="R778" s="71" t="str">
        <f t="shared" si="136"/>
        <v>industry-elec-and-hydrogen.html</v>
      </c>
      <c r="S778" s="296"/>
      <c r="T778" s="53"/>
    </row>
    <row r="779" spans="1:20" ht="118" x14ac:dyDescent="0.75">
      <c r="A779" s="71" t="str">
        <f t="shared" si="134"/>
        <v>Industry</v>
      </c>
      <c r="B779" s="71" t="str">
        <f t="shared" si="134"/>
        <v>Electrification + Hydrogen</v>
      </c>
      <c r="C779" s="71" t="str">
        <f t="shared" si="134"/>
        <v>Fraction of Industrial Fuel Use Shifted to Other Fuels</v>
      </c>
      <c r="D779" s="9" t="s">
        <v>3341</v>
      </c>
      <c r="E779" s="53" t="s">
        <v>2527</v>
      </c>
      <c r="F779" s="227" t="s">
        <v>3304</v>
      </c>
      <c r="G779" s="53" t="s">
        <v>3360</v>
      </c>
      <c r="H779" s="54">
        <v>1332</v>
      </c>
      <c r="I779" s="53" t="s">
        <v>46</v>
      </c>
      <c r="J779" s="71" t="str">
        <f t="shared" si="137"/>
        <v>Electrification + Hydrogen</v>
      </c>
      <c r="K779" s="71" t="str">
        <f t="shared" si="137"/>
        <v>indst fuel type shifting</v>
      </c>
      <c r="L779" s="224">
        <f t="shared" si="137"/>
        <v>0</v>
      </c>
      <c r="M779" s="224">
        <f t="shared" si="137"/>
        <v>1</v>
      </c>
      <c r="N779" s="224">
        <f t="shared" si="137"/>
        <v>0.01</v>
      </c>
      <c r="O779" s="71" t="str">
        <f t="shared" si="137"/>
        <v>% of fuel shifted</v>
      </c>
      <c r="P779" s="223" t="str">
        <f>INDEX('Policy Characteristics'!J:J,MATCH($C779,'Policy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9" s="71" t="str">
        <f t="shared" si="136"/>
        <v>industry-ag-main.html#fuel-switching</v>
      </c>
      <c r="R779" s="71" t="str">
        <f t="shared" si="136"/>
        <v>industry-elec-and-hydrogen.html</v>
      </c>
      <c r="S779" s="296"/>
      <c r="T779" s="53"/>
    </row>
    <row r="780" spans="1:20" ht="118" x14ac:dyDescent="0.75">
      <c r="A780" s="71" t="str">
        <f t="shared" si="134"/>
        <v>Industry</v>
      </c>
      <c r="B780" s="71" t="str">
        <f t="shared" si="134"/>
        <v>Electrification + Hydrogen</v>
      </c>
      <c r="C780" s="71" t="str">
        <f t="shared" si="134"/>
        <v>Fraction of Industrial Fuel Use Shifted to Other Fuels</v>
      </c>
      <c r="D780" s="9" t="s">
        <v>3341</v>
      </c>
      <c r="E780" s="53" t="s">
        <v>2528</v>
      </c>
      <c r="F780" s="227" t="s">
        <v>3304</v>
      </c>
      <c r="G780" s="53" t="s">
        <v>3361</v>
      </c>
      <c r="H780" s="54">
        <v>1333</v>
      </c>
      <c r="I780" s="53" t="s">
        <v>46</v>
      </c>
      <c r="J780" s="71" t="str">
        <f t="shared" si="137"/>
        <v>Electrification + Hydrogen</v>
      </c>
      <c r="K780" s="71" t="str">
        <f t="shared" si="137"/>
        <v>indst fuel type shifting</v>
      </c>
      <c r="L780" s="224">
        <f t="shared" si="137"/>
        <v>0</v>
      </c>
      <c r="M780" s="224">
        <f t="shared" si="137"/>
        <v>1</v>
      </c>
      <c r="N780" s="224">
        <f t="shared" si="137"/>
        <v>0.01</v>
      </c>
      <c r="O780" s="71" t="str">
        <f t="shared" si="137"/>
        <v>% of fuel shifted</v>
      </c>
      <c r="P780" s="223" t="str">
        <f>INDEX('Policy Characteristics'!J:J,MATCH($C780,'Policy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0" s="71" t="str">
        <f t="shared" si="136"/>
        <v>industry-ag-main.html#fuel-switching</v>
      </c>
      <c r="R780" s="71" t="str">
        <f t="shared" si="136"/>
        <v>industry-elec-and-hydrogen.html</v>
      </c>
      <c r="S780" s="296"/>
      <c r="T780" s="53"/>
    </row>
    <row r="781" spans="1:20" ht="118" x14ac:dyDescent="0.75">
      <c r="A781" s="71" t="str">
        <f t="shared" si="134"/>
        <v>Industry</v>
      </c>
      <c r="B781" s="71" t="str">
        <f t="shared" si="134"/>
        <v>Electrification + Hydrogen</v>
      </c>
      <c r="C781" s="71" t="str">
        <f t="shared" si="134"/>
        <v>Fraction of Industrial Fuel Use Shifted to Other Fuels</v>
      </c>
      <c r="D781" s="9" t="s">
        <v>3341</v>
      </c>
      <c r="E781" s="53" t="s">
        <v>2892</v>
      </c>
      <c r="F781" s="227" t="s">
        <v>3304</v>
      </c>
      <c r="G781" s="53" t="s">
        <v>3362</v>
      </c>
      <c r="H781" s="54">
        <v>1334</v>
      </c>
      <c r="I781" s="53" t="s">
        <v>46</v>
      </c>
      <c r="J781" s="71" t="str">
        <f t="shared" si="137"/>
        <v>Electrification + Hydrogen</v>
      </c>
      <c r="K781" s="71" t="str">
        <f t="shared" si="137"/>
        <v>indst fuel type shifting</v>
      </c>
      <c r="L781" s="224">
        <f t="shared" si="137"/>
        <v>0</v>
      </c>
      <c r="M781" s="224">
        <f t="shared" si="137"/>
        <v>1</v>
      </c>
      <c r="N781" s="224">
        <f t="shared" si="137"/>
        <v>0.01</v>
      </c>
      <c r="O781" s="71" t="str">
        <f t="shared" si="137"/>
        <v>% of fuel shifted</v>
      </c>
      <c r="P781" s="223" t="str">
        <f>INDEX('Policy Characteristics'!J:J,MATCH($C781,'Policy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1" s="71" t="str">
        <f t="shared" si="136"/>
        <v>industry-ag-main.html#fuel-switching</v>
      </c>
      <c r="R781" s="71" t="str">
        <f t="shared" si="136"/>
        <v>industry-elec-and-hydrogen.html</v>
      </c>
      <c r="S781" s="296"/>
      <c r="T781" s="53"/>
    </row>
    <row r="782" spans="1:20" ht="118" x14ac:dyDescent="0.75">
      <c r="A782" s="71" t="str">
        <f t="shared" si="134"/>
        <v>Industry</v>
      </c>
      <c r="B782" s="71" t="str">
        <f t="shared" si="134"/>
        <v>Electrification + Hydrogen</v>
      </c>
      <c r="C782" s="71" t="str">
        <f t="shared" si="134"/>
        <v>Fraction of Industrial Fuel Use Shifted to Other Fuels</v>
      </c>
      <c r="D782" s="9" t="s">
        <v>3341</v>
      </c>
      <c r="E782" s="53" t="s">
        <v>2893</v>
      </c>
      <c r="F782" s="227" t="s">
        <v>3304</v>
      </c>
      <c r="G782" s="53" t="s">
        <v>3363</v>
      </c>
      <c r="H782" s="54">
        <v>1335</v>
      </c>
      <c r="I782" s="53" t="s">
        <v>46</v>
      </c>
      <c r="J782" s="71" t="str">
        <f t="shared" si="137"/>
        <v>Electrification + Hydrogen</v>
      </c>
      <c r="K782" s="71" t="str">
        <f t="shared" si="137"/>
        <v>indst fuel type shifting</v>
      </c>
      <c r="L782" s="224">
        <f t="shared" si="137"/>
        <v>0</v>
      </c>
      <c r="M782" s="224">
        <f t="shared" si="137"/>
        <v>1</v>
      </c>
      <c r="N782" s="224">
        <f t="shared" si="137"/>
        <v>0.01</v>
      </c>
      <c r="O782" s="71" t="str">
        <f t="shared" si="137"/>
        <v>% of fuel shifted</v>
      </c>
      <c r="P782" s="223" t="str">
        <f>INDEX('Policy Characteristics'!J:J,MATCH($C782,'Policy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2" s="71" t="str">
        <f t="shared" si="136"/>
        <v>industry-ag-main.html#fuel-switching</v>
      </c>
      <c r="R782" s="71" t="str">
        <f t="shared" si="136"/>
        <v>industry-elec-and-hydrogen.html</v>
      </c>
      <c r="S782" s="296"/>
      <c r="T782" s="53"/>
    </row>
    <row r="783" spans="1:20" ht="118" x14ac:dyDescent="0.75">
      <c r="A783" s="71" t="str">
        <f t="shared" si="134"/>
        <v>Industry</v>
      </c>
      <c r="B783" s="71" t="str">
        <f t="shared" si="134"/>
        <v>Electrification + Hydrogen</v>
      </c>
      <c r="C783" s="71" t="str">
        <f t="shared" si="134"/>
        <v>Fraction of Industrial Fuel Use Shifted to Other Fuels</v>
      </c>
      <c r="D783" s="9" t="s">
        <v>3341</v>
      </c>
      <c r="E783" s="53" t="s">
        <v>2894</v>
      </c>
      <c r="F783" s="227" t="s">
        <v>3304</v>
      </c>
      <c r="G783" s="53" t="s">
        <v>3364</v>
      </c>
      <c r="H783" s="54">
        <v>1336</v>
      </c>
      <c r="I783" s="53" t="s">
        <v>46</v>
      </c>
      <c r="J783" s="71" t="str">
        <f t="shared" si="137"/>
        <v>Electrification + Hydrogen</v>
      </c>
      <c r="K783" s="71" t="str">
        <f t="shared" si="137"/>
        <v>indst fuel type shifting</v>
      </c>
      <c r="L783" s="224">
        <f t="shared" si="137"/>
        <v>0</v>
      </c>
      <c r="M783" s="224">
        <f t="shared" si="137"/>
        <v>1</v>
      </c>
      <c r="N783" s="224">
        <f t="shared" si="137"/>
        <v>0.01</v>
      </c>
      <c r="O783" s="71" t="str">
        <f t="shared" si="137"/>
        <v>% of fuel shifted</v>
      </c>
      <c r="P783" s="223" t="str">
        <f>INDEX('Policy Characteristics'!J:J,MATCH($C783,'Policy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3" s="71" t="str">
        <f t="shared" si="136"/>
        <v>industry-ag-main.html#fuel-switching</v>
      </c>
      <c r="R783" s="71" t="str">
        <f t="shared" si="136"/>
        <v>industry-elec-and-hydrogen.html</v>
      </c>
      <c r="S783" s="296"/>
      <c r="T783" s="53"/>
    </row>
    <row r="784" spans="1:20" ht="118" x14ac:dyDescent="0.75">
      <c r="A784" s="71" t="str">
        <f t="shared" si="134"/>
        <v>Industry</v>
      </c>
      <c r="B784" s="71" t="str">
        <f t="shared" si="134"/>
        <v>Electrification + Hydrogen</v>
      </c>
      <c r="C784" s="71" t="str">
        <f t="shared" si="134"/>
        <v>Fraction of Industrial Fuel Use Shifted to Other Fuels</v>
      </c>
      <c r="D784" s="9" t="s">
        <v>3341</v>
      </c>
      <c r="E784" s="53" t="s">
        <v>2891</v>
      </c>
      <c r="F784" s="227" t="s">
        <v>3304</v>
      </c>
      <c r="G784" s="53" t="s">
        <v>3365</v>
      </c>
      <c r="H784" s="54">
        <v>1337</v>
      </c>
      <c r="I784" s="53" t="s">
        <v>45</v>
      </c>
      <c r="J784" s="71" t="str">
        <f t="shared" si="137"/>
        <v>Electrification + Hydrogen</v>
      </c>
      <c r="K784" s="71" t="str">
        <f t="shared" si="137"/>
        <v>indst fuel type shifting</v>
      </c>
      <c r="L784" s="224">
        <f t="shared" si="137"/>
        <v>0</v>
      </c>
      <c r="M784" s="224">
        <f t="shared" si="137"/>
        <v>1</v>
      </c>
      <c r="N784" s="224">
        <f t="shared" si="137"/>
        <v>0.01</v>
      </c>
      <c r="O784" s="71" t="str">
        <f t="shared" si="137"/>
        <v>% of fuel shifted</v>
      </c>
      <c r="P784" s="223" t="str">
        <f>INDEX('Policy Characteristics'!J:J,MATCH($C784,'Policy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4" s="71" t="str">
        <f t="shared" si="136"/>
        <v>industry-ag-main.html#fuel-switching</v>
      </c>
      <c r="R784" s="71" t="str">
        <f t="shared" si="136"/>
        <v>industry-elec-and-hydrogen.html</v>
      </c>
      <c r="S784" s="296"/>
      <c r="T784" s="53"/>
    </row>
    <row r="785" spans="1:20" ht="118" x14ac:dyDescent="0.75">
      <c r="A785" s="71" t="str">
        <f t="shared" si="134"/>
        <v>Industry</v>
      </c>
      <c r="B785" s="71" t="str">
        <f t="shared" si="134"/>
        <v>Electrification + Hydrogen</v>
      </c>
      <c r="C785" s="71" t="str">
        <f t="shared" si="134"/>
        <v>Fraction of Industrial Fuel Use Shifted to Other Fuels</v>
      </c>
      <c r="D785" s="9" t="s">
        <v>3342</v>
      </c>
      <c r="E785" s="53" t="s">
        <v>2523</v>
      </c>
      <c r="F785" s="227" t="s">
        <v>2748</v>
      </c>
      <c r="G785" s="53" t="s">
        <v>3356</v>
      </c>
      <c r="H785" s="54">
        <v>1338</v>
      </c>
      <c r="I785" s="53" t="s">
        <v>45</v>
      </c>
      <c r="J785" s="71" t="str">
        <f t="shared" si="137"/>
        <v>Electrification + Hydrogen</v>
      </c>
      <c r="K785" s="71" t="str">
        <f t="shared" si="137"/>
        <v>indst fuel type shifting</v>
      </c>
      <c r="L785" s="224">
        <f t="shared" si="137"/>
        <v>0</v>
      </c>
      <c r="M785" s="224">
        <f t="shared" si="137"/>
        <v>1</v>
      </c>
      <c r="N785" s="224">
        <f t="shared" si="137"/>
        <v>0.01</v>
      </c>
      <c r="O785" s="71" t="str">
        <f t="shared" si="137"/>
        <v>% of fuel shifted</v>
      </c>
      <c r="P785" s="223" t="str">
        <f>INDEX('Policy Characteristics'!J:J,MATCH($C785,'Policy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5" s="71" t="str">
        <f t="shared" si="136"/>
        <v>industry-ag-main.html#fuel-switching</v>
      </c>
      <c r="R785" s="71" t="str">
        <f t="shared" si="136"/>
        <v>industry-elec-and-hydrogen.html</v>
      </c>
      <c r="S785" s="296"/>
      <c r="T785" s="53"/>
    </row>
    <row r="786" spans="1:20" ht="118" x14ac:dyDescent="0.75">
      <c r="A786" s="71" t="str">
        <f t="shared" si="134"/>
        <v>Industry</v>
      </c>
      <c r="B786" s="71" t="str">
        <f t="shared" si="134"/>
        <v>Electrification + Hydrogen</v>
      </c>
      <c r="C786" s="71" t="str">
        <f t="shared" si="134"/>
        <v>Fraction of Industrial Fuel Use Shifted to Other Fuels</v>
      </c>
      <c r="D786" s="9" t="s">
        <v>3342</v>
      </c>
      <c r="E786" s="53" t="s">
        <v>2524</v>
      </c>
      <c r="F786" s="227" t="s">
        <v>2748</v>
      </c>
      <c r="G786" s="53" t="s">
        <v>3357</v>
      </c>
      <c r="H786" s="54">
        <v>1339</v>
      </c>
      <c r="I786" s="53" t="s">
        <v>46</v>
      </c>
      <c r="J786" s="71" t="str">
        <f t="shared" si="137"/>
        <v>Electrification + Hydrogen</v>
      </c>
      <c r="K786" s="71" t="str">
        <f t="shared" si="137"/>
        <v>indst fuel type shifting</v>
      </c>
      <c r="L786" s="224">
        <f t="shared" si="137"/>
        <v>0</v>
      </c>
      <c r="M786" s="224">
        <f t="shared" si="137"/>
        <v>1</v>
      </c>
      <c r="N786" s="224">
        <f t="shared" si="137"/>
        <v>0.01</v>
      </c>
      <c r="O786" s="71" t="str">
        <f t="shared" si="137"/>
        <v>% of fuel shifted</v>
      </c>
      <c r="P786" s="223" t="str">
        <f>INDEX('Policy Characteristics'!J:J,MATCH($C786,'Policy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6" s="71" t="str">
        <f t="shared" si="136"/>
        <v>industry-ag-main.html#fuel-switching</v>
      </c>
      <c r="R786" s="71" t="str">
        <f t="shared" si="136"/>
        <v>industry-elec-and-hydrogen.html</v>
      </c>
      <c r="S786" s="296"/>
      <c r="T786" s="53"/>
    </row>
    <row r="787" spans="1:20" ht="118" x14ac:dyDescent="0.75">
      <c r="A787" s="71" t="str">
        <f t="shared" si="134"/>
        <v>Industry</v>
      </c>
      <c r="B787" s="71" t="str">
        <f t="shared" si="134"/>
        <v>Electrification + Hydrogen</v>
      </c>
      <c r="C787" s="71" t="str">
        <f t="shared" si="134"/>
        <v>Fraction of Industrial Fuel Use Shifted to Other Fuels</v>
      </c>
      <c r="D787" s="9" t="s">
        <v>3342</v>
      </c>
      <c r="E787" s="53" t="s">
        <v>2525</v>
      </c>
      <c r="F787" s="227" t="s">
        <v>2748</v>
      </c>
      <c r="G787" s="53" t="s">
        <v>3358</v>
      </c>
      <c r="H787" s="54">
        <v>1340</v>
      </c>
      <c r="I787" s="53" t="s">
        <v>46</v>
      </c>
      <c r="J787" s="71" t="str">
        <f t="shared" si="137"/>
        <v>Electrification + Hydrogen</v>
      </c>
      <c r="K787" s="71" t="str">
        <f t="shared" si="137"/>
        <v>indst fuel type shifting</v>
      </c>
      <c r="L787" s="224">
        <f t="shared" si="137"/>
        <v>0</v>
      </c>
      <c r="M787" s="224">
        <f t="shared" si="137"/>
        <v>1</v>
      </c>
      <c r="N787" s="224">
        <f t="shared" si="137"/>
        <v>0.01</v>
      </c>
      <c r="O787" s="71" t="str">
        <f t="shared" si="137"/>
        <v>% of fuel shifted</v>
      </c>
      <c r="P787" s="223" t="str">
        <f>INDEX('Policy Characteristics'!J:J,MATCH($C787,'Policy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7" s="71" t="str">
        <f t="shared" si="136"/>
        <v>industry-ag-main.html#fuel-switching</v>
      </c>
      <c r="R787" s="71" t="str">
        <f t="shared" si="136"/>
        <v>industry-elec-and-hydrogen.html</v>
      </c>
      <c r="S787" s="296"/>
      <c r="T787" s="53"/>
    </row>
    <row r="788" spans="1:20" ht="118" x14ac:dyDescent="0.75">
      <c r="A788" s="71" t="str">
        <f t="shared" si="134"/>
        <v>Industry</v>
      </c>
      <c r="B788" s="71" t="str">
        <f t="shared" si="134"/>
        <v>Electrification + Hydrogen</v>
      </c>
      <c r="C788" s="71" t="str">
        <f t="shared" si="134"/>
        <v>Fraction of Industrial Fuel Use Shifted to Other Fuels</v>
      </c>
      <c r="D788" s="9" t="s">
        <v>3342</v>
      </c>
      <c r="E788" s="53" t="s">
        <v>2526</v>
      </c>
      <c r="F788" s="227" t="s">
        <v>2748</v>
      </c>
      <c r="G788" s="53" t="s">
        <v>3359</v>
      </c>
      <c r="H788" s="54">
        <v>1341</v>
      </c>
      <c r="I788" s="53" t="s">
        <v>46</v>
      </c>
      <c r="J788" s="71" t="str">
        <f t="shared" si="137"/>
        <v>Electrification + Hydrogen</v>
      </c>
      <c r="K788" s="71" t="str">
        <f t="shared" si="137"/>
        <v>indst fuel type shifting</v>
      </c>
      <c r="L788" s="224">
        <f t="shared" si="137"/>
        <v>0</v>
      </c>
      <c r="M788" s="224">
        <f t="shared" si="137"/>
        <v>1</v>
      </c>
      <c r="N788" s="224">
        <f t="shared" si="137"/>
        <v>0.01</v>
      </c>
      <c r="O788" s="71" t="str">
        <f t="shared" si="137"/>
        <v>% of fuel shifted</v>
      </c>
      <c r="P788" s="223" t="str">
        <f>INDEX('Policy Characteristics'!J:J,MATCH($C788,'Policy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8" s="71" t="str">
        <f t="shared" si="136"/>
        <v>industry-ag-main.html#fuel-switching</v>
      </c>
      <c r="R788" s="71" t="str">
        <f t="shared" si="136"/>
        <v>industry-elec-and-hydrogen.html</v>
      </c>
      <c r="S788" s="296"/>
      <c r="T788" s="53"/>
    </row>
    <row r="789" spans="1:20" ht="118" x14ac:dyDescent="0.75">
      <c r="A789" s="71" t="str">
        <f t="shared" si="134"/>
        <v>Industry</v>
      </c>
      <c r="B789" s="71" t="str">
        <f t="shared" si="134"/>
        <v>Electrification + Hydrogen</v>
      </c>
      <c r="C789" s="71" t="str">
        <f t="shared" si="134"/>
        <v>Fraction of Industrial Fuel Use Shifted to Other Fuels</v>
      </c>
      <c r="D789" s="9" t="s">
        <v>3342</v>
      </c>
      <c r="E789" s="53" t="s">
        <v>2527</v>
      </c>
      <c r="F789" s="227" t="s">
        <v>2748</v>
      </c>
      <c r="G789" s="53" t="s">
        <v>3360</v>
      </c>
      <c r="H789" s="54">
        <v>1342</v>
      </c>
      <c r="I789" s="53" t="s">
        <v>46</v>
      </c>
      <c r="J789" s="71" t="str">
        <f t="shared" si="137"/>
        <v>Electrification + Hydrogen</v>
      </c>
      <c r="K789" s="71" t="str">
        <f t="shared" si="137"/>
        <v>indst fuel type shifting</v>
      </c>
      <c r="L789" s="224">
        <f t="shared" si="137"/>
        <v>0</v>
      </c>
      <c r="M789" s="224">
        <f t="shared" si="137"/>
        <v>1</v>
      </c>
      <c r="N789" s="224">
        <f t="shared" si="137"/>
        <v>0.01</v>
      </c>
      <c r="O789" s="71" t="str">
        <f t="shared" si="137"/>
        <v>% of fuel shifted</v>
      </c>
      <c r="P789" s="223" t="str">
        <f>INDEX('Policy Characteristics'!J:J,MATCH($C789,'Policy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9" s="71" t="str">
        <f t="shared" si="136"/>
        <v>industry-ag-main.html#fuel-switching</v>
      </c>
      <c r="R789" s="71" t="str">
        <f t="shared" si="136"/>
        <v>industry-elec-and-hydrogen.html</v>
      </c>
      <c r="S789" s="296"/>
      <c r="T789" s="53"/>
    </row>
    <row r="790" spans="1:20" ht="118" x14ac:dyDescent="0.75">
      <c r="A790" s="71" t="str">
        <f t="shared" si="134"/>
        <v>Industry</v>
      </c>
      <c r="B790" s="71" t="str">
        <f t="shared" si="134"/>
        <v>Electrification + Hydrogen</v>
      </c>
      <c r="C790" s="71" t="str">
        <f t="shared" si="134"/>
        <v>Fraction of Industrial Fuel Use Shifted to Other Fuels</v>
      </c>
      <c r="D790" s="9" t="s">
        <v>3342</v>
      </c>
      <c r="E790" s="53" t="s">
        <v>2528</v>
      </c>
      <c r="F790" s="227" t="s">
        <v>2748</v>
      </c>
      <c r="G790" s="53" t="s">
        <v>3361</v>
      </c>
      <c r="H790" s="54">
        <v>1343</v>
      </c>
      <c r="I790" s="53" t="s">
        <v>46</v>
      </c>
      <c r="J790" s="71" t="str">
        <f t="shared" si="137"/>
        <v>Electrification + Hydrogen</v>
      </c>
      <c r="K790" s="71" t="str">
        <f t="shared" si="137"/>
        <v>indst fuel type shifting</v>
      </c>
      <c r="L790" s="224">
        <f t="shared" si="137"/>
        <v>0</v>
      </c>
      <c r="M790" s="224">
        <f t="shared" si="137"/>
        <v>1</v>
      </c>
      <c r="N790" s="224">
        <f t="shared" si="137"/>
        <v>0.01</v>
      </c>
      <c r="O790" s="71" t="str">
        <f t="shared" si="137"/>
        <v>% of fuel shifted</v>
      </c>
      <c r="P790" s="223" t="str">
        <f>INDEX('Policy Characteristics'!J:J,MATCH($C790,'Policy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0" s="71" t="str">
        <f t="shared" si="136"/>
        <v>industry-ag-main.html#fuel-switching</v>
      </c>
      <c r="R790" s="71" t="str">
        <f t="shared" si="136"/>
        <v>industry-elec-and-hydrogen.html</v>
      </c>
      <c r="S790" s="296"/>
      <c r="T790" s="53"/>
    </row>
    <row r="791" spans="1:20" ht="118" x14ac:dyDescent="0.75">
      <c r="A791" s="71" t="str">
        <f t="shared" si="134"/>
        <v>Industry</v>
      </c>
      <c r="B791" s="71" t="str">
        <f t="shared" si="134"/>
        <v>Electrification + Hydrogen</v>
      </c>
      <c r="C791" s="71" t="str">
        <f t="shared" si="134"/>
        <v>Fraction of Industrial Fuel Use Shifted to Other Fuels</v>
      </c>
      <c r="D791" s="9" t="s">
        <v>3342</v>
      </c>
      <c r="E791" s="53" t="s">
        <v>2892</v>
      </c>
      <c r="F791" s="227" t="s">
        <v>2748</v>
      </c>
      <c r="G791" s="53" t="s">
        <v>3362</v>
      </c>
      <c r="H791" s="54">
        <v>1344</v>
      </c>
      <c r="I791" s="53" t="s">
        <v>46</v>
      </c>
      <c r="J791" s="71" t="str">
        <f t="shared" si="137"/>
        <v>Electrification + Hydrogen</v>
      </c>
      <c r="K791" s="71" t="str">
        <f t="shared" si="137"/>
        <v>indst fuel type shifting</v>
      </c>
      <c r="L791" s="224">
        <f t="shared" si="137"/>
        <v>0</v>
      </c>
      <c r="M791" s="224">
        <f t="shared" si="137"/>
        <v>1</v>
      </c>
      <c r="N791" s="224">
        <f t="shared" si="137"/>
        <v>0.01</v>
      </c>
      <c r="O791" s="71" t="str">
        <f t="shared" si="137"/>
        <v>% of fuel shifted</v>
      </c>
      <c r="P791" s="223" t="str">
        <f>INDEX('Policy Characteristics'!J:J,MATCH($C791,'Policy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1" s="71" t="str">
        <f t="shared" si="136"/>
        <v>industry-ag-main.html#fuel-switching</v>
      </c>
      <c r="R791" s="71" t="str">
        <f t="shared" si="136"/>
        <v>industry-elec-and-hydrogen.html</v>
      </c>
      <c r="S791" s="296"/>
      <c r="T791" s="53"/>
    </row>
    <row r="792" spans="1:20" ht="118" x14ac:dyDescent="0.75">
      <c r="A792" s="71" t="str">
        <f t="shared" si="134"/>
        <v>Industry</v>
      </c>
      <c r="B792" s="71" t="str">
        <f t="shared" si="134"/>
        <v>Electrification + Hydrogen</v>
      </c>
      <c r="C792" s="71" t="str">
        <f t="shared" si="134"/>
        <v>Fraction of Industrial Fuel Use Shifted to Other Fuels</v>
      </c>
      <c r="D792" s="9" t="s">
        <v>3342</v>
      </c>
      <c r="E792" s="53" t="s">
        <v>2893</v>
      </c>
      <c r="F792" s="227" t="s">
        <v>2748</v>
      </c>
      <c r="G792" s="53" t="s">
        <v>3363</v>
      </c>
      <c r="H792" s="54">
        <v>1345</v>
      </c>
      <c r="I792" s="53" t="s">
        <v>46</v>
      </c>
      <c r="J792" s="71" t="str">
        <f t="shared" si="137"/>
        <v>Electrification + Hydrogen</v>
      </c>
      <c r="K792" s="71" t="str">
        <f t="shared" si="137"/>
        <v>indst fuel type shifting</v>
      </c>
      <c r="L792" s="224">
        <f t="shared" si="137"/>
        <v>0</v>
      </c>
      <c r="M792" s="224">
        <f t="shared" si="137"/>
        <v>1</v>
      </c>
      <c r="N792" s="224">
        <f t="shared" si="137"/>
        <v>0.01</v>
      </c>
      <c r="O792" s="71" t="str">
        <f t="shared" si="137"/>
        <v>% of fuel shifted</v>
      </c>
      <c r="P792" s="223" t="str">
        <f>INDEX('Policy Characteristics'!J:J,MATCH($C792,'Policy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2" s="71" t="str">
        <f t="shared" si="136"/>
        <v>industry-ag-main.html#fuel-switching</v>
      </c>
      <c r="R792" s="71" t="str">
        <f t="shared" si="136"/>
        <v>industry-elec-and-hydrogen.html</v>
      </c>
      <c r="S792" s="296"/>
      <c r="T792" s="53"/>
    </row>
    <row r="793" spans="1:20" ht="118" x14ac:dyDescent="0.75">
      <c r="A793" s="71" t="str">
        <f t="shared" si="134"/>
        <v>Industry</v>
      </c>
      <c r="B793" s="71" t="str">
        <f t="shared" si="134"/>
        <v>Electrification + Hydrogen</v>
      </c>
      <c r="C793" s="71" t="str">
        <f t="shared" si="134"/>
        <v>Fraction of Industrial Fuel Use Shifted to Other Fuels</v>
      </c>
      <c r="D793" s="9" t="s">
        <v>3342</v>
      </c>
      <c r="E793" s="53" t="s">
        <v>2894</v>
      </c>
      <c r="F793" s="227" t="s">
        <v>2748</v>
      </c>
      <c r="G793" s="53" t="s">
        <v>3364</v>
      </c>
      <c r="H793" s="54">
        <v>1346</v>
      </c>
      <c r="I793" s="53" t="s">
        <v>46</v>
      </c>
      <c r="J793" s="71" t="str">
        <f t="shared" si="137"/>
        <v>Electrification + Hydrogen</v>
      </c>
      <c r="K793" s="71" t="str">
        <f t="shared" si="137"/>
        <v>indst fuel type shifting</v>
      </c>
      <c r="L793" s="224">
        <f t="shared" si="137"/>
        <v>0</v>
      </c>
      <c r="M793" s="224">
        <f t="shared" si="137"/>
        <v>1</v>
      </c>
      <c r="N793" s="224">
        <f t="shared" si="137"/>
        <v>0.01</v>
      </c>
      <c r="O793" s="71" t="str">
        <f t="shared" si="137"/>
        <v>% of fuel shifted</v>
      </c>
      <c r="P793" s="223" t="str">
        <f>INDEX('Policy Characteristics'!J:J,MATCH($C793,'Policy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3" s="71" t="str">
        <f t="shared" si="136"/>
        <v>industry-ag-main.html#fuel-switching</v>
      </c>
      <c r="R793" s="71" t="str">
        <f t="shared" si="136"/>
        <v>industry-elec-and-hydrogen.html</v>
      </c>
      <c r="S793" s="296"/>
      <c r="T793" s="53"/>
    </row>
    <row r="794" spans="1:20" ht="118" x14ac:dyDescent="0.75">
      <c r="A794" s="71" t="str">
        <f t="shared" si="134"/>
        <v>Industry</v>
      </c>
      <c r="B794" s="71" t="str">
        <f t="shared" si="134"/>
        <v>Electrification + Hydrogen</v>
      </c>
      <c r="C794" s="71" t="str">
        <f t="shared" si="134"/>
        <v>Fraction of Industrial Fuel Use Shifted to Other Fuels</v>
      </c>
      <c r="D794" s="9" t="s">
        <v>3342</v>
      </c>
      <c r="E794" s="53" t="s">
        <v>2891</v>
      </c>
      <c r="F794" s="227" t="s">
        <v>2748</v>
      </c>
      <c r="G794" s="53" t="s">
        <v>3365</v>
      </c>
      <c r="H794" s="54">
        <v>1347</v>
      </c>
      <c r="I794" s="53" t="s">
        <v>45</v>
      </c>
      <c r="J794" s="71" t="str">
        <f t="shared" si="137"/>
        <v>Electrification + Hydrogen</v>
      </c>
      <c r="K794" s="71" t="str">
        <f t="shared" si="137"/>
        <v>indst fuel type shifting</v>
      </c>
      <c r="L794" s="224">
        <f t="shared" si="137"/>
        <v>0</v>
      </c>
      <c r="M794" s="224">
        <f t="shared" si="137"/>
        <v>1</v>
      </c>
      <c r="N794" s="224">
        <f t="shared" si="137"/>
        <v>0.01</v>
      </c>
      <c r="O794" s="71" t="str">
        <f t="shared" si="137"/>
        <v>% of fuel shifted</v>
      </c>
      <c r="P794" s="223" t="str">
        <f>INDEX('Policy Characteristics'!J:J,MATCH($C794,'Policy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4" s="71" t="str">
        <f t="shared" si="136"/>
        <v>industry-ag-main.html#fuel-switching</v>
      </c>
      <c r="R794" s="71" t="str">
        <f t="shared" si="136"/>
        <v>industry-elec-and-hydrogen.html</v>
      </c>
      <c r="S794" s="296"/>
      <c r="T794" s="53"/>
    </row>
    <row r="795" spans="1:20" ht="118" x14ac:dyDescent="0.75">
      <c r="A795" s="71" t="str">
        <f t="shared" si="134"/>
        <v>Industry</v>
      </c>
      <c r="B795" s="71" t="str">
        <f t="shared" si="134"/>
        <v>Electrification + Hydrogen</v>
      </c>
      <c r="C795" s="71" t="str">
        <f t="shared" si="134"/>
        <v>Fraction of Industrial Fuel Use Shifted to Other Fuels</v>
      </c>
      <c r="D795" s="9" t="s">
        <v>3343</v>
      </c>
      <c r="E795" s="53" t="s">
        <v>2523</v>
      </c>
      <c r="F795" s="227" t="s">
        <v>3305</v>
      </c>
      <c r="G795" s="53" t="s">
        <v>3356</v>
      </c>
      <c r="H795" s="54">
        <v>1348</v>
      </c>
      <c r="I795" s="53" t="s">
        <v>45</v>
      </c>
      <c r="J795" s="71" t="str">
        <f t="shared" si="137"/>
        <v>Electrification + Hydrogen</v>
      </c>
      <c r="K795" s="71" t="str">
        <f t="shared" si="137"/>
        <v>indst fuel type shifting</v>
      </c>
      <c r="L795" s="224">
        <f t="shared" si="137"/>
        <v>0</v>
      </c>
      <c r="M795" s="224">
        <f t="shared" si="137"/>
        <v>1</v>
      </c>
      <c r="N795" s="224">
        <f t="shared" si="137"/>
        <v>0.01</v>
      </c>
      <c r="O795" s="71" t="str">
        <f t="shared" si="137"/>
        <v>% of fuel shifted</v>
      </c>
      <c r="P795" s="223" t="str">
        <f>INDEX('Policy Characteristics'!J:J,MATCH($C795,'Policy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5" s="71" t="str">
        <f t="shared" si="136"/>
        <v>industry-ag-main.html#fuel-switching</v>
      </c>
      <c r="R795" s="71" t="str">
        <f t="shared" si="136"/>
        <v>industry-elec-and-hydrogen.html</v>
      </c>
      <c r="S795" s="296"/>
      <c r="T795" s="53"/>
    </row>
    <row r="796" spans="1:20" ht="118" x14ac:dyDescent="0.75">
      <c r="A796" s="71" t="str">
        <f t="shared" si="134"/>
        <v>Industry</v>
      </c>
      <c r="B796" s="71" t="str">
        <f t="shared" si="134"/>
        <v>Electrification + Hydrogen</v>
      </c>
      <c r="C796" s="71" t="str">
        <f t="shared" si="134"/>
        <v>Fraction of Industrial Fuel Use Shifted to Other Fuels</v>
      </c>
      <c r="D796" s="9" t="s">
        <v>3343</v>
      </c>
      <c r="E796" s="53" t="s">
        <v>2524</v>
      </c>
      <c r="F796" s="227" t="s">
        <v>3305</v>
      </c>
      <c r="G796" s="53" t="s">
        <v>3357</v>
      </c>
      <c r="H796" s="54">
        <v>1349</v>
      </c>
      <c r="I796" s="53" t="s">
        <v>46</v>
      </c>
      <c r="J796" s="71" t="str">
        <f t="shared" si="137"/>
        <v>Electrification + Hydrogen</v>
      </c>
      <c r="K796" s="71" t="str">
        <f t="shared" si="137"/>
        <v>indst fuel type shifting</v>
      </c>
      <c r="L796" s="224">
        <f t="shared" si="137"/>
        <v>0</v>
      </c>
      <c r="M796" s="224">
        <f t="shared" si="137"/>
        <v>1</v>
      </c>
      <c r="N796" s="224">
        <f t="shared" si="137"/>
        <v>0.01</v>
      </c>
      <c r="O796" s="71" t="str">
        <f t="shared" si="137"/>
        <v>% of fuel shifted</v>
      </c>
      <c r="P796" s="223" t="str">
        <f>INDEX('Policy Characteristics'!J:J,MATCH($C796,'Policy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6" s="71" t="str">
        <f t="shared" si="136"/>
        <v>industry-ag-main.html#fuel-switching</v>
      </c>
      <c r="R796" s="71" t="str">
        <f t="shared" si="136"/>
        <v>industry-elec-and-hydrogen.html</v>
      </c>
      <c r="S796" s="296"/>
      <c r="T796" s="53"/>
    </row>
    <row r="797" spans="1:20" ht="118" x14ac:dyDescent="0.75">
      <c r="A797" s="71" t="str">
        <f t="shared" si="134"/>
        <v>Industry</v>
      </c>
      <c r="B797" s="71" t="str">
        <f t="shared" si="134"/>
        <v>Electrification + Hydrogen</v>
      </c>
      <c r="C797" s="71" t="str">
        <f t="shared" si="134"/>
        <v>Fraction of Industrial Fuel Use Shifted to Other Fuels</v>
      </c>
      <c r="D797" s="9" t="s">
        <v>3343</v>
      </c>
      <c r="E797" s="53" t="s">
        <v>2525</v>
      </c>
      <c r="F797" s="227" t="s">
        <v>3305</v>
      </c>
      <c r="G797" s="53" t="s">
        <v>3358</v>
      </c>
      <c r="H797" s="54">
        <v>1350</v>
      </c>
      <c r="I797" s="53" t="s">
        <v>46</v>
      </c>
      <c r="J797" s="71" t="str">
        <f t="shared" si="137"/>
        <v>Electrification + Hydrogen</v>
      </c>
      <c r="K797" s="71" t="str">
        <f t="shared" si="137"/>
        <v>indst fuel type shifting</v>
      </c>
      <c r="L797" s="224">
        <f t="shared" si="137"/>
        <v>0</v>
      </c>
      <c r="M797" s="224">
        <f t="shared" si="137"/>
        <v>1</v>
      </c>
      <c r="N797" s="224">
        <f t="shared" si="137"/>
        <v>0.01</v>
      </c>
      <c r="O797" s="71" t="str">
        <f t="shared" si="137"/>
        <v>% of fuel shifted</v>
      </c>
      <c r="P797" s="223" t="str">
        <f>INDEX('Policy Characteristics'!J:J,MATCH($C797,'Policy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7" s="71" t="str">
        <f t="shared" si="136"/>
        <v>industry-ag-main.html#fuel-switching</v>
      </c>
      <c r="R797" s="71" t="str">
        <f t="shared" si="136"/>
        <v>industry-elec-and-hydrogen.html</v>
      </c>
      <c r="S797" s="296"/>
      <c r="T797" s="53"/>
    </row>
    <row r="798" spans="1:20" ht="118" x14ac:dyDescent="0.75">
      <c r="A798" s="71" t="str">
        <f t="shared" si="134"/>
        <v>Industry</v>
      </c>
      <c r="B798" s="71" t="str">
        <f t="shared" si="134"/>
        <v>Electrification + Hydrogen</v>
      </c>
      <c r="C798" s="71" t="str">
        <f t="shared" si="134"/>
        <v>Fraction of Industrial Fuel Use Shifted to Other Fuels</v>
      </c>
      <c r="D798" s="9" t="s">
        <v>3343</v>
      </c>
      <c r="E798" s="53" t="s">
        <v>2526</v>
      </c>
      <c r="F798" s="227" t="s">
        <v>3305</v>
      </c>
      <c r="G798" s="53" t="s">
        <v>3359</v>
      </c>
      <c r="H798" s="54">
        <v>1351</v>
      </c>
      <c r="I798" s="53" t="s">
        <v>46</v>
      </c>
      <c r="J798" s="71" t="str">
        <f t="shared" si="137"/>
        <v>Electrification + Hydrogen</v>
      </c>
      <c r="K798" s="71" t="str">
        <f t="shared" si="137"/>
        <v>indst fuel type shifting</v>
      </c>
      <c r="L798" s="224">
        <f t="shared" si="137"/>
        <v>0</v>
      </c>
      <c r="M798" s="224">
        <f t="shared" si="137"/>
        <v>1</v>
      </c>
      <c r="N798" s="224">
        <f t="shared" si="137"/>
        <v>0.01</v>
      </c>
      <c r="O798" s="71" t="str">
        <f t="shared" si="137"/>
        <v>% of fuel shifted</v>
      </c>
      <c r="P798" s="223" t="str">
        <f>INDEX('Policy Characteristics'!J:J,MATCH($C798,'Policy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8" s="71" t="str">
        <f t="shared" si="136"/>
        <v>industry-ag-main.html#fuel-switching</v>
      </c>
      <c r="R798" s="71" t="str">
        <f t="shared" si="136"/>
        <v>industry-elec-and-hydrogen.html</v>
      </c>
      <c r="S798" s="296"/>
      <c r="T798" s="53"/>
    </row>
    <row r="799" spans="1:20" ht="118" x14ac:dyDescent="0.75">
      <c r="A799" s="71" t="str">
        <f t="shared" si="134"/>
        <v>Industry</v>
      </c>
      <c r="B799" s="71" t="str">
        <f t="shared" si="134"/>
        <v>Electrification + Hydrogen</v>
      </c>
      <c r="C799" s="71" t="str">
        <f t="shared" si="134"/>
        <v>Fraction of Industrial Fuel Use Shifted to Other Fuels</v>
      </c>
      <c r="D799" s="9" t="s">
        <v>3343</v>
      </c>
      <c r="E799" s="53" t="s">
        <v>2527</v>
      </c>
      <c r="F799" s="227" t="s">
        <v>3305</v>
      </c>
      <c r="G799" s="53" t="s">
        <v>3360</v>
      </c>
      <c r="H799" s="54">
        <v>1352</v>
      </c>
      <c r="I799" s="53" t="s">
        <v>46</v>
      </c>
      <c r="J799" s="71" t="str">
        <f t="shared" si="137"/>
        <v>Electrification + Hydrogen</v>
      </c>
      <c r="K799" s="71" t="str">
        <f t="shared" si="137"/>
        <v>indst fuel type shifting</v>
      </c>
      <c r="L799" s="224">
        <f t="shared" si="137"/>
        <v>0</v>
      </c>
      <c r="M799" s="224">
        <f t="shared" si="137"/>
        <v>1</v>
      </c>
      <c r="N799" s="224">
        <f t="shared" si="137"/>
        <v>0.01</v>
      </c>
      <c r="O799" s="71" t="str">
        <f t="shared" si="137"/>
        <v>% of fuel shifted</v>
      </c>
      <c r="P799" s="223" t="str">
        <f>INDEX('Policy Characteristics'!J:J,MATCH($C799,'Policy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9" s="71" t="str">
        <f t="shared" si="136"/>
        <v>industry-ag-main.html#fuel-switching</v>
      </c>
      <c r="R799" s="71" t="str">
        <f t="shared" si="136"/>
        <v>industry-elec-and-hydrogen.html</v>
      </c>
      <c r="S799" s="296"/>
      <c r="T799" s="53"/>
    </row>
    <row r="800" spans="1:20" ht="118" x14ac:dyDescent="0.75">
      <c r="A800" s="71" t="str">
        <f t="shared" ref="A800:C863" si="138">A$655</f>
        <v>Industry</v>
      </c>
      <c r="B800" s="71" t="str">
        <f t="shared" si="138"/>
        <v>Electrification + Hydrogen</v>
      </c>
      <c r="C800" s="71" t="str">
        <f t="shared" si="138"/>
        <v>Fraction of Industrial Fuel Use Shifted to Other Fuels</v>
      </c>
      <c r="D800" s="9" t="s">
        <v>3343</v>
      </c>
      <c r="E800" s="53" t="s">
        <v>2528</v>
      </c>
      <c r="F800" s="227" t="s">
        <v>3305</v>
      </c>
      <c r="G800" s="53" t="s">
        <v>3361</v>
      </c>
      <c r="H800" s="54">
        <v>1353</v>
      </c>
      <c r="I800" s="53" t="s">
        <v>46</v>
      </c>
      <c r="J800" s="71" t="str">
        <f t="shared" si="137"/>
        <v>Electrification + Hydrogen</v>
      </c>
      <c r="K800" s="71" t="str">
        <f t="shared" si="137"/>
        <v>indst fuel type shifting</v>
      </c>
      <c r="L800" s="224">
        <f t="shared" si="137"/>
        <v>0</v>
      </c>
      <c r="M800" s="224">
        <f t="shared" si="137"/>
        <v>1</v>
      </c>
      <c r="N800" s="224">
        <f t="shared" si="137"/>
        <v>0.01</v>
      </c>
      <c r="O800" s="71" t="str">
        <f t="shared" si="137"/>
        <v>% of fuel shifted</v>
      </c>
      <c r="P800" s="223" t="str">
        <f>INDEX('Policy Characteristics'!J:J,MATCH($C800,'Policy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0" s="71" t="str">
        <f t="shared" si="136"/>
        <v>industry-ag-main.html#fuel-switching</v>
      </c>
      <c r="R800" s="71" t="str">
        <f t="shared" si="136"/>
        <v>industry-elec-and-hydrogen.html</v>
      </c>
      <c r="S800" s="296"/>
      <c r="T800" s="53"/>
    </row>
    <row r="801" spans="1:20" ht="118" x14ac:dyDescent="0.75">
      <c r="A801" s="71" t="str">
        <f t="shared" si="138"/>
        <v>Industry</v>
      </c>
      <c r="B801" s="71" t="str">
        <f t="shared" si="138"/>
        <v>Electrification + Hydrogen</v>
      </c>
      <c r="C801" s="71" t="str">
        <f t="shared" si="138"/>
        <v>Fraction of Industrial Fuel Use Shifted to Other Fuels</v>
      </c>
      <c r="D801" s="9" t="s">
        <v>3343</v>
      </c>
      <c r="E801" s="53" t="s">
        <v>2892</v>
      </c>
      <c r="F801" s="227" t="s">
        <v>3305</v>
      </c>
      <c r="G801" s="53" t="s">
        <v>3362</v>
      </c>
      <c r="H801" s="54">
        <v>1354</v>
      </c>
      <c r="I801" s="53" t="s">
        <v>46</v>
      </c>
      <c r="J801" s="71" t="str">
        <f t="shared" si="137"/>
        <v>Electrification + Hydrogen</v>
      </c>
      <c r="K801" s="71" t="str">
        <f t="shared" si="137"/>
        <v>indst fuel type shifting</v>
      </c>
      <c r="L801" s="224">
        <f t="shared" si="137"/>
        <v>0</v>
      </c>
      <c r="M801" s="224">
        <f t="shared" si="137"/>
        <v>1</v>
      </c>
      <c r="N801" s="224">
        <f t="shared" si="137"/>
        <v>0.01</v>
      </c>
      <c r="O801" s="71" t="str">
        <f t="shared" si="137"/>
        <v>% of fuel shifted</v>
      </c>
      <c r="P801" s="223" t="str">
        <f>INDEX('Policy Characteristics'!J:J,MATCH($C801,'Policy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1" s="71" t="str">
        <f t="shared" si="136"/>
        <v>industry-ag-main.html#fuel-switching</v>
      </c>
      <c r="R801" s="71" t="str">
        <f t="shared" si="136"/>
        <v>industry-elec-and-hydrogen.html</v>
      </c>
      <c r="S801" s="296"/>
      <c r="T801" s="53"/>
    </row>
    <row r="802" spans="1:20" ht="118" x14ac:dyDescent="0.75">
      <c r="A802" s="71" t="str">
        <f t="shared" si="138"/>
        <v>Industry</v>
      </c>
      <c r="B802" s="71" t="str">
        <f t="shared" si="138"/>
        <v>Electrification + Hydrogen</v>
      </c>
      <c r="C802" s="71" t="str">
        <f t="shared" si="138"/>
        <v>Fraction of Industrial Fuel Use Shifted to Other Fuels</v>
      </c>
      <c r="D802" s="9" t="s">
        <v>3343</v>
      </c>
      <c r="E802" s="53" t="s">
        <v>2893</v>
      </c>
      <c r="F802" s="227" t="s">
        <v>3305</v>
      </c>
      <c r="G802" s="53" t="s">
        <v>3363</v>
      </c>
      <c r="H802" s="54">
        <v>1355</v>
      </c>
      <c r="I802" s="53" t="s">
        <v>46</v>
      </c>
      <c r="J802" s="71" t="str">
        <f t="shared" si="137"/>
        <v>Electrification + Hydrogen</v>
      </c>
      <c r="K802" s="71" t="str">
        <f t="shared" si="137"/>
        <v>indst fuel type shifting</v>
      </c>
      <c r="L802" s="224">
        <f t="shared" si="137"/>
        <v>0</v>
      </c>
      <c r="M802" s="224">
        <f t="shared" si="137"/>
        <v>1</v>
      </c>
      <c r="N802" s="224">
        <f t="shared" si="137"/>
        <v>0.01</v>
      </c>
      <c r="O802" s="71" t="str">
        <f t="shared" si="137"/>
        <v>% of fuel shifted</v>
      </c>
      <c r="P802" s="223" t="str">
        <f>INDEX('Policy Characteristics'!J:J,MATCH($C802,'Policy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2" s="71" t="str">
        <f t="shared" si="136"/>
        <v>industry-ag-main.html#fuel-switching</v>
      </c>
      <c r="R802" s="71" t="str">
        <f t="shared" si="136"/>
        <v>industry-elec-and-hydrogen.html</v>
      </c>
      <c r="S802" s="296"/>
      <c r="T802" s="53"/>
    </row>
    <row r="803" spans="1:20" ht="118" x14ac:dyDescent="0.75">
      <c r="A803" s="71" t="str">
        <f t="shared" si="138"/>
        <v>Industry</v>
      </c>
      <c r="B803" s="71" t="str">
        <f t="shared" si="138"/>
        <v>Electrification + Hydrogen</v>
      </c>
      <c r="C803" s="71" t="str">
        <f t="shared" si="138"/>
        <v>Fraction of Industrial Fuel Use Shifted to Other Fuels</v>
      </c>
      <c r="D803" s="9" t="s">
        <v>3343</v>
      </c>
      <c r="E803" s="53" t="s">
        <v>2894</v>
      </c>
      <c r="F803" s="227" t="s">
        <v>3305</v>
      </c>
      <c r="G803" s="53" t="s">
        <v>3364</v>
      </c>
      <c r="H803" s="54">
        <v>1356</v>
      </c>
      <c r="I803" s="53" t="s">
        <v>46</v>
      </c>
      <c r="J803" s="71" t="str">
        <f t="shared" si="137"/>
        <v>Electrification + Hydrogen</v>
      </c>
      <c r="K803" s="71" t="str">
        <f t="shared" si="137"/>
        <v>indst fuel type shifting</v>
      </c>
      <c r="L803" s="224">
        <f t="shared" si="137"/>
        <v>0</v>
      </c>
      <c r="M803" s="224">
        <f t="shared" si="137"/>
        <v>1</v>
      </c>
      <c r="N803" s="224">
        <f t="shared" si="137"/>
        <v>0.01</v>
      </c>
      <c r="O803" s="71" t="str">
        <f t="shared" si="137"/>
        <v>% of fuel shifted</v>
      </c>
      <c r="P803" s="223" t="str">
        <f>INDEX('Policy Characteristics'!J:J,MATCH($C803,'Policy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3" s="71" t="str">
        <f t="shared" si="136"/>
        <v>industry-ag-main.html#fuel-switching</v>
      </c>
      <c r="R803" s="71" t="str">
        <f t="shared" si="136"/>
        <v>industry-elec-and-hydrogen.html</v>
      </c>
      <c r="S803" s="296"/>
      <c r="T803" s="53"/>
    </row>
    <row r="804" spans="1:20" ht="118" x14ac:dyDescent="0.75">
      <c r="A804" s="71" t="str">
        <f t="shared" si="138"/>
        <v>Industry</v>
      </c>
      <c r="B804" s="71" t="str">
        <f t="shared" si="138"/>
        <v>Electrification + Hydrogen</v>
      </c>
      <c r="C804" s="71" t="str">
        <f t="shared" si="138"/>
        <v>Fraction of Industrial Fuel Use Shifted to Other Fuels</v>
      </c>
      <c r="D804" s="9" t="s">
        <v>3343</v>
      </c>
      <c r="E804" s="53" t="s">
        <v>2891</v>
      </c>
      <c r="F804" s="227" t="s">
        <v>3305</v>
      </c>
      <c r="G804" s="53" t="s">
        <v>3365</v>
      </c>
      <c r="H804" s="54">
        <v>1357</v>
      </c>
      <c r="I804" s="53" t="s">
        <v>45</v>
      </c>
      <c r="J804" s="71" t="str">
        <f t="shared" si="137"/>
        <v>Electrification + Hydrogen</v>
      </c>
      <c r="K804" s="71" t="str">
        <f t="shared" si="137"/>
        <v>indst fuel type shifting</v>
      </c>
      <c r="L804" s="224">
        <f t="shared" si="137"/>
        <v>0</v>
      </c>
      <c r="M804" s="224">
        <f t="shared" si="137"/>
        <v>1</v>
      </c>
      <c r="N804" s="224">
        <f t="shared" si="137"/>
        <v>0.01</v>
      </c>
      <c r="O804" s="71" t="str">
        <f t="shared" si="137"/>
        <v>% of fuel shifted</v>
      </c>
      <c r="P804" s="223" t="str">
        <f>INDEX('Policy Characteristics'!J:J,MATCH($C804,'Policy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4" s="71" t="str">
        <f t="shared" si="136"/>
        <v>industry-ag-main.html#fuel-switching</v>
      </c>
      <c r="R804" s="71" t="str">
        <f t="shared" si="136"/>
        <v>industry-elec-and-hydrogen.html</v>
      </c>
      <c r="S804" s="296"/>
      <c r="T804" s="53"/>
    </row>
    <row r="805" spans="1:20" ht="118" x14ac:dyDescent="0.75">
      <c r="A805" s="71" t="str">
        <f t="shared" si="138"/>
        <v>Industry</v>
      </c>
      <c r="B805" s="71" t="str">
        <f t="shared" si="138"/>
        <v>Electrification + Hydrogen</v>
      </c>
      <c r="C805" s="71" t="str">
        <f t="shared" si="138"/>
        <v>Fraction of Industrial Fuel Use Shifted to Other Fuels</v>
      </c>
      <c r="D805" s="9" t="s">
        <v>3344</v>
      </c>
      <c r="E805" s="53" t="s">
        <v>2523</v>
      </c>
      <c r="F805" s="227" t="s">
        <v>3306</v>
      </c>
      <c r="G805" s="53" t="s">
        <v>3356</v>
      </c>
      <c r="H805" s="54">
        <v>1358</v>
      </c>
      <c r="I805" s="53" t="s">
        <v>45</v>
      </c>
      <c r="J805" s="71" t="str">
        <f t="shared" si="137"/>
        <v>Electrification + Hydrogen</v>
      </c>
      <c r="K805" s="71" t="str">
        <f t="shared" si="137"/>
        <v>indst fuel type shifting</v>
      </c>
      <c r="L805" s="224">
        <f t="shared" si="137"/>
        <v>0</v>
      </c>
      <c r="M805" s="224">
        <f t="shared" si="137"/>
        <v>1</v>
      </c>
      <c r="N805" s="224">
        <f t="shared" si="137"/>
        <v>0.01</v>
      </c>
      <c r="O805" s="71" t="str">
        <f t="shared" si="137"/>
        <v>% of fuel shifted</v>
      </c>
      <c r="P805" s="223" t="str">
        <f>INDEX('Policy Characteristics'!J:J,MATCH($C805,'Policy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5" s="71" t="str">
        <f t="shared" si="136"/>
        <v>industry-ag-main.html#fuel-switching</v>
      </c>
      <c r="R805" s="71" t="str">
        <f t="shared" si="136"/>
        <v>industry-elec-and-hydrogen.html</v>
      </c>
      <c r="S805" s="296"/>
      <c r="T805" s="53"/>
    </row>
    <row r="806" spans="1:20" ht="118" x14ac:dyDescent="0.75">
      <c r="A806" s="71" t="str">
        <f t="shared" si="138"/>
        <v>Industry</v>
      </c>
      <c r="B806" s="71" t="str">
        <f t="shared" si="138"/>
        <v>Electrification + Hydrogen</v>
      </c>
      <c r="C806" s="71" t="str">
        <f t="shared" si="138"/>
        <v>Fraction of Industrial Fuel Use Shifted to Other Fuels</v>
      </c>
      <c r="D806" s="9" t="s">
        <v>3344</v>
      </c>
      <c r="E806" s="53" t="s">
        <v>2524</v>
      </c>
      <c r="F806" s="227" t="s">
        <v>3306</v>
      </c>
      <c r="G806" s="53" t="s">
        <v>3357</v>
      </c>
      <c r="H806" s="54">
        <v>1359</v>
      </c>
      <c r="I806" s="53" t="s">
        <v>46</v>
      </c>
      <c r="J806" s="71" t="str">
        <f t="shared" si="137"/>
        <v>Electrification + Hydrogen</v>
      </c>
      <c r="K806" s="71" t="str">
        <f t="shared" si="137"/>
        <v>indst fuel type shifting</v>
      </c>
      <c r="L806" s="224">
        <f t="shared" si="137"/>
        <v>0</v>
      </c>
      <c r="M806" s="224">
        <f t="shared" si="137"/>
        <v>1</v>
      </c>
      <c r="N806" s="224">
        <f t="shared" si="137"/>
        <v>0.01</v>
      </c>
      <c r="O806" s="71" t="str">
        <f t="shared" si="137"/>
        <v>% of fuel shifted</v>
      </c>
      <c r="P806" s="223" t="str">
        <f>INDEX('Policy Characteristics'!J:J,MATCH($C806,'Policy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6" s="71" t="str">
        <f t="shared" si="136"/>
        <v>industry-ag-main.html#fuel-switching</v>
      </c>
      <c r="R806" s="71" t="str">
        <f t="shared" si="136"/>
        <v>industry-elec-and-hydrogen.html</v>
      </c>
      <c r="S806" s="296"/>
      <c r="T806" s="53"/>
    </row>
    <row r="807" spans="1:20" ht="118" x14ac:dyDescent="0.75">
      <c r="A807" s="71" t="str">
        <f t="shared" si="138"/>
        <v>Industry</v>
      </c>
      <c r="B807" s="71" t="str">
        <f t="shared" si="138"/>
        <v>Electrification + Hydrogen</v>
      </c>
      <c r="C807" s="71" t="str">
        <f t="shared" si="138"/>
        <v>Fraction of Industrial Fuel Use Shifted to Other Fuels</v>
      </c>
      <c r="D807" s="9" t="s">
        <v>3344</v>
      </c>
      <c r="E807" s="53" t="s">
        <v>2525</v>
      </c>
      <c r="F807" s="227" t="s">
        <v>3306</v>
      </c>
      <c r="G807" s="53" t="s">
        <v>3358</v>
      </c>
      <c r="H807" s="54">
        <v>1360</v>
      </c>
      <c r="I807" s="53" t="s">
        <v>46</v>
      </c>
      <c r="J807" s="71" t="str">
        <f t="shared" si="137"/>
        <v>Electrification + Hydrogen</v>
      </c>
      <c r="K807" s="71" t="str">
        <f t="shared" si="137"/>
        <v>indst fuel type shifting</v>
      </c>
      <c r="L807" s="224">
        <f t="shared" si="137"/>
        <v>0</v>
      </c>
      <c r="M807" s="224">
        <f t="shared" si="137"/>
        <v>1</v>
      </c>
      <c r="N807" s="224">
        <f t="shared" si="137"/>
        <v>0.01</v>
      </c>
      <c r="O807" s="71" t="str">
        <f t="shared" si="137"/>
        <v>% of fuel shifted</v>
      </c>
      <c r="P807" s="223" t="str">
        <f>INDEX('Policy Characteristics'!J:J,MATCH($C807,'Policy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7" s="71" t="str">
        <f t="shared" si="136"/>
        <v>industry-ag-main.html#fuel-switching</v>
      </c>
      <c r="R807" s="71" t="str">
        <f t="shared" si="136"/>
        <v>industry-elec-and-hydrogen.html</v>
      </c>
      <c r="S807" s="296"/>
      <c r="T807" s="53"/>
    </row>
    <row r="808" spans="1:20" ht="118" x14ac:dyDescent="0.75">
      <c r="A808" s="71" t="str">
        <f t="shared" si="138"/>
        <v>Industry</v>
      </c>
      <c r="B808" s="71" t="str">
        <f t="shared" si="138"/>
        <v>Electrification + Hydrogen</v>
      </c>
      <c r="C808" s="71" t="str">
        <f t="shared" si="138"/>
        <v>Fraction of Industrial Fuel Use Shifted to Other Fuels</v>
      </c>
      <c r="D808" s="9" t="s">
        <v>3344</v>
      </c>
      <c r="E808" s="53" t="s">
        <v>2526</v>
      </c>
      <c r="F808" s="227" t="s">
        <v>3306</v>
      </c>
      <c r="G808" s="53" t="s">
        <v>3359</v>
      </c>
      <c r="H808" s="54">
        <v>1361</v>
      </c>
      <c r="I808" s="53" t="s">
        <v>46</v>
      </c>
      <c r="J808" s="71" t="str">
        <f t="shared" si="137"/>
        <v>Electrification + Hydrogen</v>
      </c>
      <c r="K808" s="71" t="str">
        <f t="shared" si="137"/>
        <v>indst fuel type shifting</v>
      </c>
      <c r="L808" s="224">
        <f t="shared" si="137"/>
        <v>0</v>
      </c>
      <c r="M808" s="224">
        <f t="shared" si="137"/>
        <v>1</v>
      </c>
      <c r="N808" s="224">
        <f t="shared" si="137"/>
        <v>0.01</v>
      </c>
      <c r="O808" s="71" t="str">
        <f t="shared" si="137"/>
        <v>% of fuel shifted</v>
      </c>
      <c r="P808" s="223" t="str">
        <f>INDEX('Policy Characteristics'!J:J,MATCH($C808,'Policy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8" s="71" t="str">
        <f t="shared" si="136"/>
        <v>industry-ag-main.html#fuel-switching</v>
      </c>
      <c r="R808" s="71" t="str">
        <f t="shared" si="136"/>
        <v>industry-elec-and-hydrogen.html</v>
      </c>
      <c r="S808" s="296"/>
      <c r="T808" s="53"/>
    </row>
    <row r="809" spans="1:20" ht="118" x14ac:dyDescent="0.75">
      <c r="A809" s="71" t="str">
        <f t="shared" si="138"/>
        <v>Industry</v>
      </c>
      <c r="B809" s="71" t="str">
        <f t="shared" si="138"/>
        <v>Electrification + Hydrogen</v>
      </c>
      <c r="C809" s="71" t="str">
        <f t="shared" si="138"/>
        <v>Fraction of Industrial Fuel Use Shifted to Other Fuels</v>
      </c>
      <c r="D809" s="9" t="s">
        <v>3344</v>
      </c>
      <c r="E809" s="53" t="s">
        <v>2527</v>
      </c>
      <c r="F809" s="227" t="s">
        <v>3306</v>
      </c>
      <c r="G809" s="53" t="s">
        <v>3360</v>
      </c>
      <c r="H809" s="54">
        <v>1362</v>
      </c>
      <c r="I809" s="53" t="s">
        <v>46</v>
      </c>
      <c r="J809" s="71" t="str">
        <f t="shared" si="137"/>
        <v>Electrification + Hydrogen</v>
      </c>
      <c r="K809" s="71" t="str">
        <f t="shared" si="137"/>
        <v>indst fuel type shifting</v>
      </c>
      <c r="L809" s="224">
        <f t="shared" si="137"/>
        <v>0</v>
      </c>
      <c r="M809" s="224">
        <f t="shared" si="137"/>
        <v>1</v>
      </c>
      <c r="N809" s="224">
        <f t="shared" si="137"/>
        <v>0.01</v>
      </c>
      <c r="O809" s="71" t="str">
        <f t="shared" si="137"/>
        <v>% of fuel shifted</v>
      </c>
      <c r="P809" s="223" t="str">
        <f>INDEX('Policy Characteristics'!J:J,MATCH($C809,'Policy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9" s="71" t="str">
        <f t="shared" si="136"/>
        <v>industry-ag-main.html#fuel-switching</v>
      </c>
      <c r="R809" s="71" t="str">
        <f t="shared" si="136"/>
        <v>industry-elec-and-hydrogen.html</v>
      </c>
      <c r="S809" s="296"/>
      <c r="T809" s="53"/>
    </row>
    <row r="810" spans="1:20" ht="118" x14ac:dyDescent="0.75">
      <c r="A810" s="71" t="str">
        <f t="shared" si="138"/>
        <v>Industry</v>
      </c>
      <c r="B810" s="71" t="str">
        <f t="shared" si="138"/>
        <v>Electrification + Hydrogen</v>
      </c>
      <c r="C810" s="71" t="str">
        <f t="shared" si="138"/>
        <v>Fraction of Industrial Fuel Use Shifted to Other Fuels</v>
      </c>
      <c r="D810" s="9" t="s">
        <v>3344</v>
      </c>
      <c r="E810" s="53" t="s">
        <v>2528</v>
      </c>
      <c r="F810" s="227" t="s">
        <v>3306</v>
      </c>
      <c r="G810" s="53" t="s">
        <v>3361</v>
      </c>
      <c r="H810" s="54">
        <v>1363</v>
      </c>
      <c r="I810" s="53" t="s">
        <v>46</v>
      </c>
      <c r="J810" s="71" t="str">
        <f t="shared" si="137"/>
        <v>Electrification + Hydrogen</v>
      </c>
      <c r="K810" s="71" t="str">
        <f t="shared" si="137"/>
        <v>indst fuel type shifting</v>
      </c>
      <c r="L810" s="224">
        <f t="shared" si="137"/>
        <v>0</v>
      </c>
      <c r="M810" s="224">
        <f t="shared" si="137"/>
        <v>1</v>
      </c>
      <c r="N810" s="224">
        <f t="shared" si="137"/>
        <v>0.01</v>
      </c>
      <c r="O810" s="71" t="str">
        <f t="shared" si="137"/>
        <v>% of fuel shifted</v>
      </c>
      <c r="P810" s="223" t="str">
        <f>INDEX('Policy Characteristics'!J:J,MATCH($C810,'Policy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0" s="71" t="str">
        <f t="shared" si="136"/>
        <v>industry-ag-main.html#fuel-switching</v>
      </c>
      <c r="R810" s="71" t="str">
        <f t="shared" si="136"/>
        <v>industry-elec-and-hydrogen.html</v>
      </c>
      <c r="S810" s="296"/>
      <c r="T810" s="53"/>
    </row>
    <row r="811" spans="1:20" ht="118" x14ac:dyDescent="0.75">
      <c r="A811" s="71" t="str">
        <f t="shared" si="138"/>
        <v>Industry</v>
      </c>
      <c r="B811" s="71" t="str">
        <f t="shared" si="138"/>
        <v>Electrification + Hydrogen</v>
      </c>
      <c r="C811" s="71" t="str">
        <f t="shared" si="138"/>
        <v>Fraction of Industrial Fuel Use Shifted to Other Fuels</v>
      </c>
      <c r="D811" s="9" t="s">
        <v>3344</v>
      </c>
      <c r="E811" s="53" t="s">
        <v>2892</v>
      </c>
      <c r="F811" s="227" t="s">
        <v>3306</v>
      </c>
      <c r="G811" s="53" t="s">
        <v>3362</v>
      </c>
      <c r="H811" s="54">
        <v>1364</v>
      </c>
      <c r="I811" s="53" t="s">
        <v>46</v>
      </c>
      <c r="J811" s="71" t="str">
        <f t="shared" si="137"/>
        <v>Electrification + Hydrogen</v>
      </c>
      <c r="K811" s="71" t="str">
        <f t="shared" si="137"/>
        <v>indst fuel type shifting</v>
      </c>
      <c r="L811" s="224">
        <f t="shared" si="137"/>
        <v>0</v>
      </c>
      <c r="M811" s="224">
        <f t="shared" si="137"/>
        <v>1</v>
      </c>
      <c r="N811" s="224">
        <f t="shared" si="137"/>
        <v>0.01</v>
      </c>
      <c r="O811" s="71" t="str">
        <f t="shared" si="137"/>
        <v>% of fuel shifted</v>
      </c>
      <c r="P811" s="223" t="str">
        <f>INDEX('Policy Characteristics'!J:J,MATCH($C811,'Policy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1" s="71" t="str">
        <f t="shared" ref="Q811:R874" si="139">Q$655</f>
        <v>industry-ag-main.html#fuel-switching</v>
      </c>
      <c r="R811" s="71" t="str">
        <f t="shared" si="139"/>
        <v>industry-elec-and-hydrogen.html</v>
      </c>
      <c r="S811" s="296"/>
      <c r="T811" s="53"/>
    </row>
    <row r="812" spans="1:20" ht="118" x14ac:dyDescent="0.75">
      <c r="A812" s="71" t="str">
        <f t="shared" si="138"/>
        <v>Industry</v>
      </c>
      <c r="B812" s="71" t="str">
        <f t="shared" si="138"/>
        <v>Electrification + Hydrogen</v>
      </c>
      <c r="C812" s="71" t="str">
        <f t="shared" si="138"/>
        <v>Fraction of Industrial Fuel Use Shifted to Other Fuels</v>
      </c>
      <c r="D812" s="9" t="s">
        <v>3344</v>
      </c>
      <c r="E812" s="53" t="s">
        <v>2893</v>
      </c>
      <c r="F812" s="227" t="s">
        <v>3306</v>
      </c>
      <c r="G812" s="53" t="s">
        <v>3363</v>
      </c>
      <c r="H812" s="54">
        <v>1365</v>
      </c>
      <c r="I812" s="53" t="s">
        <v>46</v>
      </c>
      <c r="J812" s="71" t="str">
        <f t="shared" si="137"/>
        <v>Electrification + Hydrogen</v>
      </c>
      <c r="K812" s="71" t="str">
        <f t="shared" si="137"/>
        <v>indst fuel type shifting</v>
      </c>
      <c r="L812" s="224">
        <f t="shared" si="137"/>
        <v>0</v>
      </c>
      <c r="M812" s="224">
        <f t="shared" si="137"/>
        <v>1</v>
      </c>
      <c r="N812" s="224">
        <f t="shared" si="137"/>
        <v>0.01</v>
      </c>
      <c r="O812" s="71" t="str">
        <f t="shared" si="137"/>
        <v>% of fuel shifted</v>
      </c>
      <c r="P812" s="223" t="str">
        <f>INDEX('Policy Characteristics'!J:J,MATCH($C812,'Policy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2" s="71" t="str">
        <f t="shared" si="139"/>
        <v>industry-ag-main.html#fuel-switching</v>
      </c>
      <c r="R812" s="71" t="str">
        <f t="shared" si="139"/>
        <v>industry-elec-and-hydrogen.html</v>
      </c>
      <c r="S812" s="296"/>
      <c r="T812" s="53"/>
    </row>
    <row r="813" spans="1:20" ht="118" x14ac:dyDescent="0.75">
      <c r="A813" s="71" t="str">
        <f t="shared" si="138"/>
        <v>Industry</v>
      </c>
      <c r="B813" s="71" t="str">
        <f t="shared" si="138"/>
        <v>Electrification + Hydrogen</v>
      </c>
      <c r="C813" s="71" t="str">
        <f t="shared" si="138"/>
        <v>Fraction of Industrial Fuel Use Shifted to Other Fuels</v>
      </c>
      <c r="D813" s="9" t="s">
        <v>3344</v>
      </c>
      <c r="E813" s="53" t="s">
        <v>2894</v>
      </c>
      <c r="F813" s="227" t="s">
        <v>3306</v>
      </c>
      <c r="G813" s="53" t="s">
        <v>3364</v>
      </c>
      <c r="H813" s="54">
        <v>1366</v>
      </c>
      <c r="I813" s="53" t="s">
        <v>46</v>
      </c>
      <c r="J813" s="71" t="str">
        <f t="shared" si="137"/>
        <v>Electrification + Hydrogen</v>
      </c>
      <c r="K813" s="71" t="str">
        <f t="shared" si="137"/>
        <v>indst fuel type shifting</v>
      </c>
      <c r="L813" s="224">
        <f t="shared" si="137"/>
        <v>0</v>
      </c>
      <c r="M813" s="224">
        <f t="shared" si="137"/>
        <v>1</v>
      </c>
      <c r="N813" s="224">
        <f t="shared" si="137"/>
        <v>0.01</v>
      </c>
      <c r="O813" s="71" t="str">
        <f t="shared" si="137"/>
        <v>% of fuel shifted</v>
      </c>
      <c r="P813" s="223" t="str">
        <f>INDEX('Policy Characteristics'!J:J,MATCH($C813,'Policy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3" s="71" t="str">
        <f t="shared" si="139"/>
        <v>industry-ag-main.html#fuel-switching</v>
      </c>
      <c r="R813" s="71" t="str">
        <f t="shared" si="139"/>
        <v>industry-elec-and-hydrogen.html</v>
      </c>
      <c r="S813" s="296"/>
      <c r="T813" s="53"/>
    </row>
    <row r="814" spans="1:20" ht="118" x14ac:dyDescent="0.75">
      <c r="A814" s="71" t="str">
        <f t="shared" si="138"/>
        <v>Industry</v>
      </c>
      <c r="B814" s="71" t="str">
        <f t="shared" si="138"/>
        <v>Electrification + Hydrogen</v>
      </c>
      <c r="C814" s="71" t="str">
        <f t="shared" si="138"/>
        <v>Fraction of Industrial Fuel Use Shifted to Other Fuels</v>
      </c>
      <c r="D814" s="9" t="s">
        <v>3344</v>
      </c>
      <c r="E814" s="53" t="s">
        <v>2891</v>
      </c>
      <c r="F814" s="227" t="s">
        <v>3306</v>
      </c>
      <c r="G814" s="53" t="s">
        <v>3365</v>
      </c>
      <c r="H814" s="54">
        <v>1367</v>
      </c>
      <c r="I814" s="53" t="s">
        <v>45</v>
      </c>
      <c r="J814" s="71" t="str">
        <f t="shared" si="137"/>
        <v>Electrification + Hydrogen</v>
      </c>
      <c r="K814" s="71" t="str">
        <f t="shared" si="137"/>
        <v>indst fuel type shifting</v>
      </c>
      <c r="L814" s="224">
        <f t="shared" si="137"/>
        <v>0</v>
      </c>
      <c r="M814" s="224">
        <f t="shared" si="137"/>
        <v>1</v>
      </c>
      <c r="N814" s="224">
        <f t="shared" si="137"/>
        <v>0.01</v>
      </c>
      <c r="O814" s="71" t="str">
        <f t="shared" si="137"/>
        <v>% of fuel shifted</v>
      </c>
      <c r="P814" s="223" t="str">
        <f>INDEX('Policy Characteristics'!J:J,MATCH($C814,'Policy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4" s="71" t="str">
        <f t="shared" si="139"/>
        <v>industry-ag-main.html#fuel-switching</v>
      </c>
      <c r="R814" s="71" t="str">
        <f t="shared" si="139"/>
        <v>industry-elec-and-hydrogen.html</v>
      </c>
      <c r="S814" s="296"/>
      <c r="T814" s="53"/>
    </row>
    <row r="815" spans="1:20" ht="118" x14ac:dyDescent="0.75">
      <c r="A815" s="71" t="str">
        <f t="shared" si="138"/>
        <v>Industry</v>
      </c>
      <c r="B815" s="71" t="str">
        <f t="shared" si="138"/>
        <v>Electrification + Hydrogen</v>
      </c>
      <c r="C815" s="71" t="str">
        <f t="shared" si="138"/>
        <v>Fraction of Industrial Fuel Use Shifted to Other Fuels</v>
      </c>
      <c r="D815" s="9" t="s">
        <v>3345</v>
      </c>
      <c r="E815" s="53" t="s">
        <v>2523</v>
      </c>
      <c r="F815" s="227" t="s">
        <v>3307</v>
      </c>
      <c r="G815" s="53" t="s">
        <v>3356</v>
      </c>
      <c r="H815" s="54">
        <v>1368</v>
      </c>
      <c r="I815" s="53" t="s">
        <v>45</v>
      </c>
      <c r="J815" s="71" t="str">
        <f t="shared" si="137"/>
        <v>Electrification + Hydrogen</v>
      </c>
      <c r="K815" s="71" t="str">
        <f t="shared" si="137"/>
        <v>indst fuel type shifting</v>
      </c>
      <c r="L815" s="224">
        <f t="shared" si="137"/>
        <v>0</v>
      </c>
      <c r="M815" s="224">
        <f t="shared" si="137"/>
        <v>1</v>
      </c>
      <c r="N815" s="224">
        <f t="shared" si="137"/>
        <v>0.01</v>
      </c>
      <c r="O815" s="71" t="str">
        <f t="shared" si="137"/>
        <v>% of fuel shifted</v>
      </c>
      <c r="P815" s="223" t="str">
        <f>INDEX('Policy Characteristics'!J:J,MATCH($C815,'Policy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5" s="71" t="str">
        <f t="shared" si="139"/>
        <v>industry-ag-main.html#fuel-switching</v>
      </c>
      <c r="R815" s="71" t="str">
        <f t="shared" si="139"/>
        <v>industry-elec-and-hydrogen.html</v>
      </c>
      <c r="S815" s="296"/>
      <c r="T815" s="53"/>
    </row>
    <row r="816" spans="1:20" ht="118" x14ac:dyDescent="0.75">
      <c r="A816" s="71" t="str">
        <f t="shared" si="138"/>
        <v>Industry</v>
      </c>
      <c r="B816" s="71" t="str">
        <f t="shared" si="138"/>
        <v>Electrification + Hydrogen</v>
      </c>
      <c r="C816" s="71" t="str">
        <f t="shared" si="138"/>
        <v>Fraction of Industrial Fuel Use Shifted to Other Fuels</v>
      </c>
      <c r="D816" s="9" t="s">
        <v>3345</v>
      </c>
      <c r="E816" s="53" t="s">
        <v>2524</v>
      </c>
      <c r="F816" s="227" t="s">
        <v>3307</v>
      </c>
      <c r="G816" s="53" t="s">
        <v>3357</v>
      </c>
      <c r="H816" s="54">
        <v>1369</v>
      </c>
      <c r="I816" s="53" t="s">
        <v>46</v>
      </c>
      <c r="J816" s="71" t="str">
        <f t="shared" si="137"/>
        <v>Electrification + Hydrogen</v>
      </c>
      <c r="K816" s="71" t="str">
        <f t="shared" si="137"/>
        <v>indst fuel type shifting</v>
      </c>
      <c r="L816" s="224">
        <f t="shared" si="137"/>
        <v>0</v>
      </c>
      <c r="M816" s="224">
        <f t="shared" si="137"/>
        <v>1</v>
      </c>
      <c r="N816" s="224">
        <f t="shared" si="137"/>
        <v>0.01</v>
      </c>
      <c r="O816" s="71" t="str">
        <f t="shared" si="137"/>
        <v>% of fuel shifted</v>
      </c>
      <c r="P816" s="223" t="str">
        <f>INDEX('Policy Characteristics'!J:J,MATCH($C816,'Policy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6" s="71" t="str">
        <f t="shared" si="139"/>
        <v>industry-ag-main.html#fuel-switching</v>
      </c>
      <c r="R816" s="71" t="str">
        <f t="shared" si="139"/>
        <v>industry-elec-and-hydrogen.html</v>
      </c>
      <c r="S816" s="296"/>
      <c r="T816" s="53"/>
    </row>
    <row r="817" spans="1:20" ht="118" x14ac:dyDescent="0.75">
      <c r="A817" s="71" t="str">
        <f t="shared" si="138"/>
        <v>Industry</v>
      </c>
      <c r="B817" s="71" t="str">
        <f t="shared" si="138"/>
        <v>Electrification + Hydrogen</v>
      </c>
      <c r="C817" s="71" t="str">
        <f t="shared" si="138"/>
        <v>Fraction of Industrial Fuel Use Shifted to Other Fuels</v>
      </c>
      <c r="D817" s="9" t="s">
        <v>3345</v>
      </c>
      <c r="E817" s="53" t="s">
        <v>2525</v>
      </c>
      <c r="F817" s="227" t="s">
        <v>3307</v>
      </c>
      <c r="G817" s="53" t="s">
        <v>3358</v>
      </c>
      <c r="H817" s="54">
        <v>1370</v>
      </c>
      <c r="I817" s="53" t="s">
        <v>46</v>
      </c>
      <c r="J817" s="71" t="str">
        <f t="shared" si="137"/>
        <v>Electrification + Hydrogen</v>
      </c>
      <c r="K817" s="71" t="str">
        <f t="shared" si="137"/>
        <v>indst fuel type shifting</v>
      </c>
      <c r="L817" s="224">
        <f t="shared" si="137"/>
        <v>0</v>
      </c>
      <c r="M817" s="224">
        <f t="shared" si="137"/>
        <v>1</v>
      </c>
      <c r="N817" s="224">
        <f t="shared" si="137"/>
        <v>0.01</v>
      </c>
      <c r="O817" s="71" t="str">
        <f t="shared" si="137"/>
        <v>% of fuel shifted</v>
      </c>
      <c r="P817" s="223" t="str">
        <f>INDEX('Policy Characteristics'!J:J,MATCH($C817,'Policy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7" s="71" t="str">
        <f t="shared" si="139"/>
        <v>industry-ag-main.html#fuel-switching</v>
      </c>
      <c r="R817" s="71" t="str">
        <f t="shared" si="139"/>
        <v>industry-elec-and-hydrogen.html</v>
      </c>
      <c r="S817" s="296"/>
      <c r="T817" s="53"/>
    </row>
    <row r="818" spans="1:20" ht="118" x14ac:dyDescent="0.75">
      <c r="A818" s="71" t="str">
        <f t="shared" si="138"/>
        <v>Industry</v>
      </c>
      <c r="B818" s="71" t="str">
        <f t="shared" si="138"/>
        <v>Electrification + Hydrogen</v>
      </c>
      <c r="C818" s="71" t="str">
        <f t="shared" si="138"/>
        <v>Fraction of Industrial Fuel Use Shifted to Other Fuels</v>
      </c>
      <c r="D818" s="9" t="s">
        <v>3345</v>
      </c>
      <c r="E818" s="53" t="s">
        <v>2526</v>
      </c>
      <c r="F818" s="227" t="s">
        <v>3307</v>
      </c>
      <c r="G818" s="53" t="s">
        <v>3359</v>
      </c>
      <c r="H818" s="54">
        <v>1371</v>
      </c>
      <c r="I818" s="53" t="s">
        <v>46</v>
      </c>
      <c r="J818" s="71" t="str">
        <f t="shared" si="137"/>
        <v>Electrification + Hydrogen</v>
      </c>
      <c r="K818" s="71" t="str">
        <f t="shared" si="137"/>
        <v>indst fuel type shifting</v>
      </c>
      <c r="L818" s="224">
        <f t="shared" si="137"/>
        <v>0</v>
      </c>
      <c r="M818" s="224">
        <f t="shared" si="137"/>
        <v>1</v>
      </c>
      <c r="N818" s="224">
        <f t="shared" si="137"/>
        <v>0.01</v>
      </c>
      <c r="O818" s="71" t="str">
        <f t="shared" si="137"/>
        <v>% of fuel shifted</v>
      </c>
      <c r="P818" s="223" t="str">
        <f>INDEX('Policy Characteristics'!J:J,MATCH($C818,'Policy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8" s="71" t="str">
        <f t="shared" si="139"/>
        <v>industry-ag-main.html#fuel-switching</v>
      </c>
      <c r="R818" s="71" t="str">
        <f t="shared" si="139"/>
        <v>industry-elec-and-hydrogen.html</v>
      </c>
      <c r="S818" s="296"/>
      <c r="T818" s="53"/>
    </row>
    <row r="819" spans="1:20" ht="118" x14ac:dyDescent="0.75">
      <c r="A819" s="71" t="str">
        <f t="shared" si="138"/>
        <v>Industry</v>
      </c>
      <c r="B819" s="71" t="str">
        <f t="shared" si="138"/>
        <v>Electrification + Hydrogen</v>
      </c>
      <c r="C819" s="71" t="str">
        <f t="shared" si="138"/>
        <v>Fraction of Industrial Fuel Use Shifted to Other Fuels</v>
      </c>
      <c r="D819" s="9" t="s">
        <v>3345</v>
      </c>
      <c r="E819" s="53" t="s">
        <v>2527</v>
      </c>
      <c r="F819" s="227" t="s">
        <v>3307</v>
      </c>
      <c r="G819" s="53" t="s">
        <v>3360</v>
      </c>
      <c r="H819" s="54">
        <v>1372</v>
      </c>
      <c r="I819" s="53" t="s">
        <v>46</v>
      </c>
      <c r="J819" s="71" t="str">
        <f t="shared" si="137"/>
        <v>Electrification + Hydrogen</v>
      </c>
      <c r="K819" s="71" t="str">
        <f t="shared" si="137"/>
        <v>indst fuel type shifting</v>
      </c>
      <c r="L819" s="224">
        <f t="shared" si="137"/>
        <v>0</v>
      </c>
      <c r="M819" s="224">
        <f t="shared" si="137"/>
        <v>1</v>
      </c>
      <c r="N819" s="224">
        <f t="shared" si="137"/>
        <v>0.01</v>
      </c>
      <c r="O819" s="71" t="str">
        <f t="shared" si="137"/>
        <v>% of fuel shifted</v>
      </c>
      <c r="P819" s="223" t="str">
        <f>INDEX('Policy Characteristics'!J:J,MATCH($C819,'Policy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9" s="71" t="str">
        <f t="shared" si="139"/>
        <v>industry-ag-main.html#fuel-switching</v>
      </c>
      <c r="R819" s="71" t="str">
        <f t="shared" si="139"/>
        <v>industry-elec-and-hydrogen.html</v>
      </c>
      <c r="S819" s="296"/>
      <c r="T819" s="53"/>
    </row>
    <row r="820" spans="1:20" ht="118" x14ac:dyDescent="0.75">
      <c r="A820" s="71" t="str">
        <f t="shared" si="138"/>
        <v>Industry</v>
      </c>
      <c r="B820" s="71" t="str">
        <f t="shared" si="138"/>
        <v>Electrification + Hydrogen</v>
      </c>
      <c r="C820" s="71" t="str">
        <f t="shared" si="138"/>
        <v>Fraction of Industrial Fuel Use Shifted to Other Fuels</v>
      </c>
      <c r="D820" s="9" t="s">
        <v>3345</v>
      </c>
      <c r="E820" s="53" t="s">
        <v>2528</v>
      </c>
      <c r="F820" s="227" t="s">
        <v>3307</v>
      </c>
      <c r="G820" s="53" t="s">
        <v>3361</v>
      </c>
      <c r="H820" s="54">
        <v>1373</v>
      </c>
      <c r="I820" s="53" t="s">
        <v>46</v>
      </c>
      <c r="J820" s="71" t="str">
        <f t="shared" si="137"/>
        <v>Electrification + Hydrogen</v>
      </c>
      <c r="K820" s="71" t="str">
        <f t="shared" si="137"/>
        <v>indst fuel type shifting</v>
      </c>
      <c r="L820" s="224">
        <f t="shared" si="137"/>
        <v>0</v>
      </c>
      <c r="M820" s="224">
        <f t="shared" si="137"/>
        <v>1</v>
      </c>
      <c r="N820" s="224">
        <f t="shared" si="137"/>
        <v>0.01</v>
      </c>
      <c r="O820" s="71" t="str">
        <f t="shared" si="137"/>
        <v>% of fuel shifted</v>
      </c>
      <c r="P820" s="223" t="str">
        <f>INDEX('Policy Characteristics'!J:J,MATCH($C820,'Policy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0" s="71" t="str">
        <f t="shared" si="139"/>
        <v>industry-ag-main.html#fuel-switching</v>
      </c>
      <c r="R820" s="71" t="str">
        <f t="shared" si="139"/>
        <v>industry-elec-and-hydrogen.html</v>
      </c>
      <c r="S820" s="296"/>
      <c r="T820" s="53"/>
    </row>
    <row r="821" spans="1:20" ht="118" x14ac:dyDescent="0.75">
      <c r="A821" s="71" t="str">
        <f t="shared" si="138"/>
        <v>Industry</v>
      </c>
      <c r="B821" s="71" t="str">
        <f t="shared" si="138"/>
        <v>Electrification + Hydrogen</v>
      </c>
      <c r="C821" s="71" t="str">
        <f t="shared" si="138"/>
        <v>Fraction of Industrial Fuel Use Shifted to Other Fuels</v>
      </c>
      <c r="D821" s="9" t="s">
        <v>3345</v>
      </c>
      <c r="E821" s="53" t="s">
        <v>2892</v>
      </c>
      <c r="F821" s="227" t="s">
        <v>3307</v>
      </c>
      <c r="G821" s="53" t="s">
        <v>3362</v>
      </c>
      <c r="H821" s="54">
        <v>1374</v>
      </c>
      <c r="I821" s="53" t="s">
        <v>46</v>
      </c>
      <c r="J821" s="71" t="str">
        <f t="shared" ref="J821:O863" si="140">J$655</f>
        <v>Electrification + Hydrogen</v>
      </c>
      <c r="K821" s="71" t="str">
        <f t="shared" si="140"/>
        <v>indst fuel type shifting</v>
      </c>
      <c r="L821" s="224">
        <f t="shared" si="140"/>
        <v>0</v>
      </c>
      <c r="M821" s="224">
        <f t="shared" si="140"/>
        <v>1</v>
      </c>
      <c r="N821" s="224">
        <f t="shared" si="140"/>
        <v>0.01</v>
      </c>
      <c r="O821" s="71" t="str">
        <f t="shared" si="140"/>
        <v>% of fuel shifted</v>
      </c>
      <c r="P821" s="223" t="str">
        <f>INDEX('Policy Characteristics'!J:J,MATCH($C821,'Policy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1" s="71" t="str">
        <f t="shared" si="139"/>
        <v>industry-ag-main.html#fuel-switching</v>
      </c>
      <c r="R821" s="71" t="str">
        <f t="shared" si="139"/>
        <v>industry-elec-and-hydrogen.html</v>
      </c>
      <c r="S821" s="296"/>
      <c r="T821" s="53"/>
    </row>
    <row r="822" spans="1:20" ht="118" x14ac:dyDescent="0.75">
      <c r="A822" s="71" t="str">
        <f t="shared" si="138"/>
        <v>Industry</v>
      </c>
      <c r="B822" s="71" t="str">
        <f t="shared" si="138"/>
        <v>Electrification + Hydrogen</v>
      </c>
      <c r="C822" s="71" t="str">
        <f t="shared" si="138"/>
        <v>Fraction of Industrial Fuel Use Shifted to Other Fuels</v>
      </c>
      <c r="D822" s="9" t="s">
        <v>3345</v>
      </c>
      <c r="E822" s="53" t="s">
        <v>2893</v>
      </c>
      <c r="F822" s="227" t="s">
        <v>3307</v>
      </c>
      <c r="G822" s="53" t="s">
        <v>3363</v>
      </c>
      <c r="H822" s="54">
        <v>1375</v>
      </c>
      <c r="I822" s="53" t="s">
        <v>46</v>
      </c>
      <c r="J822" s="71" t="str">
        <f t="shared" si="140"/>
        <v>Electrification + Hydrogen</v>
      </c>
      <c r="K822" s="71" t="str">
        <f t="shared" si="140"/>
        <v>indst fuel type shifting</v>
      </c>
      <c r="L822" s="224">
        <f t="shared" si="140"/>
        <v>0</v>
      </c>
      <c r="M822" s="224">
        <f t="shared" si="140"/>
        <v>1</v>
      </c>
      <c r="N822" s="224">
        <f t="shared" si="140"/>
        <v>0.01</v>
      </c>
      <c r="O822" s="71" t="str">
        <f t="shared" si="140"/>
        <v>% of fuel shifted</v>
      </c>
      <c r="P822" s="223" t="str">
        <f>INDEX('Policy Characteristics'!J:J,MATCH($C822,'Policy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2" s="71" t="str">
        <f t="shared" si="139"/>
        <v>industry-ag-main.html#fuel-switching</v>
      </c>
      <c r="R822" s="71" t="str">
        <f t="shared" si="139"/>
        <v>industry-elec-and-hydrogen.html</v>
      </c>
      <c r="S822" s="296"/>
      <c r="T822" s="53"/>
    </row>
    <row r="823" spans="1:20" ht="118" x14ac:dyDescent="0.75">
      <c r="A823" s="71" t="str">
        <f t="shared" si="138"/>
        <v>Industry</v>
      </c>
      <c r="B823" s="71" t="str">
        <f t="shared" si="138"/>
        <v>Electrification + Hydrogen</v>
      </c>
      <c r="C823" s="71" t="str">
        <f t="shared" si="138"/>
        <v>Fraction of Industrial Fuel Use Shifted to Other Fuels</v>
      </c>
      <c r="D823" s="9" t="s">
        <v>3345</v>
      </c>
      <c r="E823" s="53" t="s">
        <v>2894</v>
      </c>
      <c r="F823" s="227" t="s">
        <v>3307</v>
      </c>
      <c r="G823" s="53" t="s">
        <v>3364</v>
      </c>
      <c r="H823" s="54">
        <v>1376</v>
      </c>
      <c r="I823" s="53" t="s">
        <v>46</v>
      </c>
      <c r="J823" s="71" t="str">
        <f t="shared" si="140"/>
        <v>Electrification + Hydrogen</v>
      </c>
      <c r="K823" s="71" t="str">
        <f t="shared" si="140"/>
        <v>indst fuel type shifting</v>
      </c>
      <c r="L823" s="224">
        <f t="shared" si="140"/>
        <v>0</v>
      </c>
      <c r="M823" s="224">
        <f t="shared" si="140"/>
        <v>1</v>
      </c>
      <c r="N823" s="224">
        <f t="shared" si="140"/>
        <v>0.01</v>
      </c>
      <c r="O823" s="71" t="str">
        <f t="shared" si="140"/>
        <v>% of fuel shifted</v>
      </c>
      <c r="P823" s="223" t="str">
        <f>INDEX('Policy Characteristics'!J:J,MATCH($C823,'Policy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3" s="71" t="str">
        <f t="shared" si="139"/>
        <v>industry-ag-main.html#fuel-switching</v>
      </c>
      <c r="R823" s="71" t="str">
        <f t="shared" si="139"/>
        <v>industry-elec-and-hydrogen.html</v>
      </c>
      <c r="S823" s="296"/>
      <c r="T823" s="53"/>
    </row>
    <row r="824" spans="1:20" ht="118" x14ac:dyDescent="0.75">
      <c r="A824" s="71" t="str">
        <f t="shared" si="138"/>
        <v>Industry</v>
      </c>
      <c r="B824" s="71" t="str">
        <f t="shared" si="138"/>
        <v>Electrification + Hydrogen</v>
      </c>
      <c r="C824" s="71" t="str">
        <f t="shared" si="138"/>
        <v>Fraction of Industrial Fuel Use Shifted to Other Fuels</v>
      </c>
      <c r="D824" s="9" t="s">
        <v>3345</v>
      </c>
      <c r="E824" s="53" t="s">
        <v>2891</v>
      </c>
      <c r="F824" s="227" t="s">
        <v>3307</v>
      </c>
      <c r="G824" s="53" t="s">
        <v>3365</v>
      </c>
      <c r="H824" s="54">
        <v>1377</v>
      </c>
      <c r="I824" s="53" t="s">
        <v>45</v>
      </c>
      <c r="J824" s="71" t="str">
        <f t="shared" si="140"/>
        <v>Electrification + Hydrogen</v>
      </c>
      <c r="K824" s="71" t="str">
        <f t="shared" si="140"/>
        <v>indst fuel type shifting</v>
      </c>
      <c r="L824" s="224">
        <f t="shared" si="140"/>
        <v>0</v>
      </c>
      <c r="M824" s="224">
        <f t="shared" si="140"/>
        <v>1</v>
      </c>
      <c r="N824" s="224">
        <f t="shared" si="140"/>
        <v>0.01</v>
      </c>
      <c r="O824" s="71" t="str">
        <f t="shared" si="140"/>
        <v>% of fuel shifted</v>
      </c>
      <c r="P824" s="223" t="str">
        <f>INDEX('Policy Characteristics'!J:J,MATCH($C824,'Policy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4" s="71" t="str">
        <f t="shared" si="139"/>
        <v>industry-ag-main.html#fuel-switching</v>
      </c>
      <c r="R824" s="71" t="str">
        <f t="shared" si="139"/>
        <v>industry-elec-and-hydrogen.html</v>
      </c>
      <c r="S824" s="296"/>
      <c r="T824" s="53"/>
    </row>
    <row r="825" spans="1:20" ht="118" x14ac:dyDescent="0.75">
      <c r="A825" s="71" t="str">
        <f t="shared" si="138"/>
        <v>Industry</v>
      </c>
      <c r="B825" s="71" t="str">
        <f t="shared" si="138"/>
        <v>Electrification + Hydrogen</v>
      </c>
      <c r="C825" s="71" t="str">
        <f t="shared" si="138"/>
        <v>Fraction of Industrial Fuel Use Shifted to Other Fuels</v>
      </c>
      <c r="D825" s="9" t="s">
        <v>3346</v>
      </c>
      <c r="E825" s="53" t="s">
        <v>2523</v>
      </c>
      <c r="F825" s="227" t="s">
        <v>3308</v>
      </c>
      <c r="G825" s="53" t="s">
        <v>3356</v>
      </c>
      <c r="H825" s="54">
        <v>1378</v>
      </c>
      <c r="I825" s="53" t="s">
        <v>45</v>
      </c>
      <c r="J825" s="71" t="str">
        <f t="shared" si="140"/>
        <v>Electrification + Hydrogen</v>
      </c>
      <c r="K825" s="71" t="str">
        <f t="shared" si="140"/>
        <v>indst fuel type shifting</v>
      </c>
      <c r="L825" s="224">
        <f t="shared" si="140"/>
        <v>0</v>
      </c>
      <c r="M825" s="224">
        <f t="shared" si="140"/>
        <v>1</v>
      </c>
      <c r="N825" s="224">
        <f t="shared" si="140"/>
        <v>0.01</v>
      </c>
      <c r="O825" s="71" t="str">
        <f t="shared" si="140"/>
        <v>% of fuel shifted</v>
      </c>
      <c r="P825" s="223" t="str">
        <f>INDEX('Policy Characteristics'!J:J,MATCH($C825,'Policy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5" s="71" t="str">
        <f t="shared" si="139"/>
        <v>industry-ag-main.html#fuel-switching</v>
      </c>
      <c r="R825" s="71" t="str">
        <f t="shared" si="139"/>
        <v>industry-elec-and-hydrogen.html</v>
      </c>
      <c r="S825" s="296"/>
      <c r="T825" s="53"/>
    </row>
    <row r="826" spans="1:20" ht="118" x14ac:dyDescent="0.75">
      <c r="A826" s="71" t="str">
        <f t="shared" si="138"/>
        <v>Industry</v>
      </c>
      <c r="B826" s="71" t="str">
        <f t="shared" si="138"/>
        <v>Electrification + Hydrogen</v>
      </c>
      <c r="C826" s="71" t="str">
        <f t="shared" si="138"/>
        <v>Fraction of Industrial Fuel Use Shifted to Other Fuels</v>
      </c>
      <c r="D826" s="9" t="s">
        <v>3346</v>
      </c>
      <c r="E826" s="53" t="s">
        <v>2524</v>
      </c>
      <c r="F826" s="227" t="s">
        <v>3308</v>
      </c>
      <c r="G826" s="53" t="s">
        <v>3357</v>
      </c>
      <c r="H826" s="54">
        <v>1379</v>
      </c>
      <c r="I826" s="53" t="s">
        <v>46</v>
      </c>
      <c r="J826" s="71" t="str">
        <f t="shared" si="140"/>
        <v>Electrification + Hydrogen</v>
      </c>
      <c r="K826" s="71" t="str">
        <f t="shared" si="140"/>
        <v>indst fuel type shifting</v>
      </c>
      <c r="L826" s="224">
        <f t="shared" si="140"/>
        <v>0</v>
      </c>
      <c r="M826" s="224">
        <f t="shared" si="140"/>
        <v>1</v>
      </c>
      <c r="N826" s="224">
        <f t="shared" si="140"/>
        <v>0.01</v>
      </c>
      <c r="O826" s="71" t="str">
        <f t="shared" si="140"/>
        <v>% of fuel shifted</v>
      </c>
      <c r="P826" s="223" t="str">
        <f>INDEX('Policy Characteristics'!J:J,MATCH($C826,'Policy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6" s="71" t="str">
        <f t="shared" si="139"/>
        <v>industry-ag-main.html#fuel-switching</v>
      </c>
      <c r="R826" s="71" t="str">
        <f t="shared" si="139"/>
        <v>industry-elec-and-hydrogen.html</v>
      </c>
      <c r="S826" s="296"/>
      <c r="T826" s="53"/>
    </row>
    <row r="827" spans="1:20" ht="118" x14ac:dyDescent="0.75">
      <c r="A827" s="71" t="str">
        <f t="shared" si="138"/>
        <v>Industry</v>
      </c>
      <c r="B827" s="71" t="str">
        <f t="shared" si="138"/>
        <v>Electrification + Hydrogen</v>
      </c>
      <c r="C827" s="71" t="str">
        <f t="shared" si="138"/>
        <v>Fraction of Industrial Fuel Use Shifted to Other Fuels</v>
      </c>
      <c r="D827" s="9" t="s">
        <v>3346</v>
      </c>
      <c r="E827" s="53" t="s">
        <v>2525</v>
      </c>
      <c r="F827" s="227" t="s">
        <v>3308</v>
      </c>
      <c r="G827" s="53" t="s">
        <v>3358</v>
      </c>
      <c r="H827" s="54">
        <v>1380</v>
      </c>
      <c r="I827" s="53" t="s">
        <v>46</v>
      </c>
      <c r="J827" s="71" t="str">
        <f t="shared" si="140"/>
        <v>Electrification + Hydrogen</v>
      </c>
      <c r="K827" s="71" t="str">
        <f t="shared" si="140"/>
        <v>indst fuel type shifting</v>
      </c>
      <c r="L827" s="224">
        <f t="shared" si="140"/>
        <v>0</v>
      </c>
      <c r="M827" s="224">
        <f t="shared" si="140"/>
        <v>1</v>
      </c>
      <c r="N827" s="224">
        <f t="shared" si="140"/>
        <v>0.01</v>
      </c>
      <c r="O827" s="71" t="str">
        <f t="shared" si="140"/>
        <v>% of fuel shifted</v>
      </c>
      <c r="P827" s="223" t="str">
        <f>INDEX('Policy Characteristics'!J:J,MATCH($C827,'Policy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7" s="71" t="str">
        <f t="shared" si="139"/>
        <v>industry-ag-main.html#fuel-switching</v>
      </c>
      <c r="R827" s="71" t="str">
        <f t="shared" si="139"/>
        <v>industry-elec-and-hydrogen.html</v>
      </c>
      <c r="S827" s="296"/>
      <c r="T827" s="53"/>
    </row>
    <row r="828" spans="1:20" ht="118" x14ac:dyDescent="0.75">
      <c r="A828" s="71" t="str">
        <f t="shared" si="138"/>
        <v>Industry</v>
      </c>
      <c r="B828" s="71" t="str">
        <f t="shared" si="138"/>
        <v>Electrification + Hydrogen</v>
      </c>
      <c r="C828" s="71" t="str">
        <f t="shared" si="138"/>
        <v>Fraction of Industrial Fuel Use Shifted to Other Fuels</v>
      </c>
      <c r="D828" s="9" t="s">
        <v>3346</v>
      </c>
      <c r="E828" s="53" t="s">
        <v>2526</v>
      </c>
      <c r="F828" s="227" t="s">
        <v>3308</v>
      </c>
      <c r="G828" s="53" t="s">
        <v>3359</v>
      </c>
      <c r="H828" s="54">
        <v>1381</v>
      </c>
      <c r="I828" s="53" t="s">
        <v>46</v>
      </c>
      <c r="J828" s="71" t="str">
        <f t="shared" si="140"/>
        <v>Electrification + Hydrogen</v>
      </c>
      <c r="K828" s="71" t="str">
        <f t="shared" si="140"/>
        <v>indst fuel type shifting</v>
      </c>
      <c r="L828" s="224">
        <f t="shared" si="140"/>
        <v>0</v>
      </c>
      <c r="M828" s="224">
        <f t="shared" si="140"/>
        <v>1</v>
      </c>
      <c r="N828" s="224">
        <f t="shared" si="140"/>
        <v>0.01</v>
      </c>
      <c r="O828" s="71" t="str">
        <f t="shared" si="140"/>
        <v>% of fuel shifted</v>
      </c>
      <c r="P828" s="223" t="str">
        <f>INDEX('Policy Characteristics'!J:J,MATCH($C828,'Policy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8" s="71" t="str">
        <f t="shared" si="139"/>
        <v>industry-ag-main.html#fuel-switching</v>
      </c>
      <c r="R828" s="71" t="str">
        <f t="shared" si="139"/>
        <v>industry-elec-and-hydrogen.html</v>
      </c>
      <c r="S828" s="296"/>
      <c r="T828" s="53"/>
    </row>
    <row r="829" spans="1:20" ht="118" x14ac:dyDescent="0.75">
      <c r="A829" s="71" t="str">
        <f t="shared" si="138"/>
        <v>Industry</v>
      </c>
      <c r="B829" s="71" t="str">
        <f t="shared" si="138"/>
        <v>Electrification + Hydrogen</v>
      </c>
      <c r="C829" s="71" t="str">
        <f t="shared" si="138"/>
        <v>Fraction of Industrial Fuel Use Shifted to Other Fuels</v>
      </c>
      <c r="D829" s="9" t="s">
        <v>3346</v>
      </c>
      <c r="E829" s="53" t="s">
        <v>2527</v>
      </c>
      <c r="F829" s="227" t="s">
        <v>3308</v>
      </c>
      <c r="G829" s="53" t="s">
        <v>3360</v>
      </c>
      <c r="H829" s="54">
        <v>1382</v>
      </c>
      <c r="I829" s="53" t="s">
        <v>46</v>
      </c>
      <c r="J829" s="71" t="str">
        <f t="shared" si="140"/>
        <v>Electrification + Hydrogen</v>
      </c>
      <c r="K829" s="71" t="str">
        <f t="shared" si="140"/>
        <v>indst fuel type shifting</v>
      </c>
      <c r="L829" s="224">
        <f t="shared" si="140"/>
        <v>0</v>
      </c>
      <c r="M829" s="224">
        <f t="shared" si="140"/>
        <v>1</v>
      </c>
      <c r="N829" s="224">
        <f t="shared" si="140"/>
        <v>0.01</v>
      </c>
      <c r="O829" s="71" t="str">
        <f t="shared" si="140"/>
        <v>% of fuel shifted</v>
      </c>
      <c r="P829" s="223" t="str">
        <f>INDEX('Policy Characteristics'!J:J,MATCH($C829,'Policy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9" s="71" t="str">
        <f t="shared" si="139"/>
        <v>industry-ag-main.html#fuel-switching</v>
      </c>
      <c r="R829" s="71" t="str">
        <f t="shared" si="139"/>
        <v>industry-elec-and-hydrogen.html</v>
      </c>
      <c r="S829" s="296"/>
      <c r="T829" s="53"/>
    </row>
    <row r="830" spans="1:20" ht="118" x14ac:dyDescent="0.75">
      <c r="A830" s="71" t="str">
        <f t="shared" si="138"/>
        <v>Industry</v>
      </c>
      <c r="B830" s="71" t="str">
        <f t="shared" si="138"/>
        <v>Electrification + Hydrogen</v>
      </c>
      <c r="C830" s="71" t="str">
        <f t="shared" si="138"/>
        <v>Fraction of Industrial Fuel Use Shifted to Other Fuels</v>
      </c>
      <c r="D830" s="9" t="s">
        <v>3346</v>
      </c>
      <c r="E830" s="53" t="s">
        <v>2528</v>
      </c>
      <c r="F830" s="227" t="s">
        <v>3308</v>
      </c>
      <c r="G830" s="53" t="s">
        <v>3361</v>
      </c>
      <c r="H830" s="54">
        <v>1383</v>
      </c>
      <c r="I830" s="53" t="s">
        <v>46</v>
      </c>
      <c r="J830" s="71" t="str">
        <f t="shared" si="140"/>
        <v>Electrification + Hydrogen</v>
      </c>
      <c r="K830" s="71" t="str">
        <f t="shared" si="140"/>
        <v>indst fuel type shifting</v>
      </c>
      <c r="L830" s="224">
        <f t="shared" si="140"/>
        <v>0</v>
      </c>
      <c r="M830" s="224">
        <f t="shared" si="140"/>
        <v>1</v>
      </c>
      <c r="N830" s="224">
        <f t="shared" si="140"/>
        <v>0.01</v>
      </c>
      <c r="O830" s="71" t="str">
        <f t="shared" si="140"/>
        <v>% of fuel shifted</v>
      </c>
      <c r="P830" s="223" t="str">
        <f>INDEX('Policy Characteristics'!J:J,MATCH($C830,'Policy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0" s="71" t="str">
        <f t="shared" si="139"/>
        <v>industry-ag-main.html#fuel-switching</v>
      </c>
      <c r="R830" s="71" t="str">
        <f t="shared" si="139"/>
        <v>industry-elec-and-hydrogen.html</v>
      </c>
      <c r="S830" s="296"/>
      <c r="T830" s="53"/>
    </row>
    <row r="831" spans="1:20" ht="118" x14ac:dyDescent="0.75">
      <c r="A831" s="71" t="str">
        <f t="shared" si="138"/>
        <v>Industry</v>
      </c>
      <c r="B831" s="71" t="str">
        <f t="shared" si="138"/>
        <v>Electrification + Hydrogen</v>
      </c>
      <c r="C831" s="71" t="str">
        <f t="shared" si="138"/>
        <v>Fraction of Industrial Fuel Use Shifted to Other Fuels</v>
      </c>
      <c r="D831" s="9" t="s">
        <v>3346</v>
      </c>
      <c r="E831" s="53" t="s">
        <v>2892</v>
      </c>
      <c r="F831" s="227" t="s">
        <v>3308</v>
      </c>
      <c r="G831" s="53" t="s">
        <v>3362</v>
      </c>
      <c r="H831" s="54">
        <v>1384</v>
      </c>
      <c r="I831" s="53" t="s">
        <v>46</v>
      </c>
      <c r="J831" s="71" t="str">
        <f t="shared" si="140"/>
        <v>Electrification + Hydrogen</v>
      </c>
      <c r="K831" s="71" t="str">
        <f t="shared" si="140"/>
        <v>indst fuel type shifting</v>
      </c>
      <c r="L831" s="224">
        <f t="shared" si="140"/>
        <v>0</v>
      </c>
      <c r="M831" s="224">
        <f t="shared" si="140"/>
        <v>1</v>
      </c>
      <c r="N831" s="224">
        <f t="shared" si="140"/>
        <v>0.01</v>
      </c>
      <c r="O831" s="71" t="str">
        <f t="shared" si="140"/>
        <v>% of fuel shifted</v>
      </c>
      <c r="P831" s="223" t="str">
        <f>INDEX('Policy Characteristics'!J:J,MATCH($C831,'Policy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1" s="71" t="str">
        <f t="shared" si="139"/>
        <v>industry-ag-main.html#fuel-switching</v>
      </c>
      <c r="R831" s="71" t="str">
        <f t="shared" si="139"/>
        <v>industry-elec-and-hydrogen.html</v>
      </c>
      <c r="S831" s="296"/>
      <c r="T831" s="53"/>
    </row>
    <row r="832" spans="1:20" ht="118" x14ac:dyDescent="0.75">
      <c r="A832" s="71" t="str">
        <f t="shared" si="138"/>
        <v>Industry</v>
      </c>
      <c r="B832" s="71" t="str">
        <f t="shared" si="138"/>
        <v>Electrification + Hydrogen</v>
      </c>
      <c r="C832" s="71" t="str">
        <f t="shared" si="138"/>
        <v>Fraction of Industrial Fuel Use Shifted to Other Fuels</v>
      </c>
      <c r="D832" s="9" t="s">
        <v>3346</v>
      </c>
      <c r="E832" s="53" t="s">
        <v>2893</v>
      </c>
      <c r="F832" s="227" t="s">
        <v>3308</v>
      </c>
      <c r="G832" s="53" t="s">
        <v>3363</v>
      </c>
      <c r="H832" s="54">
        <v>1385</v>
      </c>
      <c r="I832" s="53" t="s">
        <v>46</v>
      </c>
      <c r="J832" s="71" t="str">
        <f t="shared" si="140"/>
        <v>Electrification + Hydrogen</v>
      </c>
      <c r="K832" s="71" t="str">
        <f t="shared" si="140"/>
        <v>indst fuel type shifting</v>
      </c>
      <c r="L832" s="224">
        <f t="shared" si="140"/>
        <v>0</v>
      </c>
      <c r="M832" s="224">
        <f t="shared" si="140"/>
        <v>1</v>
      </c>
      <c r="N832" s="224">
        <f t="shared" si="140"/>
        <v>0.01</v>
      </c>
      <c r="O832" s="71" t="str">
        <f t="shared" si="140"/>
        <v>% of fuel shifted</v>
      </c>
      <c r="P832" s="223" t="str">
        <f>INDEX('Policy Characteristics'!J:J,MATCH($C832,'Policy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2" s="71" t="str">
        <f t="shared" si="139"/>
        <v>industry-ag-main.html#fuel-switching</v>
      </c>
      <c r="R832" s="71" t="str">
        <f t="shared" si="139"/>
        <v>industry-elec-and-hydrogen.html</v>
      </c>
      <c r="S832" s="296"/>
      <c r="T832" s="53"/>
    </row>
    <row r="833" spans="1:20" ht="118" x14ac:dyDescent="0.75">
      <c r="A833" s="71" t="str">
        <f t="shared" si="138"/>
        <v>Industry</v>
      </c>
      <c r="B833" s="71" t="str">
        <f t="shared" si="138"/>
        <v>Electrification + Hydrogen</v>
      </c>
      <c r="C833" s="71" t="str">
        <f t="shared" si="138"/>
        <v>Fraction of Industrial Fuel Use Shifted to Other Fuels</v>
      </c>
      <c r="D833" s="9" t="s">
        <v>3346</v>
      </c>
      <c r="E833" s="53" t="s">
        <v>2894</v>
      </c>
      <c r="F833" s="227" t="s">
        <v>3308</v>
      </c>
      <c r="G833" s="53" t="s">
        <v>3364</v>
      </c>
      <c r="H833" s="54">
        <v>1386</v>
      </c>
      <c r="I833" s="53" t="s">
        <v>46</v>
      </c>
      <c r="J833" s="71" t="str">
        <f t="shared" si="140"/>
        <v>Electrification + Hydrogen</v>
      </c>
      <c r="K833" s="71" t="str">
        <f t="shared" si="140"/>
        <v>indst fuel type shifting</v>
      </c>
      <c r="L833" s="224">
        <f t="shared" si="140"/>
        <v>0</v>
      </c>
      <c r="M833" s="224">
        <f t="shared" si="140"/>
        <v>1</v>
      </c>
      <c r="N833" s="224">
        <f t="shared" si="140"/>
        <v>0.01</v>
      </c>
      <c r="O833" s="71" t="str">
        <f t="shared" si="140"/>
        <v>% of fuel shifted</v>
      </c>
      <c r="P833" s="223" t="str">
        <f>INDEX('Policy Characteristics'!J:J,MATCH($C833,'Policy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3" s="71" t="str">
        <f t="shared" si="139"/>
        <v>industry-ag-main.html#fuel-switching</v>
      </c>
      <c r="R833" s="71" t="str">
        <f t="shared" si="139"/>
        <v>industry-elec-and-hydrogen.html</v>
      </c>
      <c r="S833" s="296"/>
      <c r="T833" s="53"/>
    </row>
    <row r="834" spans="1:20" ht="118" x14ac:dyDescent="0.75">
      <c r="A834" s="71" t="str">
        <f t="shared" si="138"/>
        <v>Industry</v>
      </c>
      <c r="B834" s="71" t="str">
        <f t="shared" si="138"/>
        <v>Electrification + Hydrogen</v>
      </c>
      <c r="C834" s="71" t="str">
        <f t="shared" si="138"/>
        <v>Fraction of Industrial Fuel Use Shifted to Other Fuels</v>
      </c>
      <c r="D834" s="9" t="s">
        <v>3346</v>
      </c>
      <c r="E834" s="53" t="s">
        <v>2891</v>
      </c>
      <c r="F834" s="227" t="s">
        <v>3308</v>
      </c>
      <c r="G834" s="53" t="s">
        <v>3365</v>
      </c>
      <c r="H834" s="54">
        <v>1387</v>
      </c>
      <c r="I834" s="53" t="s">
        <v>45</v>
      </c>
      <c r="J834" s="71" t="str">
        <f t="shared" si="140"/>
        <v>Electrification + Hydrogen</v>
      </c>
      <c r="K834" s="71" t="str">
        <f t="shared" si="140"/>
        <v>indst fuel type shifting</v>
      </c>
      <c r="L834" s="224">
        <f t="shared" si="140"/>
        <v>0</v>
      </c>
      <c r="M834" s="224">
        <f t="shared" si="140"/>
        <v>1</v>
      </c>
      <c r="N834" s="224">
        <f t="shared" si="140"/>
        <v>0.01</v>
      </c>
      <c r="O834" s="71" t="str">
        <f t="shared" si="140"/>
        <v>% of fuel shifted</v>
      </c>
      <c r="P834" s="223" t="str">
        <f>INDEX('Policy Characteristics'!J:J,MATCH($C834,'Policy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4" s="71" t="str">
        <f t="shared" si="139"/>
        <v>industry-ag-main.html#fuel-switching</v>
      </c>
      <c r="R834" s="71" t="str">
        <f t="shared" si="139"/>
        <v>industry-elec-and-hydrogen.html</v>
      </c>
      <c r="S834" s="296"/>
      <c r="T834" s="53"/>
    </row>
    <row r="835" spans="1:20" ht="118" x14ac:dyDescent="0.75">
      <c r="A835" s="71" t="str">
        <f t="shared" si="138"/>
        <v>Industry</v>
      </c>
      <c r="B835" s="71" t="str">
        <f t="shared" si="138"/>
        <v>Electrification + Hydrogen</v>
      </c>
      <c r="C835" s="71" t="str">
        <f t="shared" si="138"/>
        <v>Fraction of Industrial Fuel Use Shifted to Other Fuels</v>
      </c>
      <c r="D835" s="9" t="s">
        <v>3347</v>
      </c>
      <c r="E835" s="53" t="s">
        <v>2523</v>
      </c>
      <c r="F835" s="227" t="s">
        <v>3309</v>
      </c>
      <c r="G835" s="53" t="s">
        <v>3356</v>
      </c>
      <c r="H835" s="54">
        <v>1388</v>
      </c>
      <c r="I835" s="53" t="s">
        <v>45</v>
      </c>
      <c r="J835" s="71" t="str">
        <f t="shared" si="140"/>
        <v>Electrification + Hydrogen</v>
      </c>
      <c r="K835" s="71" t="str">
        <f t="shared" si="140"/>
        <v>indst fuel type shifting</v>
      </c>
      <c r="L835" s="224">
        <f t="shared" si="140"/>
        <v>0</v>
      </c>
      <c r="M835" s="224">
        <f t="shared" si="140"/>
        <v>1</v>
      </c>
      <c r="N835" s="224">
        <f t="shared" si="140"/>
        <v>0.01</v>
      </c>
      <c r="O835" s="71" t="str">
        <f t="shared" si="140"/>
        <v>% of fuel shifted</v>
      </c>
      <c r="P835" s="223" t="str">
        <f>INDEX('Policy Characteristics'!J:J,MATCH($C835,'Policy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5" s="71" t="str">
        <f t="shared" si="139"/>
        <v>industry-ag-main.html#fuel-switching</v>
      </c>
      <c r="R835" s="71" t="str">
        <f t="shared" si="139"/>
        <v>industry-elec-and-hydrogen.html</v>
      </c>
      <c r="S835" s="296"/>
      <c r="T835" s="53"/>
    </row>
    <row r="836" spans="1:20" ht="118" x14ac:dyDescent="0.75">
      <c r="A836" s="71" t="str">
        <f t="shared" si="138"/>
        <v>Industry</v>
      </c>
      <c r="B836" s="71" t="str">
        <f t="shared" si="138"/>
        <v>Electrification + Hydrogen</v>
      </c>
      <c r="C836" s="71" t="str">
        <f t="shared" si="138"/>
        <v>Fraction of Industrial Fuel Use Shifted to Other Fuels</v>
      </c>
      <c r="D836" s="9" t="s">
        <v>3347</v>
      </c>
      <c r="E836" s="53" t="s">
        <v>2524</v>
      </c>
      <c r="F836" s="227" t="s">
        <v>3309</v>
      </c>
      <c r="G836" s="53" t="s">
        <v>3357</v>
      </c>
      <c r="H836" s="54">
        <v>1389</v>
      </c>
      <c r="I836" s="53" t="s">
        <v>46</v>
      </c>
      <c r="J836" s="71" t="str">
        <f t="shared" si="140"/>
        <v>Electrification + Hydrogen</v>
      </c>
      <c r="K836" s="71" t="str">
        <f t="shared" si="140"/>
        <v>indst fuel type shifting</v>
      </c>
      <c r="L836" s="224">
        <f t="shared" si="140"/>
        <v>0</v>
      </c>
      <c r="M836" s="224">
        <f t="shared" si="140"/>
        <v>1</v>
      </c>
      <c r="N836" s="224">
        <f t="shared" si="140"/>
        <v>0.01</v>
      </c>
      <c r="O836" s="71" t="str">
        <f t="shared" si="140"/>
        <v>% of fuel shifted</v>
      </c>
      <c r="P836" s="223" t="str">
        <f>INDEX('Policy Characteristics'!J:J,MATCH($C836,'Policy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6" s="71" t="str">
        <f t="shared" si="139"/>
        <v>industry-ag-main.html#fuel-switching</v>
      </c>
      <c r="R836" s="71" t="str">
        <f t="shared" si="139"/>
        <v>industry-elec-and-hydrogen.html</v>
      </c>
      <c r="S836" s="296"/>
      <c r="T836" s="53"/>
    </row>
    <row r="837" spans="1:20" ht="118" x14ac:dyDescent="0.75">
      <c r="A837" s="71" t="str">
        <f t="shared" si="138"/>
        <v>Industry</v>
      </c>
      <c r="B837" s="71" t="str">
        <f t="shared" si="138"/>
        <v>Electrification + Hydrogen</v>
      </c>
      <c r="C837" s="71" t="str">
        <f t="shared" si="138"/>
        <v>Fraction of Industrial Fuel Use Shifted to Other Fuels</v>
      </c>
      <c r="D837" s="9" t="s">
        <v>3347</v>
      </c>
      <c r="E837" s="53" t="s">
        <v>2525</v>
      </c>
      <c r="F837" s="227" t="s">
        <v>3309</v>
      </c>
      <c r="G837" s="53" t="s">
        <v>3358</v>
      </c>
      <c r="H837" s="54">
        <v>1390</v>
      </c>
      <c r="I837" s="53" t="s">
        <v>46</v>
      </c>
      <c r="J837" s="71" t="str">
        <f t="shared" si="140"/>
        <v>Electrification + Hydrogen</v>
      </c>
      <c r="K837" s="71" t="str">
        <f t="shared" si="140"/>
        <v>indst fuel type shifting</v>
      </c>
      <c r="L837" s="224">
        <f t="shared" si="140"/>
        <v>0</v>
      </c>
      <c r="M837" s="224">
        <f t="shared" si="140"/>
        <v>1</v>
      </c>
      <c r="N837" s="224">
        <f t="shared" si="140"/>
        <v>0.01</v>
      </c>
      <c r="O837" s="71" t="str">
        <f t="shared" si="140"/>
        <v>% of fuel shifted</v>
      </c>
      <c r="P837" s="223" t="str">
        <f>INDEX('Policy Characteristics'!J:J,MATCH($C837,'Policy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7" s="71" t="str">
        <f t="shared" si="139"/>
        <v>industry-ag-main.html#fuel-switching</v>
      </c>
      <c r="R837" s="71" t="str">
        <f t="shared" si="139"/>
        <v>industry-elec-and-hydrogen.html</v>
      </c>
      <c r="S837" s="296"/>
      <c r="T837" s="53"/>
    </row>
    <row r="838" spans="1:20" ht="118" x14ac:dyDescent="0.75">
      <c r="A838" s="71" t="str">
        <f t="shared" si="138"/>
        <v>Industry</v>
      </c>
      <c r="B838" s="71" t="str">
        <f t="shared" si="138"/>
        <v>Electrification + Hydrogen</v>
      </c>
      <c r="C838" s="71" t="str">
        <f t="shared" si="138"/>
        <v>Fraction of Industrial Fuel Use Shifted to Other Fuels</v>
      </c>
      <c r="D838" s="9" t="s">
        <v>3347</v>
      </c>
      <c r="E838" s="53" t="s">
        <v>2526</v>
      </c>
      <c r="F838" s="227" t="s">
        <v>3309</v>
      </c>
      <c r="G838" s="53" t="s">
        <v>3359</v>
      </c>
      <c r="H838" s="54">
        <v>1391</v>
      </c>
      <c r="I838" s="53" t="s">
        <v>46</v>
      </c>
      <c r="J838" s="71" t="str">
        <f t="shared" si="140"/>
        <v>Electrification + Hydrogen</v>
      </c>
      <c r="K838" s="71" t="str">
        <f t="shared" si="140"/>
        <v>indst fuel type shifting</v>
      </c>
      <c r="L838" s="224">
        <f t="shared" si="140"/>
        <v>0</v>
      </c>
      <c r="M838" s="224">
        <f t="shared" si="140"/>
        <v>1</v>
      </c>
      <c r="N838" s="224">
        <f t="shared" si="140"/>
        <v>0.01</v>
      </c>
      <c r="O838" s="71" t="str">
        <f t="shared" si="140"/>
        <v>% of fuel shifted</v>
      </c>
      <c r="P838" s="223" t="str">
        <f>INDEX('Policy Characteristics'!J:J,MATCH($C838,'Policy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8" s="71" t="str">
        <f t="shared" si="139"/>
        <v>industry-ag-main.html#fuel-switching</v>
      </c>
      <c r="R838" s="71" t="str">
        <f t="shared" si="139"/>
        <v>industry-elec-and-hydrogen.html</v>
      </c>
      <c r="S838" s="296"/>
      <c r="T838" s="53"/>
    </row>
    <row r="839" spans="1:20" ht="118" x14ac:dyDescent="0.75">
      <c r="A839" s="71" t="str">
        <f t="shared" si="138"/>
        <v>Industry</v>
      </c>
      <c r="B839" s="71" t="str">
        <f t="shared" si="138"/>
        <v>Electrification + Hydrogen</v>
      </c>
      <c r="C839" s="71" t="str">
        <f t="shared" si="138"/>
        <v>Fraction of Industrial Fuel Use Shifted to Other Fuels</v>
      </c>
      <c r="D839" s="9" t="s">
        <v>3347</v>
      </c>
      <c r="E839" s="53" t="s">
        <v>2527</v>
      </c>
      <c r="F839" s="227" t="s">
        <v>3309</v>
      </c>
      <c r="G839" s="53" t="s">
        <v>3360</v>
      </c>
      <c r="H839" s="54">
        <v>1392</v>
      </c>
      <c r="I839" s="53" t="s">
        <v>46</v>
      </c>
      <c r="J839" s="71" t="str">
        <f t="shared" si="140"/>
        <v>Electrification + Hydrogen</v>
      </c>
      <c r="K839" s="71" t="str">
        <f t="shared" si="140"/>
        <v>indst fuel type shifting</v>
      </c>
      <c r="L839" s="224">
        <f t="shared" si="140"/>
        <v>0</v>
      </c>
      <c r="M839" s="224">
        <f t="shared" si="140"/>
        <v>1</v>
      </c>
      <c r="N839" s="224">
        <f t="shared" si="140"/>
        <v>0.01</v>
      </c>
      <c r="O839" s="71" t="str">
        <f t="shared" si="140"/>
        <v>% of fuel shifted</v>
      </c>
      <c r="P839" s="223" t="str">
        <f>INDEX('Policy Characteristics'!J:J,MATCH($C839,'Policy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9" s="71" t="str">
        <f t="shared" si="139"/>
        <v>industry-ag-main.html#fuel-switching</v>
      </c>
      <c r="R839" s="71" t="str">
        <f t="shared" si="139"/>
        <v>industry-elec-and-hydrogen.html</v>
      </c>
      <c r="S839" s="296"/>
      <c r="T839" s="53"/>
    </row>
    <row r="840" spans="1:20" ht="118" x14ac:dyDescent="0.75">
      <c r="A840" s="71" t="str">
        <f t="shared" si="138"/>
        <v>Industry</v>
      </c>
      <c r="B840" s="71" t="str">
        <f t="shared" si="138"/>
        <v>Electrification + Hydrogen</v>
      </c>
      <c r="C840" s="71" t="str">
        <f t="shared" si="138"/>
        <v>Fraction of Industrial Fuel Use Shifted to Other Fuels</v>
      </c>
      <c r="D840" s="9" t="s">
        <v>3347</v>
      </c>
      <c r="E840" s="53" t="s">
        <v>2528</v>
      </c>
      <c r="F840" s="227" t="s">
        <v>3309</v>
      </c>
      <c r="G840" s="53" t="s">
        <v>3361</v>
      </c>
      <c r="H840" s="54">
        <v>1393</v>
      </c>
      <c r="I840" s="53" t="s">
        <v>46</v>
      </c>
      <c r="J840" s="71" t="str">
        <f t="shared" si="140"/>
        <v>Electrification + Hydrogen</v>
      </c>
      <c r="K840" s="71" t="str">
        <f t="shared" si="140"/>
        <v>indst fuel type shifting</v>
      </c>
      <c r="L840" s="224">
        <f t="shared" si="140"/>
        <v>0</v>
      </c>
      <c r="M840" s="224">
        <f t="shared" si="140"/>
        <v>1</v>
      </c>
      <c r="N840" s="224">
        <f t="shared" si="140"/>
        <v>0.01</v>
      </c>
      <c r="O840" s="71" t="str">
        <f t="shared" si="140"/>
        <v>% of fuel shifted</v>
      </c>
      <c r="P840" s="223" t="str">
        <f>INDEX('Policy Characteristics'!J:J,MATCH($C840,'Policy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0" s="71" t="str">
        <f t="shared" si="139"/>
        <v>industry-ag-main.html#fuel-switching</v>
      </c>
      <c r="R840" s="71" t="str">
        <f t="shared" si="139"/>
        <v>industry-elec-and-hydrogen.html</v>
      </c>
      <c r="S840" s="296"/>
      <c r="T840" s="53"/>
    </row>
    <row r="841" spans="1:20" ht="118" x14ac:dyDescent="0.75">
      <c r="A841" s="71" t="str">
        <f t="shared" si="138"/>
        <v>Industry</v>
      </c>
      <c r="B841" s="71" t="str">
        <f t="shared" si="138"/>
        <v>Electrification + Hydrogen</v>
      </c>
      <c r="C841" s="71" t="str">
        <f t="shared" si="138"/>
        <v>Fraction of Industrial Fuel Use Shifted to Other Fuels</v>
      </c>
      <c r="D841" s="9" t="s">
        <v>3347</v>
      </c>
      <c r="E841" s="53" t="s">
        <v>2892</v>
      </c>
      <c r="F841" s="227" t="s">
        <v>3309</v>
      </c>
      <c r="G841" s="53" t="s">
        <v>3362</v>
      </c>
      <c r="H841" s="54">
        <v>1394</v>
      </c>
      <c r="I841" s="53" t="s">
        <v>46</v>
      </c>
      <c r="J841" s="71" t="str">
        <f t="shared" si="140"/>
        <v>Electrification + Hydrogen</v>
      </c>
      <c r="K841" s="71" t="str">
        <f t="shared" si="140"/>
        <v>indst fuel type shifting</v>
      </c>
      <c r="L841" s="224">
        <f t="shared" si="140"/>
        <v>0</v>
      </c>
      <c r="M841" s="224">
        <f t="shared" si="140"/>
        <v>1</v>
      </c>
      <c r="N841" s="224">
        <f t="shared" si="140"/>
        <v>0.01</v>
      </c>
      <c r="O841" s="71" t="str">
        <f t="shared" si="140"/>
        <v>% of fuel shifted</v>
      </c>
      <c r="P841" s="223" t="str">
        <f>INDEX('Policy Characteristics'!J:J,MATCH($C841,'Policy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1" s="71" t="str">
        <f t="shared" si="139"/>
        <v>industry-ag-main.html#fuel-switching</v>
      </c>
      <c r="R841" s="71" t="str">
        <f t="shared" si="139"/>
        <v>industry-elec-and-hydrogen.html</v>
      </c>
      <c r="S841" s="296"/>
      <c r="T841" s="53"/>
    </row>
    <row r="842" spans="1:20" ht="118" x14ac:dyDescent="0.75">
      <c r="A842" s="71" t="str">
        <f t="shared" si="138"/>
        <v>Industry</v>
      </c>
      <c r="B842" s="71" t="str">
        <f t="shared" si="138"/>
        <v>Electrification + Hydrogen</v>
      </c>
      <c r="C842" s="71" t="str">
        <f t="shared" si="138"/>
        <v>Fraction of Industrial Fuel Use Shifted to Other Fuels</v>
      </c>
      <c r="D842" s="9" t="s">
        <v>3347</v>
      </c>
      <c r="E842" s="53" t="s">
        <v>2893</v>
      </c>
      <c r="F842" s="227" t="s">
        <v>3309</v>
      </c>
      <c r="G842" s="53" t="s">
        <v>3363</v>
      </c>
      <c r="H842" s="54">
        <v>1395</v>
      </c>
      <c r="I842" s="53" t="s">
        <v>46</v>
      </c>
      <c r="J842" s="71" t="str">
        <f t="shared" si="140"/>
        <v>Electrification + Hydrogen</v>
      </c>
      <c r="K842" s="71" t="str">
        <f t="shared" si="140"/>
        <v>indst fuel type shifting</v>
      </c>
      <c r="L842" s="224">
        <f t="shared" si="140"/>
        <v>0</v>
      </c>
      <c r="M842" s="224">
        <f t="shared" si="140"/>
        <v>1</v>
      </c>
      <c r="N842" s="224">
        <f t="shared" si="140"/>
        <v>0.01</v>
      </c>
      <c r="O842" s="71" t="str">
        <f t="shared" si="140"/>
        <v>% of fuel shifted</v>
      </c>
      <c r="P842" s="223" t="str">
        <f>INDEX('Policy Characteristics'!J:J,MATCH($C842,'Policy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2" s="71" t="str">
        <f t="shared" si="139"/>
        <v>industry-ag-main.html#fuel-switching</v>
      </c>
      <c r="R842" s="71" t="str">
        <f t="shared" si="139"/>
        <v>industry-elec-and-hydrogen.html</v>
      </c>
      <c r="S842" s="296"/>
      <c r="T842" s="53"/>
    </row>
    <row r="843" spans="1:20" ht="118" x14ac:dyDescent="0.75">
      <c r="A843" s="71" t="str">
        <f t="shared" si="138"/>
        <v>Industry</v>
      </c>
      <c r="B843" s="71" t="str">
        <f t="shared" si="138"/>
        <v>Electrification + Hydrogen</v>
      </c>
      <c r="C843" s="71" t="str">
        <f t="shared" si="138"/>
        <v>Fraction of Industrial Fuel Use Shifted to Other Fuels</v>
      </c>
      <c r="D843" s="9" t="s">
        <v>3347</v>
      </c>
      <c r="E843" s="53" t="s">
        <v>2894</v>
      </c>
      <c r="F843" s="227" t="s">
        <v>3309</v>
      </c>
      <c r="G843" s="53" t="s">
        <v>3364</v>
      </c>
      <c r="H843" s="54">
        <v>1396</v>
      </c>
      <c r="I843" s="53" t="s">
        <v>46</v>
      </c>
      <c r="J843" s="71" t="str">
        <f t="shared" si="140"/>
        <v>Electrification + Hydrogen</v>
      </c>
      <c r="K843" s="71" t="str">
        <f t="shared" si="140"/>
        <v>indst fuel type shifting</v>
      </c>
      <c r="L843" s="224">
        <f t="shared" si="140"/>
        <v>0</v>
      </c>
      <c r="M843" s="224">
        <f t="shared" si="140"/>
        <v>1</v>
      </c>
      <c r="N843" s="224">
        <f t="shared" si="140"/>
        <v>0.01</v>
      </c>
      <c r="O843" s="71" t="str">
        <f t="shared" si="140"/>
        <v>% of fuel shifted</v>
      </c>
      <c r="P843" s="223" t="str">
        <f>INDEX('Policy Characteristics'!J:J,MATCH($C843,'Policy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3" s="71" t="str">
        <f t="shared" si="139"/>
        <v>industry-ag-main.html#fuel-switching</v>
      </c>
      <c r="R843" s="71" t="str">
        <f t="shared" si="139"/>
        <v>industry-elec-and-hydrogen.html</v>
      </c>
      <c r="S843" s="296"/>
      <c r="T843" s="53"/>
    </row>
    <row r="844" spans="1:20" ht="118" x14ac:dyDescent="0.75">
      <c r="A844" s="71" t="str">
        <f t="shared" si="138"/>
        <v>Industry</v>
      </c>
      <c r="B844" s="71" t="str">
        <f t="shared" si="138"/>
        <v>Electrification + Hydrogen</v>
      </c>
      <c r="C844" s="71" t="str">
        <f t="shared" si="138"/>
        <v>Fraction of Industrial Fuel Use Shifted to Other Fuels</v>
      </c>
      <c r="D844" s="9" t="s">
        <v>3347</v>
      </c>
      <c r="E844" s="53" t="s">
        <v>2891</v>
      </c>
      <c r="F844" s="227" t="s">
        <v>3309</v>
      </c>
      <c r="G844" s="53" t="s">
        <v>3365</v>
      </c>
      <c r="H844" s="54">
        <v>1397</v>
      </c>
      <c r="I844" s="53" t="s">
        <v>45</v>
      </c>
      <c r="J844" s="71" t="str">
        <f t="shared" si="140"/>
        <v>Electrification + Hydrogen</v>
      </c>
      <c r="K844" s="71" t="str">
        <f t="shared" si="140"/>
        <v>indst fuel type shifting</v>
      </c>
      <c r="L844" s="224">
        <f t="shared" si="140"/>
        <v>0</v>
      </c>
      <c r="M844" s="224">
        <f t="shared" si="140"/>
        <v>1</v>
      </c>
      <c r="N844" s="224">
        <f t="shared" si="140"/>
        <v>0.01</v>
      </c>
      <c r="O844" s="71" t="str">
        <f t="shared" si="140"/>
        <v>% of fuel shifted</v>
      </c>
      <c r="P844" s="223" t="str">
        <f>INDEX('Policy Characteristics'!J:J,MATCH($C844,'Policy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4" s="71" t="str">
        <f t="shared" si="139"/>
        <v>industry-ag-main.html#fuel-switching</v>
      </c>
      <c r="R844" s="71" t="str">
        <f t="shared" si="139"/>
        <v>industry-elec-and-hydrogen.html</v>
      </c>
      <c r="S844" s="296"/>
      <c r="T844" s="53"/>
    </row>
    <row r="845" spans="1:20" ht="118" x14ac:dyDescent="0.75">
      <c r="A845" s="71" t="str">
        <f t="shared" si="138"/>
        <v>Industry</v>
      </c>
      <c r="B845" s="71" t="str">
        <f t="shared" si="138"/>
        <v>Electrification + Hydrogen</v>
      </c>
      <c r="C845" s="71" t="str">
        <f t="shared" si="138"/>
        <v>Fraction of Industrial Fuel Use Shifted to Other Fuels</v>
      </c>
      <c r="D845" s="9" t="s">
        <v>3348</v>
      </c>
      <c r="E845" s="53" t="s">
        <v>2523</v>
      </c>
      <c r="F845" s="227" t="s">
        <v>3310</v>
      </c>
      <c r="G845" s="53" t="s">
        <v>3356</v>
      </c>
      <c r="H845" s="54">
        <v>1398</v>
      </c>
      <c r="I845" s="53" t="s">
        <v>45</v>
      </c>
      <c r="J845" s="71" t="str">
        <f t="shared" si="140"/>
        <v>Electrification + Hydrogen</v>
      </c>
      <c r="K845" s="71" t="str">
        <f t="shared" si="140"/>
        <v>indst fuel type shifting</v>
      </c>
      <c r="L845" s="224">
        <f t="shared" si="140"/>
        <v>0</v>
      </c>
      <c r="M845" s="224">
        <f t="shared" si="140"/>
        <v>1</v>
      </c>
      <c r="N845" s="224">
        <f t="shared" si="140"/>
        <v>0.01</v>
      </c>
      <c r="O845" s="71" t="str">
        <f t="shared" si="140"/>
        <v>% of fuel shifted</v>
      </c>
      <c r="P845" s="223" t="str">
        <f>INDEX('Policy Characteristics'!J:J,MATCH($C845,'Policy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5" s="71" t="str">
        <f t="shared" si="139"/>
        <v>industry-ag-main.html#fuel-switching</v>
      </c>
      <c r="R845" s="71" t="str">
        <f t="shared" si="139"/>
        <v>industry-elec-and-hydrogen.html</v>
      </c>
      <c r="S845" s="296"/>
      <c r="T845" s="53"/>
    </row>
    <row r="846" spans="1:20" ht="118" x14ac:dyDescent="0.75">
      <c r="A846" s="71" t="str">
        <f t="shared" si="138"/>
        <v>Industry</v>
      </c>
      <c r="B846" s="71" t="str">
        <f t="shared" si="138"/>
        <v>Electrification + Hydrogen</v>
      </c>
      <c r="C846" s="71" t="str">
        <f t="shared" si="138"/>
        <v>Fraction of Industrial Fuel Use Shifted to Other Fuels</v>
      </c>
      <c r="D846" s="9" t="s">
        <v>3348</v>
      </c>
      <c r="E846" s="53" t="s">
        <v>2524</v>
      </c>
      <c r="F846" s="227" t="s">
        <v>3310</v>
      </c>
      <c r="G846" s="53" t="s">
        <v>3357</v>
      </c>
      <c r="H846" s="54">
        <v>1399</v>
      </c>
      <c r="I846" s="53" t="s">
        <v>46</v>
      </c>
      <c r="J846" s="71" t="str">
        <f t="shared" si="140"/>
        <v>Electrification + Hydrogen</v>
      </c>
      <c r="K846" s="71" t="str">
        <f t="shared" si="140"/>
        <v>indst fuel type shifting</v>
      </c>
      <c r="L846" s="224">
        <f t="shared" si="140"/>
        <v>0</v>
      </c>
      <c r="M846" s="224">
        <f t="shared" si="140"/>
        <v>1</v>
      </c>
      <c r="N846" s="224">
        <f t="shared" si="140"/>
        <v>0.01</v>
      </c>
      <c r="O846" s="71" t="str">
        <f t="shared" si="140"/>
        <v>% of fuel shifted</v>
      </c>
      <c r="P846" s="223" t="str">
        <f>INDEX('Policy Characteristics'!J:J,MATCH($C846,'Policy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6" s="71" t="str">
        <f t="shared" si="139"/>
        <v>industry-ag-main.html#fuel-switching</v>
      </c>
      <c r="R846" s="71" t="str">
        <f t="shared" si="139"/>
        <v>industry-elec-and-hydrogen.html</v>
      </c>
      <c r="S846" s="296"/>
      <c r="T846" s="53"/>
    </row>
    <row r="847" spans="1:20" ht="118" x14ac:dyDescent="0.75">
      <c r="A847" s="71" t="str">
        <f t="shared" si="138"/>
        <v>Industry</v>
      </c>
      <c r="B847" s="71" t="str">
        <f t="shared" si="138"/>
        <v>Electrification + Hydrogen</v>
      </c>
      <c r="C847" s="71" t="str">
        <f t="shared" si="138"/>
        <v>Fraction of Industrial Fuel Use Shifted to Other Fuels</v>
      </c>
      <c r="D847" s="9" t="s">
        <v>3348</v>
      </c>
      <c r="E847" s="53" t="s">
        <v>2525</v>
      </c>
      <c r="F847" s="227" t="s">
        <v>3310</v>
      </c>
      <c r="G847" s="53" t="s">
        <v>3358</v>
      </c>
      <c r="H847" s="54">
        <v>1400</v>
      </c>
      <c r="I847" s="53" t="s">
        <v>46</v>
      </c>
      <c r="J847" s="71" t="str">
        <f t="shared" si="140"/>
        <v>Electrification + Hydrogen</v>
      </c>
      <c r="K847" s="71" t="str">
        <f t="shared" si="140"/>
        <v>indst fuel type shifting</v>
      </c>
      <c r="L847" s="224">
        <f t="shared" si="140"/>
        <v>0</v>
      </c>
      <c r="M847" s="224">
        <f t="shared" si="140"/>
        <v>1</v>
      </c>
      <c r="N847" s="224">
        <f t="shared" si="140"/>
        <v>0.01</v>
      </c>
      <c r="O847" s="71" t="str">
        <f t="shared" si="140"/>
        <v>% of fuel shifted</v>
      </c>
      <c r="P847" s="223" t="str">
        <f>INDEX('Policy Characteristics'!J:J,MATCH($C847,'Policy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7" s="71" t="str">
        <f t="shared" si="139"/>
        <v>industry-ag-main.html#fuel-switching</v>
      </c>
      <c r="R847" s="71" t="str">
        <f t="shared" si="139"/>
        <v>industry-elec-and-hydrogen.html</v>
      </c>
      <c r="S847" s="296"/>
      <c r="T847" s="53"/>
    </row>
    <row r="848" spans="1:20" ht="118" x14ac:dyDescent="0.75">
      <c r="A848" s="71" t="str">
        <f t="shared" si="138"/>
        <v>Industry</v>
      </c>
      <c r="B848" s="71" t="str">
        <f t="shared" si="138"/>
        <v>Electrification + Hydrogen</v>
      </c>
      <c r="C848" s="71" t="str">
        <f t="shared" si="138"/>
        <v>Fraction of Industrial Fuel Use Shifted to Other Fuels</v>
      </c>
      <c r="D848" s="9" t="s">
        <v>3348</v>
      </c>
      <c r="E848" s="53" t="s">
        <v>2526</v>
      </c>
      <c r="F848" s="227" t="s">
        <v>3310</v>
      </c>
      <c r="G848" s="53" t="s">
        <v>3359</v>
      </c>
      <c r="H848" s="54">
        <v>1401</v>
      </c>
      <c r="I848" s="53" t="s">
        <v>46</v>
      </c>
      <c r="J848" s="71" t="str">
        <f t="shared" si="140"/>
        <v>Electrification + Hydrogen</v>
      </c>
      <c r="K848" s="71" t="str">
        <f t="shared" si="140"/>
        <v>indst fuel type shifting</v>
      </c>
      <c r="L848" s="224">
        <f t="shared" si="140"/>
        <v>0</v>
      </c>
      <c r="M848" s="224">
        <f t="shared" si="140"/>
        <v>1</v>
      </c>
      <c r="N848" s="224">
        <f t="shared" si="140"/>
        <v>0.01</v>
      </c>
      <c r="O848" s="71" t="str">
        <f t="shared" si="140"/>
        <v>% of fuel shifted</v>
      </c>
      <c r="P848" s="223" t="str">
        <f>INDEX('Policy Characteristics'!J:J,MATCH($C848,'Policy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8" s="71" t="str">
        <f t="shared" si="139"/>
        <v>industry-ag-main.html#fuel-switching</v>
      </c>
      <c r="R848" s="71" t="str">
        <f t="shared" si="139"/>
        <v>industry-elec-and-hydrogen.html</v>
      </c>
      <c r="S848" s="296"/>
      <c r="T848" s="53"/>
    </row>
    <row r="849" spans="1:20" ht="118" x14ac:dyDescent="0.75">
      <c r="A849" s="71" t="str">
        <f t="shared" si="138"/>
        <v>Industry</v>
      </c>
      <c r="B849" s="71" t="str">
        <f t="shared" si="138"/>
        <v>Electrification + Hydrogen</v>
      </c>
      <c r="C849" s="71" t="str">
        <f t="shared" si="138"/>
        <v>Fraction of Industrial Fuel Use Shifted to Other Fuels</v>
      </c>
      <c r="D849" s="9" t="s">
        <v>3348</v>
      </c>
      <c r="E849" s="53" t="s">
        <v>2527</v>
      </c>
      <c r="F849" s="227" t="s">
        <v>3310</v>
      </c>
      <c r="G849" s="53" t="s">
        <v>3360</v>
      </c>
      <c r="H849" s="54">
        <v>1402</v>
      </c>
      <c r="I849" s="53" t="s">
        <v>46</v>
      </c>
      <c r="J849" s="71" t="str">
        <f t="shared" si="140"/>
        <v>Electrification + Hydrogen</v>
      </c>
      <c r="K849" s="71" t="str">
        <f t="shared" si="140"/>
        <v>indst fuel type shifting</v>
      </c>
      <c r="L849" s="224">
        <f t="shared" si="140"/>
        <v>0</v>
      </c>
      <c r="M849" s="224">
        <f t="shared" si="140"/>
        <v>1</v>
      </c>
      <c r="N849" s="224">
        <f t="shared" si="140"/>
        <v>0.01</v>
      </c>
      <c r="O849" s="71" t="str">
        <f t="shared" si="140"/>
        <v>% of fuel shifted</v>
      </c>
      <c r="P849" s="223" t="str">
        <f>INDEX('Policy Characteristics'!J:J,MATCH($C849,'Policy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9" s="71" t="str">
        <f t="shared" si="139"/>
        <v>industry-ag-main.html#fuel-switching</v>
      </c>
      <c r="R849" s="71" t="str">
        <f t="shared" si="139"/>
        <v>industry-elec-and-hydrogen.html</v>
      </c>
      <c r="S849" s="296"/>
      <c r="T849" s="53"/>
    </row>
    <row r="850" spans="1:20" ht="118" x14ac:dyDescent="0.75">
      <c r="A850" s="71" t="str">
        <f t="shared" si="138"/>
        <v>Industry</v>
      </c>
      <c r="B850" s="71" t="str">
        <f t="shared" si="138"/>
        <v>Electrification + Hydrogen</v>
      </c>
      <c r="C850" s="71" t="str">
        <f t="shared" si="138"/>
        <v>Fraction of Industrial Fuel Use Shifted to Other Fuels</v>
      </c>
      <c r="D850" s="9" t="s">
        <v>3348</v>
      </c>
      <c r="E850" s="53" t="s">
        <v>2528</v>
      </c>
      <c r="F850" s="227" t="s">
        <v>3310</v>
      </c>
      <c r="G850" s="53" t="s">
        <v>3361</v>
      </c>
      <c r="H850" s="54">
        <v>1403</v>
      </c>
      <c r="I850" s="53" t="s">
        <v>46</v>
      </c>
      <c r="J850" s="71" t="str">
        <f t="shared" si="140"/>
        <v>Electrification + Hydrogen</v>
      </c>
      <c r="K850" s="71" t="str">
        <f t="shared" si="140"/>
        <v>indst fuel type shifting</v>
      </c>
      <c r="L850" s="224">
        <f t="shared" si="140"/>
        <v>0</v>
      </c>
      <c r="M850" s="224">
        <f t="shared" si="140"/>
        <v>1</v>
      </c>
      <c r="N850" s="224">
        <f t="shared" si="140"/>
        <v>0.01</v>
      </c>
      <c r="O850" s="71" t="str">
        <f t="shared" si="140"/>
        <v>% of fuel shifted</v>
      </c>
      <c r="P850" s="223" t="str">
        <f>INDEX('Policy Characteristics'!J:J,MATCH($C850,'Policy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0" s="71" t="str">
        <f t="shared" si="139"/>
        <v>industry-ag-main.html#fuel-switching</v>
      </c>
      <c r="R850" s="71" t="str">
        <f t="shared" si="139"/>
        <v>industry-elec-and-hydrogen.html</v>
      </c>
      <c r="S850" s="296"/>
      <c r="T850" s="53"/>
    </row>
    <row r="851" spans="1:20" ht="118" x14ac:dyDescent="0.75">
      <c r="A851" s="71" t="str">
        <f t="shared" si="138"/>
        <v>Industry</v>
      </c>
      <c r="B851" s="71" t="str">
        <f t="shared" si="138"/>
        <v>Electrification + Hydrogen</v>
      </c>
      <c r="C851" s="71" t="str">
        <f t="shared" si="138"/>
        <v>Fraction of Industrial Fuel Use Shifted to Other Fuels</v>
      </c>
      <c r="D851" s="9" t="s">
        <v>3348</v>
      </c>
      <c r="E851" s="53" t="s">
        <v>2892</v>
      </c>
      <c r="F851" s="227" t="s">
        <v>3310</v>
      </c>
      <c r="G851" s="53" t="s">
        <v>3362</v>
      </c>
      <c r="H851" s="54">
        <v>1404</v>
      </c>
      <c r="I851" s="53" t="s">
        <v>46</v>
      </c>
      <c r="J851" s="71" t="str">
        <f t="shared" si="140"/>
        <v>Electrification + Hydrogen</v>
      </c>
      <c r="K851" s="71" t="str">
        <f t="shared" si="140"/>
        <v>indst fuel type shifting</v>
      </c>
      <c r="L851" s="224">
        <f t="shared" si="140"/>
        <v>0</v>
      </c>
      <c r="M851" s="224">
        <f t="shared" si="140"/>
        <v>1</v>
      </c>
      <c r="N851" s="224">
        <f t="shared" si="140"/>
        <v>0.01</v>
      </c>
      <c r="O851" s="71" t="str">
        <f t="shared" si="140"/>
        <v>% of fuel shifted</v>
      </c>
      <c r="P851" s="223" t="str">
        <f>INDEX('Policy Characteristics'!J:J,MATCH($C851,'Policy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1" s="71" t="str">
        <f t="shared" si="139"/>
        <v>industry-ag-main.html#fuel-switching</v>
      </c>
      <c r="R851" s="71" t="str">
        <f t="shared" si="139"/>
        <v>industry-elec-and-hydrogen.html</v>
      </c>
      <c r="S851" s="296"/>
      <c r="T851" s="53"/>
    </row>
    <row r="852" spans="1:20" ht="118" x14ac:dyDescent="0.75">
      <c r="A852" s="71" t="str">
        <f t="shared" si="138"/>
        <v>Industry</v>
      </c>
      <c r="B852" s="71" t="str">
        <f t="shared" si="138"/>
        <v>Electrification + Hydrogen</v>
      </c>
      <c r="C852" s="71" t="str">
        <f t="shared" si="138"/>
        <v>Fraction of Industrial Fuel Use Shifted to Other Fuels</v>
      </c>
      <c r="D852" s="9" t="s">
        <v>3348</v>
      </c>
      <c r="E852" s="53" t="s">
        <v>2893</v>
      </c>
      <c r="F852" s="227" t="s">
        <v>3310</v>
      </c>
      <c r="G852" s="53" t="s">
        <v>3363</v>
      </c>
      <c r="H852" s="54">
        <v>1405</v>
      </c>
      <c r="I852" s="53" t="s">
        <v>46</v>
      </c>
      <c r="J852" s="71" t="str">
        <f t="shared" si="140"/>
        <v>Electrification + Hydrogen</v>
      </c>
      <c r="K852" s="71" t="str">
        <f t="shared" si="140"/>
        <v>indst fuel type shifting</v>
      </c>
      <c r="L852" s="224">
        <f t="shared" si="140"/>
        <v>0</v>
      </c>
      <c r="M852" s="224">
        <f t="shared" si="140"/>
        <v>1</v>
      </c>
      <c r="N852" s="224">
        <f t="shared" si="140"/>
        <v>0.01</v>
      </c>
      <c r="O852" s="71" t="str">
        <f t="shared" si="140"/>
        <v>% of fuel shifted</v>
      </c>
      <c r="P852" s="223" t="str">
        <f>INDEX('Policy Characteristics'!J:J,MATCH($C852,'Policy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2" s="71" t="str">
        <f t="shared" si="139"/>
        <v>industry-ag-main.html#fuel-switching</v>
      </c>
      <c r="R852" s="71" t="str">
        <f t="shared" si="139"/>
        <v>industry-elec-and-hydrogen.html</v>
      </c>
      <c r="S852" s="296"/>
      <c r="T852" s="53"/>
    </row>
    <row r="853" spans="1:20" ht="118" x14ac:dyDescent="0.75">
      <c r="A853" s="71" t="str">
        <f t="shared" si="138"/>
        <v>Industry</v>
      </c>
      <c r="B853" s="71" t="str">
        <f t="shared" si="138"/>
        <v>Electrification + Hydrogen</v>
      </c>
      <c r="C853" s="71" t="str">
        <f t="shared" si="138"/>
        <v>Fraction of Industrial Fuel Use Shifted to Other Fuels</v>
      </c>
      <c r="D853" s="9" t="s">
        <v>3348</v>
      </c>
      <c r="E853" s="53" t="s">
        <v>2894</v>
      </c>
      <c r="F853" s="227" t="s">
        <v>3310</v>
      </c>
      <c r="G853" s="53" t="s">
        <v>3364</v>
      </c>
      <c r="H853" s="54">
        <v>1406</v>
      </c>
      <c r="I853" s="53" t="s">
        <v>46</v>
      </c>
      <c r="J853" s="71" t="str">
        <f t="shared" si="140"/>
        <v>Electrification + Hydrogen</v>
      </c>
      <c r="K853" s="71" t="str">
        <f t="shared" si="140"/>
        <v>indst fuel type shifting</v>
      </c>
      <c r="L853" s="224">
        <f t="shared" si="140"/>
        <v>0</v>
      </c>
      <c r="M853" s="224">
        <f t="shared" si="140"/>
        <v>1</v>
      </c>
      <c r="N853" s="224">
        <f t="shared" si="140"/>
        <v>0.01</v>
      </c>
      <c r="O853" s="71" t="str">
        <f t="shared" si="140"/>
        <v>% of fuel shifted</v>
      </c>
      <c r="P853" s="223" t="str">
        <f>INDEX('Policy Characteristics'!J:J,MATCH($C853,'Policy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3" s="71" t="str">
        <f t="shared" si="139"/>
        <v>industry-ag-main.html#fuel-switching</v>
      </c>
      <c r="R853" s="71" t="str">
        <f t="shared" si="139"/>
        <v>industry-elec-and-hydrogen.html</v>
      </c>
      <c r="S853" s="296"/>
      <c r="T853" s="53"/>
    </row>
    <row r="854" spans="1:20" ht="118" x14ac:dyDescent="0.75">
      <c r="A854" s="71" t="str">
        <f t="shared" si="138"/>
        <v>Industry</v>
      </c>
      <c r="B854" s="71" t="str">
        <f t="shared" si="138"/>
        <v>Electrification + Hydrogen</v>
      </c>
      <c r="C854" s="71" t="str">
        <f t="shared" si="138"/>
        <v>Fraction of Industrial Fuel Use Shifted to Other Fuels</v>
      </c>
      <c r="D854" s="9" t="s">
        <v>3348</v>
      </c>
      <c r="E854" s="53" t="s">
        <v>2891</v>
      </c>
      <c r="F854" s="227" t="s">
        <v>3310</v>
      </c>
      <c r="G854" s="53" t="s">
        <v>3365</v>
      </c>
      <c r="H854" s="54">
        <v>1407</v>
      </c>
      <c r="I854" s="53" t="s">
        <v>45</v>
      </c>
      <c r="J854" s="71" t="str">
        <f t="shared" si="140"/>
        <v>Electrification + Hydrogen</v>
      </c>
      <c r="K854" s="71" t="str">
        <f t="shared" si="140"/>
        <v>indst fuel type shifting</v>
      </c>
      <c r="L854" s="224">
        <f t="shared" si="140"/>
        <v>0</v>
      </c>
      <c r="M854" s="224">
        <f t="shared" si="140"/>
        <v>1</v>
      </c>
      <c r="N854" s="224">
        <f t="shared" si="140"/>
        <v>0.01</v>
      </c>
      <c r="O854" s="71" t="str">
        <f t="shared" si="140"/>
        <v>% of fuel shifted</v>
      </c>
      <c r="P854" s="223" t="str">
        <f>INDEX('Policy Characteristics'!J:J,MATCH($C854,'Policy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4" s="71" t="str">
        <f t="shared" si="139"/>
        <v>industry-ag-main.html#fuel-switching</v>
      </c>
      <c r="R854" s="71" t="str">
        <f t="shared" si="139"/>
        <v>industry-elec-and-hydrogen.html</v>
      </c>
      <c r="S854" s="296"/>
      <c r="T854" s="53"/>
    </row>
    <row r="855" spans="1:20" ht="118" x14ac:dyDescent="0.75">
      <c r="A855" s="71" t="str">
        <f t="shared" si="138"/>
        <v>Industry</v>
      </c>
      <c r="B855" s="71" t="str">
        <f t="shared" si="138"/>
        <v>Electrification + Hydrogen</v>
      </c>
      <c r="C855" s="71" t="str">
        <f t="shared" si="138"/>
        <v>Fraction of Industrial Fuel Use Shifted to Other Fuels</v>
      </c>
      <c r="D855" s="9" t="s">
        <v>3349</v>
      </c>
      <c r="E855" s="53" t="s">
        <v>2523</v>
      </c>
      <c r="F855" s="227" t="s">
        <v>3311</v>
      </c>
      <c r="G855" s="53" t="s">
        <v>3356</v>
      </c>
      <c r="H855" s="54">
        <v>1408</v>
      </c>
      <c r="I855" s="53" t="s">
        <v>45</v>
      </c>
      <c r="J855" s="71" t="str">
        <f t="shared" si="140"/>
        <v>Electrification + Hydrogen</v>
      </c>
      <c r="K855" s="71" t="str">
        <f t="shared" si="140"/>
        <v>indst fuel type shifting</v>
      </c>
      <c r="L855" s="224">
        <f t="shared" si="140"/>
        <v>0</v>
      </c>
      <c r="M855" s="224">
        <f t="shared" si="140"/>
        <v>1</v>
      </c>
      <c r="N855" s="224">
        <f t="shared" si="140"/>
        <v>0.01</v>
      </c>
      <c r="O855" s="71" t="str">
        <f t="shared" si="140"/>
        <v>% of fuel shifted</v>
      </c>
      <c r="P855" s="223" t="str">
        <f>INDEX('Policy Characteristics'!J:J,MATCH($C855,'Policy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5" s="71" t="str">
        <f t="shared" si="139"/>
        <v>industry-ag-main.html#fuel-switching</v>
      </c>
      <c r="R855" s="71" t="str">
        <f t="shared" si="139"/>
        <v>industry-elec-and-hydrogen.html</v>
      </c>
      <c r="S855" s="296"/>
      <c r="T855" s="53"/>
    </row>
    <row r="856" spans="1:20" ht="118" x14ac:dyDescent="0.75">
      <c r="A856" s="71" t="str">
        <f t="shared" si="138"/>
        <v>Industry</v>
      </c>
      <c r="B856" s="71" t="str">
        <f t="shared" si="138"/>
        <v>Electrification + Hydrogen</v>
      </c>
      <c r="C856" s="71" t="str">
        <f t="shared" si="138"/>
        <v>Fraction of Industrial Fuel Use Shifted to Other Fuels</v>
      </c>
      <c r="D856" s="9" t="s">
        <v>3349</v>
      </c>
      <c r="E856" s="53" t="s">
        <v>2524</v>
      </c>
      <c r="F856" s="227" t="s">
        <v>3311</v>
      </c>
      <c r="G856" s="53" t="s">
        <v>3357</v>
      </c>
      <c r="H856" s="54">
        <v>1409</v>
      </c>
      <c r="I856" s="53" t="s">
        <v>46</v>
      </c>
      <c r="J856" s="71" t="str">
        <f t="shared" si="140"/>
        <v>Electrification + Hydrogen</v>
      </c>
      <c r="K856" s="71" t="str">
        <f t="shared" si="140"/>
        <v>indst fuel type shifting</v>
      </c>
      <c r="L856" s="224">
        <f t="shared" si="140"/>
        <v>0</v>
      </c>
      <c r="M856" s="224">
        <f t="shared" si="140"/>
        <v>1</v>
      </c>
      <c r="N856" s="224">
        <f t="shared" si="140"/>
        <v>0.01</v>
      </c>
      <c r="O856" s="71" t="str">
        <f t="shared" si="140"/>
        <v>% of fuel shifted</v>
      </c>
      <c r="P856" s="223" t="str">
        <f>INDEX('Policy Characteristics'!J:J,MATCH($C856,'Policy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6" s="71" t="str">
        <f t="shared" si="139"/>
        <v>industry-ag-main.html#fuel-switching</v>
      </c>
      <c r="R856" s="71" t="str">
        <f t="shared" si="139"/>
        <v>industry-elec-and-hydrogen.html</v>
      </c>
      <c r="S856" s="296"/>
      <c r="T856" s="53"/>
    </row>
    <row r="857" spans="1:20" ht="118" x14ac:dyDescent="0.75">
      <c r="A857" s="71" t="str">
        <f t="shared" si="138"/>
        <v>Industry</v>
      </c>
      <c r="B857" s="71" t="str">
        <f t="shared" si="138"/>
        <v>Electrification + Hydrogen</v>
      </c>
      <c r="C857" s="71" t="str">
        <f t="shared" si="138"/>
        <v>Fraction of Industrial Fuel Use Shifted to Other Fuels</v>
      </c>
      <c r="D857" s="9" t="s">
        <v>3349</v>
      </c>
      <c r="E857" s="53" t="s">
        <v>2525</v>
      </c>
      <c r="F857" s="227" t="s">
        <v>3311</v>
      </c>
      <c r="G857" s="53" t="s">
        <v>3358</v>
      </c>
      <c r="H857" s="54">
        <v>1410</v>
      </c>
      <c r="I857" s="53" t="s">
        <v>46</v>
      </c>
      <c r="J857" s="71" t="str">
        <f t="shared" si="140"/>
        <v>Electrification + Hydrogen</v>
      </c>
      <c r="K857" s="71" t="str">
        <f t="shared" si="140"/>
        <v>indst fuel type shifting</v>
      </c>
      <c r="L857" s="224">
        <f t="shared" si="140"/>
        <v>0</v>
      </c>
      <c r="M857" s="224">
        <f t="shared" si="140"/>
        <v>1</v>
      </c>
      <c r="N857" s="224">
        <f t="shared" si="140"/>
        <v>0.01</v>
      </c>
      <c r="O857" s="71" t="str">
        <f t="shared" si="140"/>
        <v>% of fuel shifted</v>
      </c>
      <c r="P857" s="223" t="str">
        <f>INDEX('Policy Characteristics'!J:J,MATCH($C857,'Policy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7" s="71" t="str">
        <f t="shared" si="139"/>
        <v>industry-ag-main.html#fuel-switching</v>
      </c>
      <c r="R857" s="71" t="str">
        <f t="shared" si="139"/>
        <v>industry-elec-and-hydrogen.html</v>
      </c>
      <c r="S857" s="296"/>
      <c r="T857" s="53"/>
    </row>
    <row r="858" spans="1:20" ht="118" x14ac:dyDescent="0.75">
      <c r="A858" s="71" t="str">
        <f t="shared" si="138"/>
        <v>Industry</v>
      </c>
      <c r="B858" s="71" t="str">
        <f t="shared" si="138"/>
        <v>Electrification + Hydrogen</v>
      </c>
      <c r="C858" s="71" t="str">
        <f t="shared" si="138"/>
        <v>Fraction of Industrial Fuel Use Shifted to Other Fuels</v>
      </c>
      <c r="D858" s="9" t="s">
        <v>3349</v>
      </c>
      <c r="E858" s="53" t="s">
        <v>2526</v>
      </c>
      <c r="F858" s="227" t="s">
        <v>3311</v>
      </c>
      <c r="G858" s="53" t="s">
        <v>3359</v>
      </c>
      <c r="H858" s="54">
        <v>1411</v>
      </c>
      <c r="I858" s="53" t="s">
        <v>46</v>
      </c>
      <c r="J858" s="71" t="str">
        <f t="shared" si="140"/>
        <v>Electrification + Hydrogen</v>
      </c>
      <c r="K858" s="71" t="str">
        <f t="shared" si="140"/>
        <v>indst fuel type shifting</v>
      </c>
      <c r="L858" s="224">
        <f t="shared" si="140"/>
        <v>0</v>
      </c>
      <c r="M858" s="224">
        <f t="shared" si="140"/>
        <v>1</v>
      </c>
      <c r="N858" s="224">
        <f t="shared" si="140"/>
        <v>0.01</v>
      </c>
      <c r="O858" s="71" t="str">
        <f t="shared" si="140"/>
        <v>% of fuel shifted</v>
      </c>
      <c r="P858" s="223" t="str">
        <f>INDEX('Policy Characteristics'!J:J,MATCH($C858,'Policy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8" s="71" t="str">
        <f t="shared" si="139"/>
        <v>industry-ag-main.html#fuel-switching</v>
      </c>
      <c r="R858" s="71" t="str">
        <f t="shared" si="139"/>
        <v>industry-elec-and-hydrogen.html</v>
      </c>
      <c r="S858" s="296"/>
      <c r="T858" s="53"/>
    </row>
    <row r="859" spans="1:20" ht="118" x14ac:dyDescent="0.75">
      <c r="A859" s="71" t="str">
        <f t="shared" si="138"/>
        <v>Industry</v>
      </c>
      <c r="B859" s="71" t="str">
        <f t="shared" si="138"/>
        <v>Electrification + Hydrogen</v>
      </c>
      <c r="C859" s="71" t="str">
        <f t="shared" si="138"/>
        <v>Fraction of Industrial Fuel Use Shifted to Other Fuels</v>
      </c>
      <c r="D859" s="9" t="s">
        <v>3349</v>
      </c>
      <c r="E859" s="53" t="s">
        <v>2527</v>
      </c>
      <c r="F859" s="227" t="s">
        <v>3311</v>
      </c>
      <c r="G859" s="53" t="s">
        <v>3360</v>
      </c>
      <c r="H859" s="54">
        <v>1412</v>
      </c>
      <c r="I859" s="53" t="s">
        <v>46</v>
      </c>
      <c r="J859" s="71" t="str">
        <f t="shared" si="140"/>
        <v>Electrification + Hydrogen</v>
      </c>
      <c r="K859" s="71" t="str">
        <f t="shared" si="140"/>
        <v>indst fuel type shifting</v>
      </c>
      <c r="L859" s="224">
        <f t="shared" si="140"/>
        <v>0</v>
      </c>
      <c r="M859" s="224">
        <f t="shared" si="140"/>
        <v>1</v>
      </c>
      <c r="N859" s="224">
        <f t="shared" si="140"/>
        <v>0.01</v>
      </c>
      <c r="O859" s="71" t="str">
        <f t="shared" si="140"/>
        <v>% of fuel shifted</v>
      </c>
      <c r="P859" s="223" t="str">
        <f>INDEX('Policy Characteristics'!J:J,MATCH($C859,'Policy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9" s="71" t="str">
        <f t="shared" si="139"/>
        <v>industry-ag-main.html#fuel-switching</v>
      </c>
      <c r="R859" s="71" t="str">
        <f t="shared" si="139"/>
        <v>industry-elec-and-hydrogen.html</v>
      </c>
      <c r="S859" s="296"/>
      <c r="T859" s="53"/>
    </row>
    <row r="860" spans="1:20" ht="118" x14ac:dyDescent="0.75">
      <c r="A860" s="71" t="str">
        <f t="shared" si="138"/>
        <v>Industry</v>
      </c>
      <c r="B860" s="71" t="str">
        <f t="shared" si="138"/>
        <v>Electrification + Hydrogen</v>
      </c>
      <c r="C860" s="71" t="str">
        <f t="shared" si="138"/>
        <v>Fraction of Industrial Fuel Use Shifted to Other Fuels</v>
      </c>
      <c r="D860" s="9" t="s">
        <v>3349</v>
      </c>
      <c r="E860" s="53" t="s">
        <v>2528</v>
      </c>
      <c r="F860" s="227" t="s">
        <v>3311</v>
      </c>
      <c r="G860" s="53" t="s">
        <v>3361</v>
      </c>
      <c r="H860" s="54">
        <v>1413</v>
      </c>
      <c r="I860" s="53" t="s">
        <v>46</v>
      </c>
      <c r="J860" s="71" t="str">
        <f t="shared" si="140"/>
        <v>Electrification + Hydrogen</v>
      </c>
      <c r="K860" s="71" t="str">
        <f t="shared" si="140"/>
        <v>indst fuel type shifting</v>
      </c>
      <c r="L860" s="224">
        <f t="shared" si="140"/>
        <v>0</v>
      </c>
      <c r="M860" s="224">
        <f t="shared" si="140"/>
        <v>1</v>
      </c>
      <c r="N860" s="224">
        <f t="shared" si="140"/>
        <v>0.01</v>
      </c>
      <c r="O860" s="71" t="str">
        <f t="shared" si="140"/>
        <v>% of fuel shifted</v>
      </c>
      <c r="P860" s="223" t="str">
        <f>INDEX('Policy Characteristics'!J:J,MATCH($C860,'Policy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0" s="71" t="str">
        <f t="shared" si="139"/>
        <v>industry-ag-main.html#fuel-switching</v>
      </c>
      <c r="R860" s="71" t="str">
        <f t="shared" si="139"/>
        <v>industry-elec-and-hydrogen.html</v>
      </c>
      <c r="S860" s="296"/>
      <c r="T860" s="53"/>
    </row>
    <row r="861" spans="1:20" ht="118" x14ac:dyDescent="0.75">
      <c r="A861" s="71" t="str">
        <f t="shared" si="138"/>
        <v>Industry</v>
      </c>
      <c r="B861" s="71" t="str">
        <f t="shared" si="138"/>
        <v>Electrification + Hydrogen</v>
      </c>
      <c r="C861" s="71" t="str">
        <f t="shared" si="138"/>
        <v>Fraction of Industrial Fuel Use Shifted to Other Fuels</v>
      </c>
      <c r="D861" s="9" t="s">
        <v>3349</v>
      </c>
      <c r="E861" s="53" t="s">
        <v>2892</v>
      </c>
      <c r="F861" s="227" t="s">
        <v>3311</v>
      </c>
      <c r="G861" s="53" t="s">
        <v>3362</v>
      </c>
      <c r="H861" s="54">
        <v>1414</v>
      </c>
      <c r="I861" s="53" t="s">
        <v>46</v>
      </c>
      <c r="J861" s="71" t="str">
        <f t="shared" si="140"/>
        <v>Electrification + Hydrogen</v>
      </c>
      <c r="K861" s="71" t="str">
        <f t="shared" si="140"/>
        <v>indst fuel type shifting</v>
      </c>
      <c r="L861" s="224">
        <f t="shared" si="140"/>
        <v>0</v>
      </c>
      <c r="M861" s="224">
        <f t="shared" si="140"/>
        <v>1</v>
      </c>
      <c r="N861" s="224">
        <f t="shared" si="140"/>
        <v>0.01</v>
      </c>
      <c r="O861" s="71" t="str">
        <f t="shared" si="140"/>
        <v>% of fuel shifted</v>
      </c>
      <c r="P861" s="223" t="str">
        <f>INDEX('Policy Characteristics'!J:J,MATCH($C861,'Policy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1" s="71" t="str">
        <f t="shared" si="139"/>
        <v>industry-ag-main.html#fuel-switching</v>
      </c>
      <c r="R861" s="71" t="str">
        <f t="shared" si="139"/>
        <v>industry-elec-and-hydrogen.html</v>
      </c>
      <c r="S861" s="296"/>
      <c r="T861" s="53"/>
    </row>
    <row r="862" spans="1:20" ht="118" x14ac:dyDescent="0.75">
      <c r="A862" s="71" t="str">
        <f t="shared" si="138"/>
        <v>Industry</v>
      </c>
      <c r="B862" s="71" t="str">
        <f t="shared" si="138"/>
        <v>Electrification + Hydrogen</v>
      </c>
      <c r="C862" s="71" t="str">
        <f t="shared" si="138"/>
        <v>Fraction of Industrial Fuel Use Shifted to Other Fuels</v>
      </c>
      <c r="D862" s="9" t="s">
        <v>3349</v>
      </c>
      <c r="E862" s="53" t="s">
        <v>2893</v>
      </c>
      <c r="F862" s="227" t="s">
        <v>3311</v>
      </c>
      <c r="G862" s="53" t="s">
        <v>3363</v>
      </c>
      <c r="H862" s="54">
        <v>1415</v>
      </c>
      <c r="I862" s="53" t="s">
        <v>46</v>
      </c>
      <c r="J862" s="71" t="str">
        <f t="shared" si="140"/>
        <v>Electrification + Hydrogen</v>
      </c>
      <c r="K862" s="71" t="str">
        <f t="shared" si="140"/>
        <v>indst fuel type shifting</v>
      </c>
      <c r="L862" s="224">
        <f t="shared" si="140"/>
        <v>0</v>
      </c>
      <c r="M862" s="224">
        <f t="shared" si="140"/>
        <v>1</v>
      </c>
      <c r="N862" s="224">
        <f t="shared" si="140"/>
        <v>0.01</v>
      </c>
      <c r="O862" s="71" t="str">
        <f t="shared" si="140"/>
        <v>% of fuel shifted</v>
      </c>
      <c r="P862" s="223" t="str">
        <f>INDEX('Policy Characteristics'!J:J,MATCH($C862,'Policy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2" s="71" t="str">
        <f t="shared" si="139"/>
        <v>industry-ag-main.html#fuel-switching</v>
      </c>
      <c r="R862" s="71" t="str">
        <f t="shared" si="139"/>
        <v>industry-elec-and-hydrogen.html</v>
      </c>
      <c r="S862" s="296"/>
      <c r="T862" s="53"/>
    </row>
    <row r="863" spans="1:20" ht="118" x14ac:dyDescent="0.75">
      <c r="A863" s="71" t="str">
        <f t="shared" si="138"/>
        <v>Industry</v>
      </c>
      <c r="B863" s="71" t="str">
        <f t="shared" si="138"/>
        <v>Electrification + Hydrogen</v>
      </c>
      <c r="C863" s="71" t="str">
        <f t="shared" si="138"/>
        <v>Fraction of Industrial Fuel Use Shifted to Other Fuels</v>
      </c>
      <c r="D863" s="9" t="s">
        <v>3349</v>
      </c>
      <c r="E863" s="53" t="s">
        <v>2894</v>
      </c>
      <c r="F863" s="227" t="s">
        <v>3311</v>
      </c>
      <c r="G863" s="53" t="s">
        <v>3364</v>
      </c>
      <c r="H863" s="54">
        <v>1416</v>
      </c>
      <c r="I863" s="53" t="s">
        <v>46</v>
      </c>
      <c r="J863" s="71" t="str">
        <f t="shared" si="140"/>
        <v>Electrification + Hydrogen</v>
      </c>
      <c r="K863" s="71" t="str">
        <f t="shared" si="140"/>
        <v>indst fuel type shifting</v>
      </c>
      <c r="L863" s="224">
        <f t="shared" si="140"/>
        <v>0</v>
      </c>
      <c r="M863" s="224">
        <f t="shared" ref="J863:O904" si="141">M$655</f>
        <v>1</v>
      </c>
      <c r="N863" s="224">
        <f t="shared" si="141"/>
        <v>0.01</v>
      </c>
      <c r="O863" s="71" t="str">
        <f t="shared" si="141"/>
        <v>% of fuel shifted</v>
      </c>
      <c r="P863" s="223" t="str">
        <f>INDEX('Policy Characteristics'!J:J,MATCH($C863,'Policy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3" s="71" t="str">
        <f t="shared" si="139"/>
        <v>industry-ag-main.html#fuel-switching</v>
      </c>
      <c r="R863" s="71" t="str">
        <f t="shared" si="139"/>
        <v>industry-elec-and-hydrogen.html</v>
      </c>
      <c r="S863" s="296"/>
      <c r="T863" s="53"/>
    </row>
    <row r="864" spans="1:20" ht="118" x14ac:dyDescent="0.75">
      <c r="A864" s="71" t="str">
        <f t="shared" ref="A864:C904" si="142">A$655</f>
        <v>Industry</v>
      </c>
      <c r="B864" s="71" t="str">
        <f t="shared" si="142"/>
        <v>Electrification + Hydrogen</v>
      </c>
      <c r="C864" s="71" t="str">
        <f t="shared" si="142"/>
        <v>Fraction of Industrial Fuel Use Shifted to Other Fuels</v>
      </c>
      <c r="D864" s="9" t="s">
        <v>3349</v>
      </c>
      <c r="E864" s="53" t="s">
        <v>2891</v>
      </c>
      <c r="F864" s="227" t="s">
        <v>3311</v>
      </c>
      <c r="G864" s="53" t="s">
        <v>3365</v>
      </c>
      <c r="H864" s="54">
        <v>1417</v>
      </c>
      <c r="I864" s="53" t="s">
        <v>45</v>
      </c>
      <c r="J864" s="71" t="str">
        <f t="shared" si="141"/>
        <v>Electrification + Hydrogen</v>
      </c>
      <c r="K864" s="71" t="str">
        <f t="shared" si="141"/>
        <v>indst fuel type shifting</v>
      </c>
      <c r="L864" s="224">
        <f t="shared" si="141"/>
        <v>0</v>
      </c>
      <c r="M864" s="224">
        <f t="shared" si="141"/>
        <v>1</v>
      </c>
      <c r="N864" s="224">
        <f t="shared" si="141"/>
        <v>0.01</v>
      </c>
      <c r="O864" s="71" t="str">
        <f t="shared" si="141"/>
        <v>% of fuel shifted</v>
      </c>
      <c r="P864" s="223" t="str">
        <f>INDEX('Policy Characteristics'!J:J,MATCH($C864,'Policy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4" s="71" t="str">
        <f t="shared" si="139"/>
        <v>industry-ag-main.html#fuel-switching</v>
      </c>
      <c r="R864" s="71" t="str">
        <f t="shared" si="139"/>
        <v>industry-elec-and-hydrogen.html</v>
      </c>
      <c r="S864" s="296"/>
      <c r="T864" s="53"/>
    </row>
    <row r="865" spans="1:20" ht="118" x14ac:dyDescent="0.75">
      <c r="A865" s="71" t="str">
        <f t="shared" si="142"/>
        <v>Industry</v>
      </c>
      <c r="B865" s="71" t="str">
        <f t="shared" si="142"/>
        <v>Electrification + Hydrogen</v>
      </c>
      <c r="C865" s="71" t="str">
        <f t="shared" si="142"/>
        <v>Fraction of Industrial Fuel Use Shifted to Other Fuels</v>
      </c>
      <c r="D865" s="9" t="s">
        <v>3350</v>
      </c>
      <c r="E865" s="53" t="s">
        <v>2523</v>
      </c>
      <c r="F865" s="227" t="s">
        <v>3312</v>
      </c>
      <c r="G865" s="53" t="s">
        <v>3356</v>
      </c>
      <c r="H865" s="54">
        <v>1418</v>
      </c>
      <c r="I865" s="53" t="s">
        <v>45</v>
      </c>
      <c r="J865" s="71" t="str">
        <f t="shared" si="141"/>
        <v>Electrification + Hydrogen</v>
      </c>
      <c r="K865" s="71" t="str">
        <f t="shared" si="141"/>
        <v>indst fuel type shifting</v>
      </c>
      <c r="L865" s="224">
        <f t="shared" si="141"/>
        <v>0</v>
      </c>
      <c r="M865" s="224">
        <f t="shared" si="141"/>
        <v>1</v>
      </c>
      <c r="N865" s="224">
        <f t="shared" si="141"/>
        <v>0.01</v>
      </c>
      <c r="O865" s="71" t="str">
        <f t="shared" si="141"/>
        <v>% of fuel shifted</v>
      </c>
      <c r="P865" s="223" t="str">
        <f>INDEX('Policy Characteristics'!J:J,MATCH($C865,'Policy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5" s="71" t="str">
        <f t="shared" si="139"/>
        <v>industry-ag-main.html#fuel-switching</v>
      </c>
      <c r="R865" s="71" t="str">
        <f t="shared" si="139"/>
        <v>industry-elec-and-hydrogen.html</v>
      </c>
      <c r="S865" s="296"/>
      <c r="T865" s="53"/>
    </row>
    <row r="866" spans="1:20" ht="118" x14ac:dyDescent="0.75">
      <c r="A866" s="71" t="str">
        <f t="shared" si="142"/>
        <v>Industry</v>
      </c>
      <c r="B866" s="71" t="str">
        <f t="shared" si="142"/>
        <v>Electrification + Hydrogen</v>
      </c>
      <c r="C866" s="71" t="str">
        <f t="shared" si="142"/>
        <v>Fraction of Industrial Fuel Use Shifted to Other Fuels</v>
      </c>
      <c r="D866" s="9" t="s">
        <v>3350</v>
      </c>
      <c r="E866" s="53" t="s">
        <v>2524</v>
      </c>
      <c r="F866" s="227" t="s">
        <v>3312</v>
      </c>
      <c r="G866" s="53" t="s">
        <v>3357</v>
      </c>
      <c r="H866" s="54">
        <v>1419</v>
      </c>
      <c r="I866" s="53" t="s">
        <v>46</v>
      </c>
      <c r="J866" s="71" t="str">
        <f t="shared" si="141"/>
        <v>Electrification + Hydrogen</v>
      </c>
      <c r="K866" s="71" t="str">
        <f t="shared" si="141"/>
        <v>indst fuel type shifting</v>
      </c>
      <c r="L866" s="224">
        <f t="shared" si="141"/>
        <v>0</v>
      </c>
      <c r="M866" s="224">
        <f t="shared" si="141"/>
        <v>1</v>
      </c>
      <c r="N866" s="224">
        <f t="shared" si="141"/>
        <v>0.01</v>
      </c>
      <c r="O866" s="71" t="str">
        <f t="shared" si="141"/>
        <v>% of fuel shifted</v>
      </c>
      <c r="P866" s="223" t="str">
        <f>INDEX('Policy Characteristics'!J:J,MATCH($C866,'Policy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6" s="71" t="str">
        <f t="shared" si="139"/>
        <v>industry-ag-main.html#fuel-switching</v>
      </c>
      <c r="R866" s="71" t="str">
        <f t="shared" si="139"/>
        <v>industry-elec-and-hydrogen.html</v>
      </c>
      <c r="S866" s="296"/>
      <c r="T866" s="53"/>
    </row>
    <row r="867" spans="1:20" ht="118" x14ac:dyDescent="0.75">
      <c r="A867" s="71" t="str">
        <f t="shared" si="142"/>
        <v>Industry</v>
      </c>
      <c r="B867" s="71" t="str">
        <f t="shared" si="142"/>
        <v>Electrification + Hydrogen</v>
      </c>
      <c r="C867" s="71" t="str">
        <f t="shared" si="142"/>
        <v>Fraction of Industrial Fuel Use Shifted to Other Fuels</v>
      </c>
      <c r="D867" s="9" t="s">
        <v>3350</v>
      </c>
      <c r="E867" s="53" t="s">
        <v>2525</v>
      </c>
      <c r="F867" s="227" t="s">
        <v>3312</v>
      </c>
      <c r="G867" s="53" t="s">
        <v>3358</v>
      </c>
      <c r="H867" s="54">
        <v>1420</v>
      </c>
      <c r="I867" s="53" t="s">
        <v>46</v>
      </c>
      <c r="J867" s="71" t="str">
        <f t="shared" si="141"/>
        <v>Electrification + Hydrogen</v>
      </c>
      <c r="K867" s="71" t="str">
        <f t="shared" si="141"/>
        <v>indst fuel type shifting</v>
      </c>
      <c r="L867" s="224">
        <f t="shared" si="141"/>
        <v>0</v>
      </c>
      <c r="M867" s="224">
        <f t="shared" si="141"/>
        <v>1</v>
      </c>
      <c r="N867" s="224">
        <f t="shared" si="141"/>
        <v>0.01</v>
      </c>
      <c r="O867" s="71" t="str">
        <f t="shared" si="141"/>
        <v>% of fuel shifted</v>
      </c>
      <c r="P867" s="223" t="str">
        <f>INDEX('Policy Characteristics'!J:J,MATCH($C867,'Policy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7" s="71" t="str">
        <f t="shared" si="139"/>
        <v>industry-ag-main.html#fuel-switching</v>
      </c>
      <c r="R867" s="71" t="str">
        <f t="shared" si="139"/>
        <v>industry-elec-and-hydrogen.html</v>
      </c>
      <c r="S867" s="296"/>
      <c r="T867" s="53"/>
    </row>
    <row r="868" spans="1:20" ht="118" x14ac:dyDescent="0.75">
      <c r="A868" s="71" t="str">
        <f t="shared" si="142"/>
        <v>Industry</v>
      </c>
      <c r="B868" s="71" t="str">
        <f t="shared" si="142"/>
        <v>Electrification + Hydrogen</v>
      </c>
      <c r="C868" s="71" t="str">
        <f t="shared" si="142"/>
        <v>Fraction of Industrial Fuel Use Shifted to Other Fuels</v>
      </c>
      <c r="D868" s="9" t="s">
        <v>3350</v>
      </c>
      <c r="E868" s="53" t="s">
        <v>2526</v>
      </c>
      <c r="F868" s="227" t="s">
        <v>3312</v>
      </c>
      <c r="G868" s="53" t="s">
        <v>3359</v>
      </c>
      <c r="H868" s="54">
        <v>1421</v>
      </c>
      <c r="I868" s="53" t="s">
        <v>46</v>
      </c>
      <c r="J868" s="71" t="str">
        <f t="shared" si="141"/>
        <v>Electrification + Hydrogen</v>
      </c>
      <c r="K868" s="71" t="str">
        <f t="shared" si="141"/>
        <v>indst fuel type shifting</v>
      </c>
      <c r="L868" s="224">
        <f t="shared" si="141"/>
        <v>0</v>
      </c>
      <c r="M868" s="224">
        <f t="shared" si="141"/>
        <v>1</v>
      </c>
      <c r="N868" s="224">
        <f t="shared" si="141"/>
        <v>0.01</v>
      </c>
      <c r="O868" s="71" t="str">
        <f t="shared" si="141"/>
        <v>% of fuel shifted</v>
      </c>
      <c r="P868" s="223" t="str">
        <f>INDEX('Policy Characteristics'!J:J,MATCH($C868,'Policy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8" s="71" t="str">
        <f t="shared" si="139"/>
        <v>industry-ag-main.html#fuel-switching</v>
      </c>
      <c r="R868" s="71" t="str">
        <f t="shared" si="139"/>
        <v>industry-elec-and-hydrogen.html</v>
      </c>
      <c r="S868" s="296"/>
      <c r="T868" s="53"/>
    </row>
    <row r="869" spans="1:20" ht="118" x14ac:dyDescent="0.75">
      <c r="A869" s="71" t="str">
        <f t="shared" si="142"/>
        <v>Industry</v>
      </c>
      <c r="B869" s="71" t="str">
        <f t="shared" si="142"/>
        <v>Electrification + Hydrogen</v>
      </c>
      <c r="C869" s="71" t="str">
        <f t="shared" si="142"/>
        <v>Fraction of Industrial Fuel Use Shifted to Other Fuels</v>
      </c>
      <c r="D869" s="9" t="s">
        <v>3350</v>
      </c>
      <c r="E869" s="53" t="s">
        <v>2527</v>
      </c>
      <c r="F869" s="227" t="s">
        <v>3312</v>
      </c>
      <c r="G869" s="53" t="s">
        <v>3360</v>
      </c>
      <c r="H869" s="54">
        <v>1422</v>
      </c>
      <c r="I869" s="53" t="s">
        <v>46</v>
      </c>
      <c r="J869" s="71" t="str">
        <f t="shared" si="141"/>
        <v>Electrification + Hydrogen</v>
      </c>
      <c r="K869" s="71" t="str">
        <f t="shared" si="141"/>
        <v>indst fuel type shifting</v>
      </c>
      <c r="L869" s="224">
        <f t="shared" si="141"/>
        <v>0</v>
      </c>
      <c r="M869" s="224">
        <f t="shared" si="141"/>
        <v>1</v>
      </c>
      <c r="N869" s="224">
        <f t="shared" si="141"/>
        <v>0.01</v>
      </c>
      <c r="O869" s="71" t="str">
        <f t="shared" si="141"/>
        <v>% of fuel shifted</v>
      </c>
      <c r="P869" s="223" t="str">
        <f>INDEX('Policy Characteristics'!J:J,MATCH($C869,'Policy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9" s="71" t="str">
        <f t="shared" si="139"/>
        <v>industry-ag-main.html#fuel-switching</v>
      </c>
      <c r="R869" s="71" t="str">
        <f t="shared" si="139"/>
        <v>industry-elec-and-hydrogen.html</v>
      </c>
      <c r="S869" s="296"/>
      <c r="T869" s="53"/>
    </row>
    <row r="870" spans="1:20" ht="118" x14ac:dyDescent="0.75">
      <c r="A870" s="71" t="str">
        <f t="shared" si="142"/>
        <v>Industry</v>
      </c>
      <c r="B870" s="71" t="str">
        <f t="shared" si="142"/>
        <v>Electrification + Hydrogen</v>
      </c>
      <c r="C870" s="71" t="str">
        <f t="shared" si="142"/>
        <v>Fraction of Industrial Fuel Use Shifted to Other Fuels</v>
      </c>
      <c r="D870" s="9" t="s">
        <v>3350</v>
      </c>
      <c r="E870" s="53" t="s">
        <v>2528</v>
      </c>
      <c r="F870" s="227" t="s">
        <v>3312</v>
      </c>
      <c r="G870" s="53" t="s">
        <v>3361</v>
      </c>
      <c r="H870" s="54">
        <v>1423</v>
      </c>
      <c r="I870" s="53" t="s">
        <v>46</v>
      </c>
      <c r="J870" s="71" t="str">
        <f t="shared" si="141"/>
        <v>Electrification + Hydrogen</v>
      </c>
      <c r="K870" s="71" t="str">
        <f t="shared" si="141"/>
        <v>indst fuel type shifting</v>
      </c>
      <c r="L870" s="224">
        <f t="shared" si="141"/>
        <v>0</v>
      </c>
      <c r="M870" s="224">
        <f t="shared" si="141"/>
        <v>1</v>
      </c>
      <c r="N870" s="224">
        <f t="shared" si="141"/>
        <v>0.01</v>
      </c>
      <c r="O870" s="71" t="str">
        <f t="shared" si="141"/>
        <v>% of fuel shifted</v>
      </c>
      <c r="P870" s="223" t="str">
        <f>INDEX('Policy Characteristics'!J:J,MATCH($C870,'Policy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0" s="71" t="str">
        <f t="shared" si="139"/>
        <v>industry-ag-main.html#fuel-switching</v>
      </c>
      <c r="R870" s="71" t="str">
        <f t="shared" si="139"/>
        <v>industry-elec-and-hydrogen.html</v>
      </c>
      <c r="S870" s="296"/>
      <c r="T870" s="53"/>
    </row>
    <row r="871" spans="1:20" ht="118" x14ac:dyDescent="0.75">
      <c r="A871" s="71" t="str">
        <f t="shared" si="142"/>
        <v>Industry</v>
      </c>
      <c r="B871" s="71" t="str">
        <f t="shared" si="142"/>
        <v>Electrification + Hydrogen</v>
      </c>
      <c r="C871" s="71" t="str">
        <f t="shared" si="142"/>
        <v>Fraction of Industrial Fuel Use Shifted to Other Fuels</v>
      </c>
      <c r="D871" s="9" t="s">
        <v>3350</v>
      </c>
      <c r="E871" s="53" t="s">
        <v>2892</v>
      </c>
      <c r="F871" s="227" t="s">
        <v>3312</v>
      </c>
      <c r="G871" s="53" t="s">
        <v>3362</v>
      </c>
      <c r="H871" s="54">
        <v>1424</v>
      </c>
      <c r="I871" s="53" t="s">
        <v>46</v>
      </c>
      <c r="J871" s="71" t="str">
        <f t="shared" si="141"/>
        <v>Electrification + Hydrogen</v>
      </c>
      <c r="K871" s="71" t="str">
        <f t="shared" si="141"/>
        <v>indst fuel type shifting</v>
      </c>
      <c r="L871" s="224">
        <f t="shared" si="141"/>
        <v>0</v>
      </c>
      <c r="M871" s="224">
        <f t="shared" si="141"/>
        <v>1</v>
      </c>
      <c r="N871" s="224">
        <f t="shared" si="141"/>
        <v>0.01</v>
      </c>
      <c r="O871" s="71" t="str">
        <f t="shared" si="141"/>
        <v>% of fuel shifted</v>
      </c>
      <c r="P871" s="223" t="str">
        <f>INDEX('Policy Characteristics'!J:J,MATCH($C871,'Policy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1" s="71" t="str">
        <f t="shared" si="139"/>
        <v>industry-ag-main.html#fuel-switching</v>
      </c>
      <c r="R871" s="71" t="str">
        <f t="shared" si="139"/>
        <v>industry-elec-and-hydrogen.html</v>
      </c>
      <c r="S871" s="296"/>
      <c r="T871" s="53"/>
    </row>
    <row r="872" spans="1:20" ht="118" x14ac:dyDescent="0.75">
      <c r="A872" s="71" t="str">
        <f t="shared" si="142"/>
        <v>Industry</v>
      </c>
      <c r="B872" s="71" t="str">
        <f t="shared" si="142"/>
        <v>Electrification + Hydrogen</v>
      </c>
      <c r="C872" s="71" t="str">
        <f t="shared" si="142"/>
        <v>Fraction of Industrial Fuel Use Shifted to Other Fuels</v>
      </c>
      <c r="D872" s="9" t="s">
        <v>3350</v>
      </c>
      <c r="E872" s="53" t="s">
        <v>2893</v>
      </c>
      <c r="F872" s="227" t="s">
        <v>3312</v>
      </c>
      <c r="G872" s="53" t="s">
        <v>3363</v>
      </c>
      <c r="H872" s="54">
        <v>1425</v>
      </c>
      <c r="I872" s="53" t="s">
        <v>46</v>
      </c>
      <c r="J872" s="71" t="str">
        <f t="shared" si="141"/>
        <v>Electrification + Hydrogen</v>
      </c>
      <c r="K872" s="71" t="str">
        <f t="shared" si="141"/>
        <v>indst fuel type shifting</v>
      </c>
      <c r="L872" s="224">
        <f t="shared" si="141"/>
        <v>0</v>
      </c>
      <c r="M872" s="224">
        <f t="shared" si="141"/>
        <v>1</v>
      </c>
      <c r="N872" s="224">
        <f t="shared" si="141"/>
        <v>0.01</v>
      </c>
      <c r="O872" s="71" t="str">
        <f t="shared" si="141"/>
        <v>% of fuel shifted</v>
      </c>
      <c r="P872" s="223" t="str">
        <f>INDEX('Policy Characteristics'!J:J,MATCH($C872,'Policy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2" s="71" t="str">
        <f t="shared" si="139"/>
        <v>industry-ag-main.html#fuel-switching</v>
      </c>
      <c r="R872" s="71" t="str">
        <f t="shared" si="139"/>
        <v>industry-elec-and-hydrogen.html</v>
      </c>
      <c r="S872" s="296"/>
      <c r="T872" s="53"/>
    </row>
    <row r="873" spans="1:20" ht="118" x14ac:dyDescent="0.75">
      <c r="A873" s="71" t="str">
        <f t="shared" si="142"/>
        <v>Industry</v>
      </c>
      <c r="B873" s="71" t="str">
        <f t="shared" si="142"/>
        <v>Electrification + Hydrogen</v>
      </c>
      <c r="C873" s="71" t="str">
        <f t="shared" si="142"/>
        <v>Fraction of Industrial Fuel Use Shifted to Other Fuels</v>
      </c>
      <c r="D873" s="9" t="s">
        <v>3350</v>
      </c>
      <c r="E873" s="53" t="s">
        <v>2894</v>
      </c>
      <c r="F873" s="227" t="s">
        <v>3312</v>
      </c>
      <c r="G873" s="53" t="s">
        <v>3364</v>
      </c>
      <c r="H873" s="54">
        <v>1426</v>
      </c>
      <c r="I873" s="53" t="s">
        <v>46</v>
      </c>
      <c r="J873" s="71" t="str">
        <f t="shared" si="141"/>
        <v>Electrification + Hydrogen</v>
      </c>
      <c r="K873" s="71" t="str">
        <f t="shared" si="141"/>
        <v>indst fuel type shifting</v>
      </c>
      <c r="L873" s="224">
        <f t="shared" si="141"/>
        <v>0</v>
      </c>
      <c r="M873" s="224">
        <f t="shared" si="141"/>
        <v>1</v>
      </c>
      <c r="N873" s="224">
        <f t="shared" si="141"/>
        <v>0.01</v>
      </c>
      <c r="O873" s="71" t="str">
        <f t="shared" si="141"/>
        <v>% of fuel shifted</v>
      </c>
      <c r="P873" s="223" t="str">
        <f>INDEX('Policy Characteristics'!J:J,MATCH($C873,'Policy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3" s="71" t="str">
        <f t="shared" si="139"/>
        <v>industry-ag-main.html#fuel-switching</v>
      </c>
      <c r="R873" s="71" t="str">
        <f t="shared" si="139"/>
        <v>industry-elec-and-hydrogen.html</v>
      </c>
      <c r="S873" s="296"/>
      <c r="T873" s="53"/>
    </row>
    <row r="874" spans="1:20" ht="118" x14ac:dyDescent="0.75">
      <c r="A874" s="71" t="str">
        <f t="shared" si="142"/>
        <v>Industry</v>
      </c>
      <c r="B874" s="71" t="str">
        <f t="shared" si="142"/>
        <v>Electrification + Hydrogen</v>
      </c>
      <c r="C874" s="71" t="str">
        <f t="shared" si="142"/>
        <v>Fraction of Industrial Fuel Use Shifted to Other Fuels</v>
      </c>
      <c r="D874" s="9" t="s">
        <v>3350</v>
      </c>
      <c r="E874" s="53" t="s">
        <v>2891</v>
      </c>
      <c r="F874" s="227" t="s">
        <v>3312</v>
      </c>
      <c r="G874" s="53" t="s">
        <v>3365</v>
      </c>
      <c r="H874" s="54">
        <v>1427</v>
      </c>
      <c r="I874" s="53" t="s">
        <v>45</v>
      </c>
      <c r="J874" s="71" t="str">
        <f t="shared" si="141"/>
        <v>Electrification + Hydrogen</v>
      </c>
      <c r="K874" s="71" t="str">
        <f t="shared" si="141"/>
        <v>indst fuel type shifting</v>
      </c>
      <c r="L874" s="224">
        <f t="shared" si="141"/>
        <v>0</v>
      </c>
      <c r="M874" s="224">
        <f t="shared" si="141"/>
        <v>1</v>
      </c>
      <c r="N874" s="224">
        <f t="shared" si="141"/>
        <v>0.01</v>
      </c>
      <c r="O874" s="71" t="str">
        <f t="shared" si="141"/>
        <v>% of fuel shifted</v>
      </c>
      <c r="P874" s="223" t="str">
        <f>INDEX('Policy Characteristics'!J:J,MATCH($C874,'Policy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4" s="71" t="str">
        <f t="shared" si="139"/>
        <v>industry-ag-main.html#fuel-switching</v>
      </c>
      <c r="R874" s="71" t="str">
        <f t="shared" si="139"/>
        <v>industry-elec-and-hydrogen.html</v>
      </c>
      <c r="S874" s="296"/>
      <c r="T874" s="53"/>
    </row>
    <row r="875" spans="1:20" ht="118" x14ac:dyDescent="0.75">
      <c r="A875" s="71" t="str">
        <f t="shared" si="142"/>
        <v>Industry</v>
      </c>
      <c r="B875" s="71" t="str">
        <f t="shared" si="142"/>
        <v>Electrification + Hydrogen</v>
      </c>
      <c r="C875" s="71" t="str">
        <f t="shared" si="142"/>
        <v>Fraction of Industrial Fuel Use Shifted to Other Fuels</v>
      </c>
      <c r="D875" s="9" t="s">
        <v>3351</v>
      </c>
      <c r="E875" s="53" t="s">
        <v>2523</v>
      </c>
      <c r="F875" s="227" t="s">
        <v>3313</v>
      </c>
      <c r="G875" s="53" t="s">
        <v>3356</v>
      </c>
      <c r="H875" s="54">
        <v>1428</v>
      </c>
      <c r="I875" s="53" t="s">
        <v>45</v>
      </c>
      <c r="J875" s="71" t="str">
        <f t="shared" si="141"/>
        <v>Electrification + Hydrogen</v>
      </c>
      <c r="K875" s="71" t="str">
        <f t="shared" si="141"/>
        <v>indst fuel type shifting</v>
      </c>
      <c r="L875" s="224">
        <f t="shared" si="141"/>
        <v>0</v>
      </c>
      <c r="M875" s="224">
        <f t="shared" si="141"/>
        <v>1</v>
      </c>
      <c r="N875" s="224">
        <f t="shared" si="141"/>
        <v>0.01</v>
      </c>
      <c r="O875" s="71" t="str">
        <f t="shared" si="141"/>
        <v>% of fuel shifted</v>
      </c>
      <c r="P875" s="223" t="str">
        <f>INDEX('Policy Characteristics'!J:J,MATCH($C875,'Policy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5" s="71" t="str">
        <f t="shared" ref="Q875:R904" si="143">Q$655</f>
        <v>industry-ag-main.html#fuel-switching</v>
      </c>
      <c r="R875" s="71" t="str">
        <f t="shared" si="143"/>
        <v>industry-elec-and-hydrogen.html</v>
      </c>
      <c r="S875" s="296"/>
      <c r="T875" s="53"/>
    </row>
    <row r="876" spans="1:20" ht="118" x14ac:dyDescent="0.75">
      <c r="A876" s="71" t="str">
        <f t="shared" si="142"/>
        <v>Industry</v>
      </c>
      <c r="B876" s="71" t="str">
        <f t="shared" si="142"/>
        <v>Electrification + Hydrogen</v>
      </c>
      <c r="C876" s="71" t="str">
        <f t="shared" si="142"/>
        <v>Fraction of Industrial Fuel Use Shifted to Other Fuels</v>
      </c>
      <c r="D876" s="9" t="s">
        <v>3351</v>
      </c>
      <c r="E876" s="53" t="s">
        <v>2524</v>
      </c>
      <c r="F876" s="227" t="s">
        <v>3313</v>
      </c>
      <c r="G876" s="53" t="s">
        <v>3357</v>
      </c>
      <c r="H876" s="54">
        <v>1429</v>
      </c>
      <c r="I876" s="53" t="s">
        <v>46</v>
      </c>
      <c r="J876" s="71" t="str">
        <f t="shared" si="141"/>
        <v>Electrification + Hydrogen</v>
      </c>
      <c r="K876" s="71" t="str">
        <f t="shared" si="141"/>
        <v>indst fuel type shifting</v>
      </c>
      <c r="L876" s="224">
        <f t="shared" si="141"/>
        <v>0</v>
      </c>
      <c r="M876" s="224">
        <f t="shared" si="141"/>
        <v>1</v>
      </c>
      <c r="N876" s="224">
        <f t="shared" si="141"/>
        <v>0.01</v>
      </c>
      <c r="O876" s="71" t="str">
        <f t="shared" si="141"/>
        <v>% of fuel shifted</v>
      </c>
      <c r="P876" s="223" t="str">
        <f>INDEX('Policy Characteristics'!J:J,MATCH($C876,'Policy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6" s="71" t="str">
        <f t="shared" si="143"/>
        <v>industry-ag-main.html#fuel-switching</v>
      </c>
      <c r="R876" s="71" t="str">
        <f t="shared" si="143"/>
        <v>industry-elec-and-hydrogen.html</v>
      </c>
      <c r="S876" s="296"/>
      <c r="T876" s="53"/>
    </row>
    <row r="877" spans="1:20" ht="118" x14ac:dyDescent="0.75">
      <c r="A877" s="71" t="str">
        <f t="shared" si="142"/>
        <v>Industry</v>
      </c>
      <c r="B877" s="71" t="str">
        <f t="shared" si="142"/>
        <v>Electrification + Hydrogen</v>
      </c>
      <c r="C877" s="71" t="str">
        <f t="shared" si="142"/>
        <v>Fraction of Industrial Fuel Use Shifted to Other Fuels</v>
      </c>
      <c r="D877" s="9" t="s">
        <v>3351</v>
      </c>
      <c r="E877" s="53" t="s">
        <v>2525</v>
      </c>
      <c r="F877" s="227" t="s">
        <v>3313</v>
      </c>
      <c r="G877" s="53" t="s">
        <v>3358</v>
      </c>
      <c r="H877" s="54">
        <v>1430</v>
      </c>
      <c r="I877" s="53" t="s">
        <v>46</v>
      </c>
      <c r="J877" s="71" t="str">
        <f t="shared" si="141"/>
        <v>Electrification + Hydrogen</v>
      </c>
      <c r="K877" s="71" t="str">
        <f t="shared" si="141"/>
        <v>indst fuel type shifting</v>
      </c>
      <c r="L877" s="224">
        <f t="shared" si="141"/>
        <v>0</v>
      </c>
      <c r="M877" s="224">
        <f t="shared" si="141"/>
        <v>1</v>
      </c>
      <c r="N877" s="224">
        <f t="shared" si="141"/>
        <v>0.01</v>
      </c>
      <c r="O877" s="71" t="str">
        <f t="shared" si="141"/>
        <v>% of fuel shifted</v>
      </c>
      <c r="P877" s="223" t="str">
        <f>INDEX('Policy Characteristics'!J:J,MATCH($C877,'Policy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7" s="71" t="str">
        <f t="shared" si="143"/>
        <v>industry-ag-main.html#fuel-switching</v>
      </c>
      <c r="R877" s="71" t="str">
        <f t="shared" si="143"/>
        <v>industry-elec-and-hydrogen.html</v>
      </c>
      <c r="S877" s="296"/>
      <c r="T877" s="53"/>
    </row>
    <row r="878" spans="1:20" ht="118" x14ac:dyDescent="0.75">
      <c r="A878" s="71" t="str">
        <f t="shared" si="142"/>
        <v>Industry</v>
      </c>
      <c r="B878" s="71" t="str">
        <f t="shared" si="142"/>
        <v>Electrification + Hydrogen</v>
      </c>
      <c r="C878" s="71" t="str">
        <f t="shared" si="142"/>
        <v>Fraction of Industrial Fuel Use Shifted to Other Fuels</v>
      </c>
      <c r="D878" s="9" t="s">
        <v>3351</v>
      </c>
      <c r="E878" s="53" t="s">
        <v>2526</v>
      </c>
      <c r="F878" s="227" t="s">
        <v>3313</v>
      </c>
      <c r="G878" s="53" t="s">
        <v>3359</v>
      </c>
      <c r="H878" s="54">
        <v>1431</v>
      </c>
      <c r="I878" s="53" t="s">
        <v>46</v>
      </c>
      <c r="J878" s="71" t="str">
        <f t="shared" si="141"/>
        <v>Electrification + Hydrogen</v>
      </c>
      <c r="K878" s="71" t="str">
        <f t="shared" si="141"/>
        <v>indst fuel type shifting</v>
      </c>
      <c r="L878" s="224">
        <f t="shared" si="141"/>
        <v>0</v>
      </c>
      <c r="M878" s="224">
        <f t="shared" si="141"/>
        <v>1</v>
      </c>
      <c r="N878" s="224">
        <f t="shared" si="141"/>
        <v>0.01</v>
      </c>
      <c r="O878" s="71" t="str">
        <f t="shared" si="141"/>
        <v>% of fuel shifted</v>
      </c>
      <c r="P878" s="223" t="str">
        <f>INDEX('Policy Characteristics'!J:J,MATCH($C878,'Policy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8" s="71" t="str">
        <f t="shared" si="143"/>
        <v>industry-ag-main.html#fuel-switching</v>
      </c>
      <c r="R878" s="71" t="str">
        <f t="shared" si="143"/>
        <v>industry-elec-and-hydrogen.html</v>
      </c>
      <c r="S878" s="296"/>
      <c r="T878" s="53"/>
    </row>
    <row r="879" spans="1:20" ht="118" x14ac:dyDescent="0.75">
      <c r="A879" s="71" t="str">
        <f t="shared" si="142"/>
        <v>Industry</v>
      </c>
      <c r="B879" s="71" t="str">
        <f t="shared" si="142"/>
        <v>Electrification + Hydrogen</v>
      </c>
      <c r="C879" s="71" t="str">
        <f t="shared" si="142"/>
        <v>Fraction of Industrial Fuel Use Shifted to Other Fuels</v>
      </c>
      <c r="D879" s="9" t="s">
        <v>3351</v>
      </c>
      <c r="E879" s="53" t="s">
        <v>2527</v>
      </c>
      <c r="F879" s="227" t="s">
        <v>3313</v>
      </c>
      <c r="G879" s="53" t="s">
        <v>3360</v>
      </c>
      <c r="H879" s="54">
        <v>1432</v>
      </c>
      <c r="I879" s="53" t="s">
        <v>46</v>
      </c>
      <c r="J879" s="71" t="str">
        <f t="shared" si="141"/>
        <v>Electrification + Hydrogen</v>
      </c>
      <c r="K879" s="71" t="str">
        <f t="shared" si="141"/>
        <v>indst fuel type shifting</v>
      </c>
      <c r="L879" s="224">
        <f t="shared" si="141"/>
        <v>0</v>
      </c>
      <c r="M879" s="224">
        <f t="shared" si="141"/>
        <v>1</v>
      </c>
      <c r="N879" s="224">
        <f t="shared" si="141"/>
        <v>0.01</v>
      </c>
      <c r="O879" s="71" t="str">
        <f t="shared" si="141"/>
        <v>% of fuel shifted</v>
      </c>
      <c r="P879" s="223" t="str">
        <f>INDEX('Policy Characteristics'!J:J,MATCH($C879,'Policy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9" s="71" t="str">
        <f t="shared" si="143"/>
        <v>industry-ag-main.html#fuel-switching</v>
      </c>
      <c r="R879" s="71" t="str">
        <f t="shared" si="143"/>
        <v>industry-elec-and-hydrogen.html</v>
      </c>
      <c r="S879" s="296"/>
      <c r="T879" s="53"/>
    </row>
    <row r="880" spans="1:20" ht="118" x14ac:dyDescent="0.75">
      <c r="A880" s="71" t="str">
        <f t="shared" si="142"/>
        <v>Industry</v>
      </c>
      <c r="B880" s="71" t="str">
        <f t="shared" si="142"/>
        <v>Electrification + Hydrogen</v>
      </c>
      <c r="C880" s="71" t="str">
        <f t="shared" si="142"/>
        <v>Fraction of Industrial Fuel Use Shifted to Other Fuels</v>
      </c>
      <c r="D880" s="9" t="s">
        <v>3351</v>
      </c>
      <c r="E880" s="53" t="s">
        <v>2528</v>
      </c>
      <c r="F880" s="227" t="s">
        <v>3313</v>
      </c>
      <c r="G880" s="53" t="s">
        <v>3361</v>
      </c>
      <c r="H880" s="54">
        <v>1433</v>
      </c>
      <c r="I880" s="53" t="s">
        <v>46</v>
      </c>
      <c r="J880" s="71" t="str">
        <f t="shared" si="141"/>
        <v>Electrification + Hydrogen</v>
      </c>
      <c r="K880" s="71" t="str">
        <f t="shared" si="141"/>
        <v>indst fuel type shifting</v>
      </c>
      <c r="L880" s="224">
        <f t="shared" si="141"/>
        <v>0</v>
      </c>
      <c r="M880" s="224">
        <f t="shared" si="141"/>
        <v>1</v>
      </c>
      <c r="N880" s="224">
        <f t="shared" si="141"/>
        <v>0.01</v>
      </c>
      <c r="O880" s="71" t="str">
        <f t="shared" si="141"/>
        <v>% of fuel shifted</v>
      </c>
      <c r="P880" s="223" t="str">
        <f>INDEX('Policy Characteristics'!J:J,MATCH($C880,'Policy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0" s="71" t="str">
        <f t="shared" si="143"/>
        <v>industry-ag-main.html#fuel-switching</v>
      </c>
      <c r="R880" s="71" t="str">
        <f t="shared" si="143"/>
        <v>industry-elec-and-hydrogen.html</v>
      </c>
      <c r="S880" s="296"/>
      <c r="T880" s="53"/>
    </row>
    <row r="881" spans="1:20" ht="118" x14ac:dyDescent="0.75">
      <c r="A881" s="71" t="str">
        <f t="shared" si="142"/>
        <v>Industry</v>
      </c>
      <c r="B881" s="71" t="str">
        <f t="shared" si="142"/>
        <v>Electrification + Hydrogen</v>
      </c>
      <c r="C881" s="71" t="str">
        <f t="shared" si="142"/>
        <v>Fraction of Industrial Fuel Use Shifted to Other Fuels</v>
      </c>
      <c r="D881" s="9" t="s">
        <v>3351</v>
      </c>
      <c r="E881" s="53" t="s">
        <v>2892</v>
      </c>
      <c r="F881" s="227" t="s">
        <v>3313</v>
      </c>
      <c r="G881" s="53" t="s">
        <v>3362</v>
      </c>
      <c r="H881" s="54">
        <v>1434</v>
      </c>
      <c r="I881" s="53" t="s">
        <v>46</v>
      </c>
      <c r="J881" s="71" t="str">
        <f t="shared" si="141"/>
        <v>Electrification + Hydrogen</v>
      </c>
      <c r="K881" s="71" t="str">
        <f t="shared" si="141"/>
        <v>indst fuel type shifting</v>
      </c>
      <c r="L881" s="224">
        <f t="shared" si="141"/>
        <v>0</v>
      </c>
      <c r="M881" s="224">
        <f t="shared" si="141"/>
        <v>1</v>
      </c>
      <c r="N881" s="224">
        <f t="shared" si="141"/>
        <v>0.01</v>
      </c>
      <c r="O881" s="71" t="str">
        <f t="shared" si="141"/>
        <v>% of fuel shifted</v>
      </c>
      <c r="P881" s="223" t="str">
        <f>INDEX('Policy Characteristics'!J:J,MATCH($C881,'Policy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1" s="71" t="str">
        <f t="shared" si="143"/>
        <v>industry-ag-main.html#fuel-switching</v>
      </c>
      <c r="R881" s="71" t="str">
        <f t="shared" si="143"/>
        <v>industry-elec-and-hydrogen.html</v>
      </c>
      <c r="S881" s="296"/>
      <c r="T881" s="53"/>
    </row>
    <row r="882" spans="1:20" ht="118" x14ac:dyDescent="0.75">
      <c r="A882" s="71" t="str">
        <f t="shared" si="142"/>
        <v>Industry</v>
      </c>
      <c r="B882" s="71" t="str">
        <f t="shared" si="142"/>
        <v>Electrification + Hydrogen</v>
      </c>
      <c r="C882" s="71" t="str">
        <f t="shared" si="142"/>
        <v>Fraction of Industrial Fuel Use Shifted to Other Fuels</v>
      </c>
      <c r="D882" s="9" t="s">
        <v>3351</v>
      </c>
      <c r="E882" s="53" t="s">
        <v>2893</v>
      </c>
      <c r="F882" s="227" t="s">
        <v>3313</v>
      </c>
      <c r="G882" s="53" t="s">
        <v>3363</v>
      </c>
      <c r="H882" s="54">
        <v>1435</v>
      </c>
      <c r="I882" s="53" t="s">
        <v>46</v>
      </c>
      <c r="J882" s="71" t="str">
        <f t="shared" si="141"/>
        <v>Electrification + Hydrogen</v>
      </c>
      <c r="K882" s="71" t="str">
        <f t="shared" si="141"/>
        <v>indst fuel type shifting</v>
      </c>
      <c r="L882" s="224">
        <f t="shared" si="141"/>
        <v>0</v>
      </c>
      <c r="M882" s="224">
        <f t="shared" si="141"/>
        <v>1</v>
      </c>
      <c r="N882" s="224">
        <f t="shared" si="141"/>
        <v>0.01</v>
      </c>
      <c r="O882" s="71" t="str">
        <f t="shared" si="141"/>
        <v>% of fuel shifted</v>
      </c>
      <c r="P882" s="223" t="str">
        <f>INDEX('Policy Characteristics'!J:J,MATCH($C882,'Policy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2" s="71" t="str">
        <f t="shared" si="143"/>
        <v>industry-ag-main.html#fuel-switching</v>
      </c>
      <c r="R882" s="71" t="str">
        <f t="shared" si="143"/>
        <v>industry-elec-and-hydrogen.html</v>
      </c>
      <c r="S882" s="296"/>
      <c r="T882" s="53"/>
    </row>
    <row r="883" spans="1:20" ht="118" x14ac:dyDescent="0.75">
      <c r="A883" s="71" t="str">
        <f t="shared" si="142"/>
        <v>Industry</v>
      </c>
      <c r="B883" s="71" t="str">
        <f t="shared" si="142"/>
        <v>Electrification + Hydrogen</v>
      </c>
      <c r="C883" s="71" t="str">
        <f t="shared" si="142"/>
        <v>Fraction of Industrial Fuel Use Shifted to Other Fuels</v>
      </c>
      <c r="D883" s="9" t="s">
        <v>3351</v>
      </c>
      <c r="E883" s="53" t="s">
        <v>2894</v>
      </c>
      <c r="F883" s="227" t="s">
        <v>3313</v>
      </c>
      <c r="G883" s="53" t="s">
        <v>3364</v>
      </c>
      <c r="H883" s="54">
        <v>1436</v>
      </c>
      <c r="I883" s="53" t="s">
        <v>46</v>
      </c>
      <c r="J883" s="71" t="str">
        <f t="shared" si="141"/>
        <v>Electrification + Hydrogen</v>
      </c>
      <c r="K883" s="71" t="str">
        <f t="shared" si="141"/>
        <v>indst fuel type shifting</v>
      </c>
      <c r="L883" s="224">
        <f t="shared" si="141"/>
        <v>0</v>
      </c>
      <c r="M883" s="224">
        <f t="shared" si="141"/>
        <v>1</v>
      </c>
      <c r="N883" s="224">
        <f t="shared" si="141"/>
        <v>0.01</v>
      </c>
      <c r="O883" s="71" t="str">
        <f t="shared" si="141"/>
        <v>% of fuel shifted</v>
      </c>
      <c r="P883" s="223" t="str">
        <f>INDEX('Policy Characteristics'!J:J,MATCH($C883,'Policy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3" s="71" t="str">
        <f t="shared" si="143"/>
        <v>industry-ag-main.html#fuel-switching</v>
      </c>
      <c r="R883" s="71" t="str">
        <f t="shared" si="143"/>
        <v>industry-elec-and-hydrogen.html</v>
      </c>
      <c r="S883" s="296"/>
      <c r="T883" s="53"/>
    </row>
    <row r="884" spans="1:20" ht="118" x14ac:dyDescent="0.75">
      <c r="A884" s="71" t="str">
        <f t="shared" si="142"/>
        <v>Industry</v>
      </c>
      <c r="B884" s="71" t="str">
        <f t="shared" si="142"/>
        <v>Electrification + Hydrogen</v>
      </c>
      <c r="C884" s="71" t="str">
        <f t="shared" si="142"/>
        <v>Fraction of Industrial Fuel Use Shifted to Other Fuels</v>
      </c>
      <c r="D884" s="9" t="s">
        <v>3351</v>
      </c>
      <c r="E884" s="53" t="s">
        <v>2891</v>
      </c>
      <c r="F884" s="227" t="s">
        <v>3313</v>
      </c>
      <c r="G884" s="53" t="s">
        <v>3365</v>
      </c>
      <c r="H884" s="54">
        <v>1437</v>
      </c>
      <c r="I884" s="53" t="s">
        <v>45</v>
      </c>
      <c r="J884" s="71" t="str">
        <f t="shared" si="141"/>
        <v>Electrification + Hydrogen</v>
      </c>
      <c r="K884" s="71" t="str">
        <f t="shared" si="141"/>
        <v>indst fuel type shifting</v>
      </c>
      <c r="L884" s="224">
        <f t="shared" si="141"/>
        <v>0</v>
      </c>
      <c r="M884" s="224">
        <f t="shared" si="141"/>
        <v>1</v>
      </c>
      <c r="N884" s="224">
        <f t="shared" si="141"/>
        <v>0.01</v>
      </c>
      <c r="O884" s="71" t="str">
        <f t="shared" si="141"/>
        <v>% of fuel shifted</v>
      </c>
      <c r="P884" s="223" t="str">
        <f>INDEX('Policy Characteristics'!J:J,MATCH($C884,'Policy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4" s="71" t="str">
        <f t="shared" si="143"/>
        <v>industry-ag-main.html#fuel-switching</v>
      </c>
      <c r="R884" s="71" t="str">
        <f t="shared" si="143"/>
        <v>industry-elec-and-hydrogen.html</v>
      </c>
      <c r="S884" s="296"/>
      <c r="T884" s="53"/>
    </row>
    <row r="885" spans="1:20" ht="118" x14ac:dyDescent="0.75">
      <c r="A885" s="71" t="str">
        <f t="shared" si="142"/>
        <v>Industry</v>
      </c>
      <c r="B885" s="71" t="str">
        <f t="shared" si="142"/>
        <v>Electrification + Hydrogen</v>
      </c>
      <c r="C885" s="71" t="str">
        <f t="shared" si="142"/>
        <v>Fraction of Industrial Fuel Use Shifted to Other Fuels</v>
      </c>
      <c r="D885" s="9" t="s">
        <v>3352</v>
      </c>
      <c r="E885" s="53" t="s">
        <v>2523</v>
      </c>
      <c r="F885" s="227" t="s">
        <v>3355</v>
      </c>
      <c r="G885" s="53" t="s">
        <v>3356</v>
      </c>
      <c r="H885" s="54">
        <v>1438</v>
      </c>
      <c r="I885" s="53" t="s">
        <v>46</v>
      </c>
      <c r="J885" s="71" t="str">
        <f t="shared" si="141"/>
        <v>Electrification + Hydrogen</v>
      </c>
      <c r="K885" s="71" t="str">
        <f t="shared" si="141"/>
        <v>indst fuel type shifting</v>
      </c>
      <c r="L885" s="224">
        <f t="shared" si="141"/>
        <v>0</v>
      </c>
      <c r="M885" s="224">
        <f t="shared" si="141"/>
        <v>1</v>
      </c>
      <c r="N885" s="224">
        <f t="shared" si="141"/>
        <v>0.01</v>
      </c>
      <c r="O885" s="71" t="str">
        <f t="shared" si="141"/>
        <v>% of fuel shifted</v>
      </c>
      <c r="P885" s="223" t="str">
        <f>INDEX('Policy Characteristics'!J:J,MATCH($C885,'Policy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5" s="71" t="str">
        <f t="shared" si="143"/>
        <v>industry-ag-main.html#fuel-switching</v>
      </c>
      <c r="R885" s="71" t="str">
        <f t="shared" si="143"/>
        <v>industry-elec-and-hydrogen.html</v>
      </c>
      <c r="S885" s="296"/>
      <c r="T885" s="53"/>
    </row>
    <row r="886" spans="1:20" ht="118" x14ac:dyDescent="0.75">
      <c r="A886" s="71" t="str">
        <f t="shared" si="142"/>
        <v>Industry</v>
      </c>
      <c r="B886" s="71" t="str">
        <f t="shared" si="142"/>
        <v>Electrification + Hydrogen</v>
      </c>
      <c r="C886" s="71" t="str">
        <f t="shared" si="142"/>
        <v>Fraction of Industrial Fuel Use Shifted to Other Fuels</v>
      </c>
      <c r="D886" s="9" t="s">
        <v>3352</v>
      </c>
      <c r="E886" s="53" t="s">
        <v>2524</v>
      </c>
      <c r="F886" s="227" t="s">
        <v>3355</v>
      </c>
      <c r="G886" s="53" t="s">
        <v>3357</v>
      </c>
      <c r="H886" s="54">
        <v>1439</v>
      </c>
      <c r="I886" s="53" t="s">
        <v>46</v>
      </c>
      <c r="J886" s="71" t="str">
        <f t="shared" si="141"/>
        <v>Electrification + Hydrogen</v>
      </c>
      <c r="K886" s="71" t="str">
        <f t="shared" si="141"/>
        <v>indst fuel type shifting</v>
      </c>
      <c r="L886" s="224">
        <f t="shared" si="141"/>
        <v>0</v>
      </c>
      <c r="M886" s="224">
        <f t="shared" si="141"/>
        <v>1</v>
      </c>
      <c r="N886" s="224">
        <f t="shared" si="141"/>
        <v>0.01</v>
      </c>
      <c r="O886" s="71" t="str">
        <f t="shared" si="141"/>
        <v>% of fuel shifted</v>
      </c>
      <c r="P886" s="223" t="str">
        <f>INDEX('Policy Characteristics'!J:J,MATCH($C886,'Policy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6" s="71" t="str">
        <f t="shared" si="143"/>
        <v>industry-ag-main.html#fuel-switching</v>
      </c>
      <c r="R886" s="71" t="str">
        <f t="shared" si="143"/>
        <v>industry-elec-and-hydrogen.html</v>
      </c>
      <c r="S886" s="296"/>
      <c r="T886" s="53"/>
    </row>
    <row r="887" spans="1:20" ht="118" x14ac:dyDescent="0.75">
      <c r="A887" s="71" t="str">
        <f t="shared" si="142"/>
        <v>Industry</v>
      </c>
      <c r="B887" s="71" t="str">
        <f t="shared" si="142"/>
        <v>Electrification + Hydrogen</v>
      </c>
      <c r="C887" s="71" t="str">
        <f t="shared" si="142"/>
        <v>Fraction of Industrial Fuel Use Shifted to Other Fuels</v>
      </c>
      <c r="D887" s="9" t="s">
        <v>3352</v>
      </c>
      <c r="E887" s="53" t="s">
        <v>2525</v>
      </c>
      <c r="F887" s="227" t="s">
        <v>3355</v>
      </c>
      <c r="G887" s="53" t="s">
        <v>3358</v>
      </c>
      <c r="H887" s="54">
        <v>1440</v>
      </c>
      <c r="I887" s="53" t="s">
        <v>46</v>
      </c>
      <c r="J887" s="71" t="str">
        <f t="shared" si="141"/>
        <v>Electrification + Hydrogen</v>
      </c>
      <c r="K887" s="71" t="str">
        <f t="shared" si="141"/>
        <v>indst fuel type shifting</v>
      </c>
      <c r="L887" s="224">
        <f t="shared" si="141"/>
        <v>0</v>
      </c>
      <c r="M887" s="224">
        <f t="shared" si="141"/>
        <v>1</v>
      </c>
      <c r="N887" s="224">
        <f t="shared" si="141"/>
        <v>0.01</v>
      </c>
      <c r="O887" s="71" t="str">
        <f t="shared" si="141"/>
        <v>% of fuel shifted</v>
      </c>
      <c r="P887" s="223" t="str">
        <f>INDEX('Policy Characteristics'!J:J,MATCH($C887,'Policy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7" s="71" t="str">
        <f t="shared" si="143"/>
        <v>industry-ag-main.html#fuel-switching</v>
      </c>
      <c r="R887" s="71" t="str">
        <f t="shared" si="143"/>
        <v>industry-elec-and-hydrogen.html</v>
      </c>
      <c r="S887" s="296"/>
      <c r="T887" s="53"/>
    </row>
    <row r="888" spans="1:20" ht="118" x14ac:dyDescent="0.75">
      <c r="A888" s="71" t="str">
        <f t="shared" si="142"/>
        <v>Industry</v>
      </c>
      <c r="B888" s="71" t="str">
        <f t="shared" si="142"/>
        <v>Electrification + Hydrogen</v>
      </c>
      <c r="C888" s="71" t="str">
        <f t="shared" si="142"/>
        <v>Fraction of Industrial Fuel Use Shifted to Other Fuels</v>
      </c>
      <c r="D888" s="9" t="s">
        <v>3352</v>
      </c>
      <c r="E888" s="53" t="s">
        <v>2526</v>
      </c>
      <c r="F888" s="227" t="s">
        <v>3355</v>
      </c>
      <c r="G888" s="53" t="s">
        <v>3359</v>
      </c>
      <c r="H888" s="54">
        <v>1441</v>
      </c>
      <c r="I888" s="53" t="s">
        <v>46</v>
      </c>
      <c r="J888" s="71" t="str">
        <f t="shared" si="141"/>
        <v>Electrification + Hydrogen</v>
      </c>
      <c r="K888" s="71" t="str">
        <f t="shared" si="141"/>
        <v>indst fuel type shifting</v>
      </c>
      <c r="L888" s="224">
        <f t="shared" si="141"/>
        <v>0</v>
      </c>
      <c r="M888" s="224">
        <f t="shared" si="141"/>
        <v>1</v>
      </c>
      <c r="N888" s="224">
        <f t="shared" si="141"/>
        <v>0.01</v>
      </c>
      <c r="O888" s="71" t="str">
        <f t="shared" si="141"/>
        <v>% of fuel shifted</v>
      </c>
      <c r="P888" s="223" t="str">
        <f>INDEX('Policy Characteristics'!J:J,MATCH($C888,'Policy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8" s="71" t="str">
        <f t="shared" si="143"/>
        <v>industry-ag-main.html#fuel-switching</v>
      </c>
      <c r="R888" s="71" t="str">
        <f t="shared" si="143"/>
        <v>industry-elec-and-hydrogen.html</v>
      </c>
      <c r="S888" s="296"/>
      <c r="T888" s="53"/>
    </row>
    <row r="889" spans="1:20" ht="118" x14ac:dyDescent="0.75">
      <c r="A889" s="71" t="str">
        <f t="shared" si="142"/>
        <v>Industry</v>
      </c>
      <c r="B889" s="71" t="str">
        <f t="shared" si="142"/>
        <v>Electrification + Hydrogen</v>
      </c>
      <c r="C889" s="71" t="str">
        <f t="shared" si="142"/>
        <v>Fraction of Industrial Fuel Use Shifted to Other Fuels</v>
      </c>
      <c r="D889" s="9" t="s">
        <v>3352</v>
      </c>
      <c r="E889" s="53" t="s">
        <v>2527</v>
      </c>
      <c r="F889" s="227" t="s">
        <v>3355</v>
      </c>
      <c r="G889" s="53" t="s">
        <v>3360</v>
      </c>
      <c r="H889" s="54">
        <v>1442</v>
      </c>
      <c r="I889" s="53" t="s">
        <v>46</v>
      </c>
      <c r="J889" s="71" t="str">
        <f t="shared" si="141"/>
        <v>Electrification + Hydrogen</v>
      </c>
      <c r="K889" s="71" t="str">
        <f t="shared" si="141"/>
        <v>indst fuel type shifting</v>
      </c>
      <c r="L889" s="224">
        <f t="shared" si="141"/>
        <v>0</v>
      </c>
      <c r="M889" s="224">
        <f t="shared" si="141"/>
        <v>1</v>
      </c>
      <c r="N889" s="224">
        <f t="shared" si="141"/>
        <v>0.01</v>
      </c>
      <c r="O889" s="71" t="str">
        <f t="shared" si="141"/>
        <v>% of fuel shifted</v>
      </c>
      <c r="P889" s="223" t="str">
        <f>INDEX('Policy Characteristics'!J:J,MATCH($C889,'Policy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9" s="71" t="str">
        <f t="shared" si="143"/>
        <v>industry-ag-main.html#fuel-switching</v>
      </c>
      <c r="R889" s="71" t="str">
        <f t="shared" si="143"/>
        <v>industry-elec-and-hydrogen.html</v>
      </c>
      <c r="S889" s="296"/>
      <c r="T889" s="53"/>
    </row>
    <row r="890" spans="1:20" ht="118" x14ac:dyDescent="0.75">
      <c r="A890" s="71" t="str">
        <f t="shared" si="142"/>
        <v>Industry</v>
      </c>
      <c r="B890" s="71" t="str">
        <f t="shared" si="142"/>
        <v>Electrification + Hydrogen</v>
      </c>
      <c r="C890" s="71" t="str">
        <f t="shared" si="142"/>
        <v>Fraction of Industrial Fuel Use Shifted to Other Fuels</v>
      </c>
      <c r="D890" s="9" t="s">
        <v>3352</v>
      </c>
      <c r="E890" s="53" t="s">
        <v>2528</v>
      </c>
      <c r="F890" s="227" t="s">
        <v>3355</v>
      </c>
      <c r="G890" s="53" t="s">
        <v>3361</v>
      </c>
      <c r="H890" s="54">
        <v>1443</v>
      </c>
      <c r="I890" s="53" t="s">
        <v>46</v>
      </c>
      <c r="J890" s="71" t="str">
        <f t="shared" si="141"/>
        <v>Electrification + Hydrogen</v>
      </c>
      <c r="K890" s="71" t="str">
        <f t="shared" si="141"/>
        <v>indst fuel type shifting</v>
      </c>
      <c r="L890" s="224">
        <f t="shared" si="141"/>
        <v>0</v>
      </c>
      <c r="M890" s="224">
        <f t="shared" si="141"/>
        <v>1</v>
      </c>
      <c r="N890" s="224">
        <f t="shared" si="141"/>
        <v>0.01</v>
      </c>
      <c r="O890" s="71" t="str">
        <f t="shared" si="141"/>
        <v>% of fuel shifted</v>
      </c>
      <c r="P890" s="223" t="str">
        <f>INDEX('Policy Characteristics'!J:J,MATCH($C890,'Policy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0" s="71" t="str">
        <f t="shared" si="143"/>
        <v>industry-ag-main.html#fuel-switching</v>
      </c>
      <c r="R890" s="71" t="str">
        <f t="shared" si="143"/>
        <v>industry-elec-and-hydrogen.html</v>
      </c>
      <c r="S890" s="296"/>
      <c r="T890" s="53"/>
    </row>
    <row r="891" spans="1:20" ht="118" x14ac:dyDescent="0.75">
      <c r="A891" s="71" t="str">
        <f t="shared" si="142"/>
        <v>Industry</v>
      </c>
      <c r="B891" s="71" t="str">
        <f t="shared" si="142"/>
        <v>Electrification + Hydrogen</v>
      </c>
      <c r="C891" s="71" t="str">
        <f t="shared" si="142"/>
        <v>Fraction of Industrial Fuel Use Shifted to Other Fuels</v>
      </c>
      <c r="D891" s="9" t="s">
        <v>3352</v>
      </c>
      <c r="E891" s="53" t="s">
        <v>2892</v>
      </c>
      <c r="F891" s="227" t="s">
        <v>3355</v>
      </c>
      <c r="G891" s="53" t="s">
        <v>3362</v>
      </c>
      <c r="H891" s="54">
        <v>1444</v>
      </c>
      <c r="I891" s="53" t="s">
        <v>46</v>
      </c>
      <c r="J891" s="71" t="str">
        <f t="shared" si="141"/>
        <v>Electrification + Hydrogen</v>
      </c>
      <c r="K891" s="71" t="str">
        <f t="shared" si="141"/>
        <v>indst fuel type shifting</v>
      </c>
      <c r="L891" s="224">
        <f t="shared" si="141"/>
        <v>0</v>
      </c>
      <c r="M891" s="224">
        <f t="shared" si="141"/>
        <v>1</v>
      </c>
      <c r="N891" s="224">
        <f t="shared" si="141"/>
        <v>0.01</v>
      </c>
      <c r="O891" s="71" t="str">
        <f t="shared" si="141"/>
        <v>% of fuel shifted</v>
      </c>
      <c r="P891" s="223" t="str">
        <f>INDEX('Policy Characteristics'!J:J,MATCH($C891,'Policy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1" s="71" t="str">
        <f t="shared" si="143"/>
        <v>industry-ag-main.html#fuel-switching</v>
      </c>
      <c r="R891" s="71" t="str">
        <f t="shared" si="143"/>
        <v>industry-elec-and-hydrogen.html</v>
      </c>
      <c r="S891" s="296"/>
      <c r="T891" s="53"/>
    </row>
    <row r="892" spans="1:20" ht="118" x14ac:dyDescent="0.75">
      <c r="A892" s="71" t="str">
        <f t="shared" si="142"/>
        <v>Industry</v>
      </c>
      <c r="B892" s="71" t="str">
        <f t="shared" si="142"/>
        <v>Electrification + Hydrogen</v>
      </c>
      <c r="C892" s="71" t="str">
        <f t="shared" si="142"/>
        <v>Fraction of Industrial Fuel Use Shifted to Other Fuels</v>
      </c>
      <c r="D892" s="9" t="s">
        <v>3352</v>
      </c>
      <c r="E892" s="53" t="s">
        <v>2893</v>
      </c>
      <c r="F892" s="227" t="s">
        <v>3355</v>
      </c>
      <c r="G892" s="53" t="s">
        <v>3363</v>
      </c>
      <c r="H892" s="54">
        <v>1445</v>
      </c>
      <c r="I892" s="53" t="s">
        <v>46</v>
      </c>
      <c r="J892" s="71" t="str">
        <f t="shared" si="141"/>
        <v>Electrification + Hydrogen</v>
      </c>
      <c r="K892" s="71" t="str">
        <f t="shared" si="141"/>
        <v>indst fuel type shifting</v>
      </c>
      <c r="L892" s="224">
        <f t="shared" si="141"/>
        <v>0</v>
      </c>
      <c r="M892" s="224">
        <f t="shared" si="141"/>
        <v>1</v>
      </c>
      <c r="N892" s="224">
        <f t="shared" si="141"/>
        <v>0.01</v>
      </c>
      <c r="O892" s="71" t="str">
        <f t="shared" si="141"/>
        <v>% of fuel shifted</v>
      </c>
      <c r="P892" s="223" t="str">
        <f>INDEX('Policy Characteristics'!J:J,MATCH($C892,'Policy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2" s="71" t="str">
        <f t="shared" si="143"/>
        <v>industry-ag-main.html#fuel-switching</v>
      </c>
      <c r="R892" s="71" t="str">
        <f t="shared" si="143"/>
        <v>industry-elec-and-hydrogen.html</v>
      </c>
      <c r="S892" s="296"/>
      <c r="T892" s="53"/>
    </row>
    <row r="893" spans="1:20" ht="118" x14ac:dyDescent="0.75">
      <c r="A893" s="71" t="str">
        <f t="shared" si="142"/>
        <v>Industry</v>
      </c>
      <c r="B893" s="71" t="str">
        <f t="shared" si="142"/>
        <v>Electrification + Hydrogen</v>
      </c>
      <c r="C893" s="71" t="str">
        <f t="shared" si="142"/>
        <v>Fraction of Industrial Fuel Use Shifted to Other Fuels</v>
      </c>
      <c r="D893" s="9" t="s">
        <v>3352</v>
      </c>
      <c r="E893" s="53" t="s">
        <v>2894</v>
      </c>
      <c r="F893" s="227" t="s">
        <v>3355</v>
      </c>
      <c r="G893" s="53" t="s">
        <v>3364</v>
      </c>
      <c r="H893" s="54">
        <v>1446</v>
      </c>
      <c r="I893" s="53" t="s">
        <v>46</v>
      </c>
      <c r="J893" s="71" t="str">
        <f t="shared" si="141"/>
        <v>Electrification + Hydrogen</v>
      </c>
      <c r="K893" s="71" t="str">
        <f t="shared" si="141"/>
        <v>indst fuel type shifting</v>
      </c>
      <c r="L893" s="224">
        <f t="shared" si="141"/>
        <v>0</v>
      </c>
      <c r="M893" s="224">
        <f t="shared" si="141"/>
        <v>1</v>
      </c>
      <c r="N893" s="224">
        <f t="shared" si="141"/>
        <v>0.01</v>
      </c>
      <c r="O893" s="71" t="str">
        <f t="shared" si="141"/>
        <v>% of fuel shifted</v>
      </c>
      <c r="P893" s="223" t="str">
        <f>INDEX('Policy Characteristics'!J:J,MATCH($C893,'Policy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3" s="71" t="str">
        <f t="shared" si="143"/>
        <v>industry-ag-main.html#fuel-switching</v>
      </c>
      <c r="R893" s="71" t="str">
        <f t="shared" si="143"/>
        <v>industry-elec-and-hydrogen.html</v>
      </c>
      <c r="S893" s="296"/>
      <c r="T893" s="53"/>
    </row>
    <row r="894" spans="1:20" ht="118" x14ac:dyDescent="0.75">
      <c r="A894" s="71" t="str">
        <f t="shared" si="142"/>
        <v>Industry</v>
      </c>
      <c r="B894" s="71" t="str">
        <f t="shared" si="142"/>
        <v>Electrification + Hydrogen</v>
      </c>
      <c r="C894" s="71" t="str">
        <f t="shared" si="142"/>
        <v>Fraction of Industrial Fuel Use Shifted to Other Fuels</v>
      </c>
      <c r="D894" s="9" t="s">
        <v>3352</v>
      </c>
      <c r="E894" s="53" t="s">
        <v>2891</v>
      </c>
      <c r="F894" s="227" t="s">
        <v>3355</v>
      </c>
      <c r="G894" s="53" t="s">
        <v>3365</v>
      </c>
      <c r="H894" s="54">
        <v>1447</v>
      </c>
      <c r="I894" s="53" t="s">
        <v>46</v>
      </c>
      <c r="J894" s="71" t="str">
        <f t="shared" si="141"/>
        <v>Electrification + Hydrogen</v>
      </c>
      <c r="K894" s="71" t="str">
        <f t="shared" si="141"/>
        <v>indst fuel type shifting</v>
      </c>
      <c r="L894" s="224">
        <f t="shared" si="141"/>
        <v>0</v>
      </c>
      <c r="M894" s="224">
        <f t="shared" si="141"/>
        <v>1</v>
      </c>
      <c r="N894" s="224">
        <f t="shared" si="141"/>
        <v>0.01</v>
      </c>
      <c r="O894" s="71" t="str">
        <f t="shared" si="141"/>
        <v>% of fuel shifted</v>
      </c>
      <c r="P894" s="223" t="str">
        <f>INDEX('Policy Characteristics'!J:J,MATCH($C894,'Policy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4" s="71" t="str">
        <f t="shared" si="143"/>
        <v>industry-ag-main.html#fuel-switching</v>
      </c>
      <c r="R894" s="71" t="str">
        <f t="shared" si="143"/>
        <v>industry-elec-and-hydrogen.html</v>
      </c>
      <c r="S894" s="296"/>
      <c r="T894" s="53"/>
    </row>
    <row r="895" spans="1:20" ht="118" x14ac:dyDescent="0.75">
      <c r="A895" s="71" t="str">
        <f t="shared" si="142"/>
        <v>Industry</v>
      </c>
      <c r="B895" s="71" t="str">
        <f t="shared" si="142"/>
        <v>Electrification + Hydrogen</v>
      </c>
      <c r="C895" s="71" t="str">
        <f t="shared" si="142"/>
        <v>Fraction of Industrial Fuel Use Shifted to Other Fuels</v>
      </c>
      <c r="D895" s="9" t="s">
        <v>3353</v>
      </c>
      <c r="E895" s="53" t="s">
        <v>2523</v>
      </c>
      <c r="F895" s="227" t="s">
        <v>3314</v>
      </c>
      <c r="G895" s="53" t="s">
        <v>3356</v>
      </c>
      <c r="H895" s="54">
        <v>1448</v>
      </c>
      <c r="I895" s="53" t="s">
        <v>45</v>
      </c>
      <c r="J895" s="71" t="str">
        <f t="shared" si="141"/>
        <v>Electrification + Hydrogen</v>
      </c>
      <c r="K895" s="71" t="str">
        <f t="shared" si="141"/>
        <v>indst fuel type shifting</v>
      </c>
      <c r="L895" s="224">
        <f t="shared" si="141"/>
        <v>0</v>
      </c>
      <c r="M895" s="224">
        <f t="shared" si="141"/>
        <v>1</v>
      </c>
      <c r="N895" s="224">
        <f t="shared" si="141"/>
        <v>0.01</v>
      </c>
      <c r="O895" s="71" t="str">
        <f t="shared" si="141"/>
        <v>% of fuel shifted</v>
      </c>
      <c r="P895" s="223" t="str">
        <f>INDEX('Policy Characteristics'!J:J,MATCH($C895,'Policy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5" s="71" t="str">
        <f t="shared" si="143"/>
        <v>industry-ag-main.html#fuel-switching</v>
      </c>
      <c r="R895" s="71" t="str">
        <f t="shared" si="143"/>
        <v>industry-elec-and-hydrogen.html</v>
      </c>
      <c r="S895" s="296"/>
      <c r="T895" s="53"/>
    </row>
    <row r="896" spans="1:20" ht="118" x14ac:dyDescent="0.75">
      <c r="A896" s="71" t="str">
        <f t="shared" si="142"/>
        <v>Industry</v>
      </c>
      <c r="B896" s="71" t="str">
        <f t="shared" si="142"/>
        <v>Electrification + Hydrogen</v>
      </c>
      <c r="C896" s="71" t="str">
        <f t="shared" si="142"/>
        <v>Fraction of Industrial Fuel Use Shifted to Other Fuels</v>
      </c>
      <c r="D896" s="9" t="s">
        <v>3353</v>
      </c>
      <c r="E896" s="53" t="s">
        <v>2524</v>
      </c>
      <c r="F896" s="227" t="s">
        <v>3314</v>
      </c>
      <c r="G896" s="53" t="s">
        <v>3357</v>
      </c>
      <c r="H896" s="54">
        <v>1449</v>
      </c>
      <c r="I896" s="53" t="s">
        <v>46</v>
      </c>
      <c r="J896" s="71" t="str">
        <f t="shared" si="141"/>
        <v>Electrification + Hydrogen</v>
      </c>
      <c r="K896" s="71" t="str">
        <f t="shared" si="141"/>
        <v>indst fuel type shifting</v>
      </c>
      <c r="L896" s="224">
        <f t="shared" si="141"/>
        <v>0</v>
      </c>
      <c r="M896" s="224">
        <f t="shared" si="141"/>
        <v>1</v>
      </c>
      <c r="N896" s="224">
        <f t="shared" si="141"/>
        <v>0.01</v>
      </c>
      <c r="O896" s="71" t="str">
        <f t="shared" si="141"/>
        <v>% of fuel shifted</v>
      </c>
      <c r="P896" s="223" t="str">
        <f>INDEX('Policy Characteristics'!J:J,MATCH($C896,'Policy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6" s="71" t="str">
        <f t="shared" si="143"/>
        <v>industry-ag-main.html#fuel-switching</v>
      </c>
      <c r="R896" s="71" t="str">
        <f t="shared" si="143"/>
        <v>industry-elec-and-hydrogen.html</v>
      </c>
      <c r="S896" s="296"/>
      <c r="T896" s="53"/>
    </row>
    <row r="897" spans="1:20" ht="118" x14ac:dyDescent="0.75">
      <c r="A897" s="71" t="str">
        <f t="shared" si="142"/>
        <v>Industry</v>
      </c>
      <c r="B897" s="71" t="str">
        <f t="shared" si="142"/>
        <v>Electrification + Hydrogen</v>
      </c>
      <c r="C897" s="71" t="str">
        <f t="shared" si="142"/>
        <v>Fraction of Industrial Fuel Use Shifted to Other Fuels</v>
      </c>
      <c r="D897" s="9" t="s">
        <v>3353</v>
      </c>
      <c r="E897" s="53" t="s">
        <v>2525</v>
      </c>
      <c r="F897" s="227" t="s">
        <v>3314</v>
      </c>
      <c r="G897" s="53" t="s">
        <v>3358</v>
      </c>
      <c r="H897" s="54">
        <v>1450</v>
      </c>
      <c r="I897" s="53" t="s">
        <v>46</v>
      </c>
      <c r="J897" s="71" t="str">
        <f t="shared" si="141"/>
        <v>Electrification + Hydrogen</v>
      </c>
      <c r="K897" s="71" t="str">
        <f t="shared" si="141"/>
        <v>indst fuel type shifting</v>
      </c>
      <c r="L897" s="224">
        <f t="shared" si="141"/>
        <v>0</v>
      </c>
      <c r="M897" s="224">
        <f t="shared" si="141"/>
        <v>1</v>
      </c>
      <c r="N897" s="224">
        <f t="shared" si="141"/>
        <v>0.01</v>
      </c>
      <c r="O897" s="71" t="str">
        <f t="shared" si="141"/>
        <v>% of fuel shifted</v>
      </c>
      <c r="P897" s="223" t="str">
        <f>INDEX('Policy Characteristics'!J:J,MATCH($C897,'Policy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7" s="71" t="str">
        <f t="shared" si="143"/>
        <v>industry-ag-main.html#fuel-switching</v>
      </c>
      <c r="R897" s="71" t="str">
        <f t="shared" si="143"/>
        <v>industry-elec-and-hydrogen.html</v>
      </c>
      <c r="S897" s="296"/>
      <c r="T897" s="53"/>
    </row>
    <row r="898" spans="1:20" ht="118" x14ac:dyDescent="0.75">
      <c r="A898" s="71" t="str">
        <f t="shared" si="142"/>
        <v>Industry</v>
      </c>
      <c r="B898" s="71" t="str">
        <f t="shared" si="142"/>
        <v>Electrification + Hydrogen</v>
      </c>
      <c r="C898" s="71" t="str">
        <f t="shared" si="142"/>
        <v>Fraction of Industrial Fuel Use Shifted to Other Fuels</v>
      </c>
      <c r="D898" s="9" t="s">
        <v>3353</v>
      </c>
      <c r="E898" s="53" t="s">
        <v>2526</v>
      </c>
      <c r="F898" s="227" t="s">
        <v>3314</v>
      </c>
      <c r="G898" s="53" t="s">
        <v>3359</v>
      </c>
      <c r="H898" s="54">
        <v>1451</v>
      </c>
      <c r="I898" s="53" t="s">
        <v>46</v>
      </c>
      <c r="J898" s="71" t="str">
        <f t="shared" si="141"/>
        <v>Electrification + Hydrogen</v>
      </c>
      <c r="K898" s="71" t="str">
        <f t="shared" si="141"/>
        <v>indst fuel type shifting</v>
      </c>
      <c r="L898" s="224">
        <f t="shared" si="141"/>
        <v>0</v>
      </c>
      <c r="M898" s="224">
        <f t="shared" si="141"/>
        <v>1</v>
      </c>
      <c r="N898" s="224">
        <f t="shared" si="141"/>
        <v>0.01</v>
      </c>
      <c r="O898" s="71" t="str">
        <f t="shared" si="141"/>
        <v>% of fuel shifted</v>
      </c>
      <c r="P898" s="223" t="str">
        <f>INDEX('Policy Characteristics'!J:J,MATCH($C898,'Policy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8" s="71" t="str">
        <f t="shared" si="143"/>
        <v>industry-ag-main.html#fuel-switching</v>
      </c>
      <c r="R898" s="71" t="str">
        <f t="shared" si="143"/>
        <v>industry-elec-and-hydrogen.html</v>
      </c>
      <c r="S898" s="296"/>
      <c r="T898" s="53"/>
    </row>
    <row r="899" spans="1:20" ht="118" x14ac:dyDescent="0.75">
      <c r="A899" s="71" t="str">
        <f t="shared" si="142"/>
        <v>Industry</v>
      </c>
      <c r="B899" s="71" t="str">
        <f t="shared" si="142"/>
        <v>Electrification + Hydrogen</v>
      </c>
      <c r="C899" s="71" t="str">
        <f t="shared" si="142"/>
        <v>Fraction of Industrial Fuel Use Shifted to Other Fuels</v>
      </c>
      <c r="D899" s="9" t="s">
        <v>3353</v>
      </c>
      <c r="E899" s="53" t="s">
        <v>2527</v>
      </c>
      <c r="F899" s="227" t="s">
        <v>3314</v>
      </c>
      <c r="G899" s="53" t="s">
        <v>3360</v>
      </c>
      <c r="H899" s="54">
        <v>1452</v>
      </c>
      <c r="I899" s="53" t="s">
        <v>46</v>
      </c>
      <c r="J899" s="71" t="str">
        <f t="shared" si="141"/>
        <v>Electrification + Hydrogen</v>
      </c>
      <c r="K899" s="71" t="str">
        <f t="shared" si="141"/>
        <v>indst fuel type shifting</v>
      </c>
      <c r="L899" s="224">
        <f t="shared" si="141"/>
        <v>0</v>
      </c>
      <c r="M899" s="224">
        <f t="shared" si="141"/>
        <v>1</v>
      </c>
      <c r="N899" s="224">
        <f t="shared" si="141"/>
        <v>0.01</v>
      </c>
      <c r="O899" s="71" t="str">
        <f t="shared" si="141"/>
        <v>% of fuel shifted</v>
      </c>
      <c r="P899" s="223" t="str">
        <f>INDEX('Policy Characteristics'!J:J,MATCH($C899,'Policy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9" s="71" t="str">
        <f t="shared" si="143"/>
        <v>industry-ag-main.html#fuel-switching</v>
      </c>
      <c r="R899" s="71" t="str">
        <f t="shared" si="143"/>
        <v>industry-elec-and-hydrogen.html</v>
      </c>
      <c r="S899" s="296"/>
      <c r="T899" s="53"/>
    </row>
    <row r="900" spans="1:20" ht="118" x14ac:dyDescent="0.75">
      <c r="A900" s="71" t="str">
        <f t="shared" si="142"/>
        <v>Industry</v>
      </c>
      <c r="B900" s="71" t="str">
        <f t="shared" si="142"/>
        <v>Electrification + Hydrogen</v>
      </c>
      <c r="C900" s="71" t="str">
        <f t="shared" si="142"/>
        <v>Fraction of Industrial Fuel Use Shifted to Other Fuels</v>
      </c>
      <c r="D900" s="9" t="s">
        <v>3353</v>
      </c>
      <c r="E900" s="53" t="s">
        <v>2528</v>
      </c>
      <c r="F900" s="227" t="s">
        <v>3314</v>
      </c>
      <c r="G900" s="53" t="s">
        <v>3361</v>
      </c>
      <c r="H900" s="54">
        <v>1453</v>
      </c>
      <c r="I900" s="53" t="s">
        <v>46</v>
      </c>
      <c r="J900" s="71" t="str">
        <f t="shared" si="141"/>
        <v>Electrification + Hydrogen</v>
      </c>
      <c r="K900" s="71" t="str">
        <f t="shared" si="141"/>
        <v>indst fuel type shifting</v>
      </c>
      <c r="L900" s="224">
        <f t="shared" si="141"/>
        <v>0</v>
      </c>
      <c r="M900" s="224">
        <f t="shared" si="141"/>
        <v>1</v>
      </c>
      <c r="N900" s="224">
        <f t="shared" si="141"/>
        <v>0.01</v>
      </c>
      <c r="O900" s="71" t="str">
        <f t="shared" si="141"/>
        <v>% of fuel shifted</v>
      </c>
      <c r="P900" s="223" t="str">
        <f>INDEX('Policy Characteristics'!J:J,MATCH($C900,'Policy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0" s="71" t="str">
        <f t="shared" si="143"/>
        <v>industry-ag-main.html#fuel-switching</v>
      </c>
      <c r="R900" s="71" t="str">
        <f t="shared" si="143"/>
        <v>industry-elec-and-hydrogen.html</v>
      </c>
      <c r="S900" s="296"/>
      <c r="T900" s="53"/>
    </row>
    <row r="901" spans="1:20" ht="118" x14ac:dyDescent="0.75">
      <c r="A901" s="71" t="str">
        <f t="shared" si="142"/>
        <v>Industry</v>
      </c>
      <c r="B901" s="71" t="str">
        <f t="shared" si="142"/>
        <v>Electrification + Hydrogen</v>
      </c>
      <c r="C901" s="71" t="str">
        <f t="shared" si="142"/>
        <v>Fraction of Industrial Fuel Use Shifted to Other Fuels</v>
      </c>
      <c r="D901" s="9" t="s">
        <v>3353</v>
      </c>
      <c r="E901" s="53" t="s">
        <v>2892</v>
      </c>
      <c r="F901" s="227" t="s">
        <v>3314</v>
      </c>
      <c r="G901" s="53" t="s">
        <v>3362</v>
      </c>
      <c r="H901" s="54">
        <v>1454</v>
      </c>
      <c r="I901" s="53" t="s">
        <v>46</v>
      </c>
      <c r="J901" s="71" t="str">
        <f t="shared" si="141"/>
        <v>Electrification + Hydrogen</v>
      </c>
      <c r="K901" s="71" t="str">
        <f t="shared" si="141"/>
        <v>indst fuel type shifting</v>
      </c>
      <c r="L901" s="224">
        <f t="shared" si="141"/>
        <v>0</v>
      </c>
      <c r="M901" s="224">
        <f t="shared" si="141"/>
        <v>1</v>
      </c>
      <c r="N901" s="224">
        <f t="shared" si="141"/>
        <v>0.01</v>
      </c>
      <c r="O901" s="71" t="str">
        <f t="shared" si="141"/>
        <v>% of fuel shifted</v>
      </c>
      <c r="P901" s="223" t="str">
        <f>INDEX('Policy Characteristics'!J:J,MATCH($C901,'Policy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1" s="71" t="str">
        <f t="shared" si="143"/>
        <v>industry-ag-main.html#fuel-switching</v>
      </c>
      <c r="R901" s="71" t="str">
        <f t="shared" si="143"/>
        <v>industry-elec-and-hydrogen.html</v>
      </c>
      <c r="S901" s="296"/>
      <c r="T901" s="53"/>
    </row>
    <row r="902" spans="1:20" ht="118" x14ac:dyDescent="0.75">
      <c r="A902" s="71" t="str">
        <f t="shared" si="142"/>
        <v>Industry</v>
      </c>
      <c r="B902" s="71" t="str">
        <f t="shared" si="142"/>
        <v>Electrification + Hydrogen</v>
      </c>
      <c r="C902" s="71" t="str">
        <f t="shared" si="142"/>
        <v>Fraction of Industrial Fuel Use Shifted to Other Fuels</v>
      </c>
      <c r="D902" s="9" t="s">
        <v>3353</v>
      </c>
      <c r="E902" s="53" t="s">
        <v>2893</v>
      </c>
      <c r="F902" s="227" t="s">
        <v>3314</v>
      </c>
      <c r="G902" s="53" t="s">
        <v>3363</v>
      </c>
      <c r="H902" s="54">
        <v>1455</v>
      </c>
      <c r="I902" s="53" t="s">
        <v>46</v>
      </c>
      <c r="J902" s="71" t="str">
        <f t="shared" si="141"/>
        <v>Electrification + Hydrogen</v>
      </c>
      <c r="K902" s="71" t="str">
        <f t="shared" si="141"/>
        <v>indst fuel type shifting</v>
      </c>
      <c r="L902" s="224">
        <f t="shared" si="141"/>
        <v>0</v>
      </c>
      <c r="M902" s="224">
        <f t="shared" si="141"/>
        <v>1</v>
      </c>
      <c r="N902" s="224">
        <f t="shared" si="141"/>
        <v>0.01</v>
      </c>
      <c r="O902" s="71" t="str">
        <f t="shared" si="141"/>
        <v>% of fuel shifted</v>
      </c>
      <c r="P902" s="223" t="str">
        <f>INDEX('Policy Characteristics'!J:J,MATCH($C902,'Policy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2" s="71" t="str">
        <f t="shared" si="143"/>
        <v>industry-ag-main.html#fuel-switching</v>
      </c>
      <c r="R902" s="71" t="str">
        <f t="shared" si="143"/>
        <v>industry-elec-and-hydrogen.html</v>
      </c>
      <c r="S902" s="296"/>
      <c r="T902" s="53"/>
    </row>
    <row r="903" spans="1:20" ht="118" x14ac:dyDescent="0.75">
      <c r="A903" s="71" t="str">
        <f t="shared" si="142"/>
        <v>Industry</v>
      </c>
      <c r="B903" s="71" t="str">
        <f t="shared" si="142"/>
        <v>Electrification + Hydrogen</v>
      </c>
      <c r="C903" s="71" t="str">
        <f t="shared" si="142"/>
        <v>Fraction of Industrial Fuel Use Shifted to Other Fuels</v>
      </c>
      <c r="D903" s="9" t="s">
        <v>3353</v>
      </c>
      <c r="E903" s="53" t="s">
        <v>2894</v>
      </c>
      <c r="F903" s="227" t="s">
        <v>3314</v>
      </c>
      <c r="G903" s="53" t="s">
        <v>3364</v>
      </c>
      <c r="H903" s="54">
        <v>1456</v>
      </c>
      <c r="I903" s="53" t="s">
        <v>46</v>
      </c>
      <c r="J903" s="71" t="str">
        <f t="shared" si="141"/>
        <v>Electrification + Hydrogen</v>
      </c>
      <c r="K903" s="71" t="str">
        <f t="shared" si="141"/>
        <v>indst fuel type shifting</v>
      </c>
      <c r="L903" s="224">
        <f t="shared" si="141"/>
        <v>0</v>
      </c>
      <c r="M903" s="224">
        <f t="shared" si="141"/>
        <v>1</v>
      </c>
      <c r="N903" s="224">
        <f t="shared" si="141"/>
        <v>0.01</v>
      </c>
      <c r="O903" s="71" t="str">
        <f t="shared" si="141"/>
        <v>% of fuel shifted</v>
      </c>
      <c r="P903" s="223" t="str">
        <f>INDEX('Policy Characteristics'!J:J,MATCH($C903,'Policy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3" s="71" t="str">
        <f t="shared" si="143"/>
        <v>industry-ag-main.html#fuel-switching</v>
      </c>
      <c r="R903" s="71" t="str">
        <f t="shared" si="143"/>
        <v>industry-elec-and-hydrogen.html</v>
      </c>
      <c r="S903" s="296"/>
      <c r="T903" s="53"/>
    </row>
    <row r="904" spans="1:20" ht="118" x14ac:dyDescent="0.75">
      <c r="A904" s="71" t="str">
        <f t="shared" si="142"/>
        <v>Industry</v>
      </c>
      <c r="B904" s="71" t="str">
        <f t="shared" si="142"/>
        <v>Electrification + Hydrogen</v>
      </c>
      <c r="C904" s="71" t="str">
        <f t="shared" si="142"/>
        <v>Fraction of Industrial Fuel Use Shifted to Other Fuels</v>
      </c>
      <c r="D904" s="9" t="s">
        <v>3353</v>
      </c>
      <c r="E904" s="53" t="s">
        <v>2891</v>
      </c>
      <c r="F904" s="227" t="s">
        <v>3314</v>
      </c>
      <c r="G904" s="53" t="s">
        <v>3365</v>
      </c>
      <c r="H904" s="54">
        <v>1457</v>
      </c>
      <c r="I904" s="53" t="s">
        <v>45</v>
      </c>
      <c r="J904" s="71" t="str">
        <f t="shared" si="141"/>
        <v>Electrification + Hydrogen</v>
      </c>
      <c r="K904" s="71" t="str">
        <f t="shared" si="141"/>
        <v>indst fuel type shifting</v>
      </c>
      <c r="L904" s="224">
        <f t="shared" si="141"/>
        <v>0</v>
      </c>
      <c r="M904" s="224">
        <f t="shared" si="141"/>
        <v>1</v>
      </c>
      <c r="N904" s="224">
        <f t="shared" si="141"/>
        <v>0.01</v>
      </c>
      <c r="O904" s="71" t="str">
        <f t="shared" si="141"/>
        <v>% of fuel shifted</v>
      </c>
      <c r="P904" s="223" t="str">
        <f>INDEX('Policy Characteristics'!J:J,MATCH($C904,'Policy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4" s="71" t="str">
        <f t="shared" si="143"/>
        <v>industry-ag-main.html#fuel-switching</v>
      </c>
      <c r="R904" s="71" t="str">
        <f t="shared" si="143"/>
        <v>industry-elec-and-hydrogen.html</v>
      </c>
      <c r="S904" s="296"/>
      <c r="T904" s="53"/>
    </row>
    <row r="905" spans="1:20" s="2" customFormat="1" ht="56.5" customHeight="1" x14ac:dyDescent="0.75">
      <c r="A905" s="218" t="s">
        <v>9</v>
      </c>
      <c r="B905" s="218" t="s">
        <v>2969</v>
      </c>
      <c r="C905" s="218" t="s">
        <v>2972</v>
      </c>
      <c r="D905" s="9"/>
      <c r="E905" s="9"/>
      <c r="F905" s="9"/>
      <c r="G905" s="9"/>
      <c r="H905" s="56">
        <v>58</v>
      </c>
      <c r="I905" s="9" t="s">
        <v>45</v>
      </c>
      <c r="J905" s="218" t="s">
        <v>2976</v>
      </c>
      <c r="K905" s="218" t="s">
        <v>2977</v>
      </c>
      <c r="L905" s="62">
        <v>0</v>
      </c>
      <c r="M905" s="63">
        <v>1</v>
      </c>
      <c r="N905" s="63">
        <v>0.01</v>
      </c>
      <c r="O905" s="9" t="s">
        <v>35</v>
      </c>
      <c r="P905" s="223" t="str">
        <f>INDEX('Policy Characteristics'!J:J,MATCH($C905,'Policy Characteristics'!$C:$C,0))</f>
        <v>**Description:** This policy reduces emissions of high-GWP, fluorinated gases (F-gases) from the industry sector by substituting less-harmful chemicals. // **Guidance for setting values:** If this policy is fully implemented, F-gas emissions in 2050 are reduced by 77%.</v>
      </c>
      <c r="Q905" s="9" t="s">
        <v>2341</v>
      </c>
      <c r="R905" s="9" t="s">
        <v>2342</v>
      </c>
      <c r="S905" s="301" t="s">
        <v>163</v>
      </c>
      <c r="T905" s="9"/>
    </row>
    <row r="906" spans="1:20" s="2" customFormat="1" ht="44.25" x14ac:dyDescent="0.75">
      <c r="A906" s="218" t="s">
        <v>9</v>
      </c>
      <c r="B906" s="218" t="s">
        <v>2970</v>
      </c>
      <c r="C906" s="218" t="s">
        <v>2973</v>
      </c>
      <c r="D906" s="9"/>
      <c r="E906" s="9"/>
      <c r="F906" s="9"/>
      <c r="G906" s="9"/>
      <c r="H906" s="56">
        <v>510</v>
      </c>
      <c r="I906" s="9" t="s">
        <v>45</v>
      </c>
      <c r="J906" s="218" t="s">
        <v>2976</v>
      </c>
      <c r="K906" s="218" t="s">
        <v>2978</v>
      </c>
      <c r="L906" s="62">
        <v>0</v>
      </c>
      <c r="M906" s="63">
        <v>1</v>
      </c>
      <c r="N906" s="63">
        <v>0.01</v>
      </c>
      <c r="O906" s="9" t="s">
        <v>35</v>
      </c>
      <c r="P906" s="223" t="str">
        <f>INDEX('Policy Characteristics'!J:J,MATCH($C906,'Policy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v>
      </c>
      <c r="Q906" s="9" t="s">
        <v>2341</v>
      </c>
      <c r="R906" s="9" t="s">
        <v>2342</v>
      </c>
      <c r="S906" s="301"/>
      <c r="T906" s="9"/>
    </row>
    <row r="907" spans="1:20" s="2" customFormat="1" ht="44.25" x14ac:dyDescent="0.75">
      <c r="A907" s="218" t="s">
        <v>9</v>
      </c>
      <c r="B907" s="218" t="s">
        <v>2971</v>
      </c>
      <c r="C907" s="218" t="s">
        <v>2974</v>
      </c>
      <c r="D907" s="9"/>
      <c r="E907" s="9"/>
      <c r="F907" s="9"/>
      <c r="G907" s="9"/>
      <c r="H907" s="56">
        <v>511</v>
      </c>
      <c r="I907" s="9" t="s">
        <v>45</v>
      </c>
      <c r="J907" s="218" t="s">
        <v>2976</v>
      </c>
      <c r="K907" s="218" t="s">
        <v>2979</v>
      </c>
      <c r="L907" s="62">
        <v>0</v>
      </c>
      <c r="M907" s="63">
        <v>1</v>
      </c>
      <c r="N907" s="63">
        <v>0.01</v>
      </c>
      <c r="O907" s="9" t="s">
        <v>35</v>
      </c>
      <c r="P907" s="223" t="str">
        <f>INDEX('Policy Characteristics'!J:J,MATCH($C907,'Policy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v>
      </c>
      <c r="Q907" s="9" t="s">
        <v>2341</v>
      </c>
      <c r="R907" s="9" t="s">
        <v>2342</v>
      </c>
      <c r="S907" s="301"/>
      <c r="T907" s="9"/>
    </row>
    <row r="908" spans="1:20" s="2" customFormat="1" ht="44.25" x14ac:dyDescent="0.75">
      <c r="A908" s="218" t="s">
        <v>9</v>
      </c>
      <c r="B908" s="218" t="s">
        <v>2981</v>
      </c>
      <c r="C908" s="218" t="s">
        <v>2975</v>
      </c>
      <c r="D908" s="9"/>
      <c r="E908" s="9"/>
      <c r="F908" s="9"/>
      <c r="G908" s="9"/>
      <c r="H908" s="56">
        <v>512</v>
      </c>
      <c r="I908" s="9" t="s">
        <v>45</v>
      </c>
      <c r="J908" s="218" t="s">
        <v>2976</v>
      </c>
      <c r="K908" s="218" t="s">
        <v>2980</v>
      </c>
      <c r="L908" s="62">
        <v>0</v>
      </c>
      <c r="M908" s="63">
        <v>1</v>
      </c>
      <c r="N908" s="63">
        <v>0.01</v>
      </c>
      <c r="O908" s="9" t="s">
        <v>35</v>
      </c>
      <c r="P908" s="223" t="str">
        <f>INDEX('Policy Characteristics'!J:J,MATCH($C908,'Policy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v>
      </c>
      <c r="Q908" s="9" t="s">
        <v>2341</v>
      </c>
      <c r="R908" s="9" t="s">
        <v>2342</v>
      </c>
      <c r="S908" s="301"/>
      <c r="T908" s="9"/>
    </row>
    <row r="909" spans="1:20" s="5" customFormat="1" ht="139.5" customHeight="1" x14ac:dyDescent="0.75">
      <c r="A909" s="217" t="s">
        <v>9</v>
      </c>
      <c r="B909" s="217" t="s">
        <v>2565</v>
      </c>
      <c r="C909" s="217" t="s">
        <v>2564</v>
      </c>
      <c r="D909" s="53" t="s">
        <v>3341</v>
      </c>
      <c r="E909" s="53"/>
      <c r="F909" s="9" t="s">
        <v>3304</v>
      </c>
      <c r="G909" s="53"/>
      <c r="H909" s="54">
        <v>429</v>
      </c>
      <c r="I909" s="53" t="s">
        <v>45</v>
      </c>
      <c r="J909" s="217" t="s">
        <v>2565</v>
      </c>
      <c r="K909" s="217" t="s">
        <v>2567</v>
      </c>
      <c r="L909" s="59">
        <v>0</v>
      </c>
      <c r="M909" s="60">
        <v>1</v>
      </c>
      <c r="N909" s="60">
        <v>0.01</v>
      </c>
      <c r="O909" s="53" t="s">
        <v>2568</v>
      </c>
      <c r="P909" s="223" t="str">
        <f>INDEX('Policy Characteristics'!J:J,MATCH($C909,'Policy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09" s="53"/>
      <c r="R909" s="9" t="s">
        <v>2881</v>
      </c>
      <c r="S909" s="296" t="s">
        <v>2569</v>
      </c>
      <c r="T909" s="55"/>
    </row>
    <row r="910" spans="1:20" s="5" customFormat="1" ht="105.25" customHeight="1" x14ac:dyDescent="0.75">
      <c r="A910" s="71" t="str">
        <f t="shared" ref="A910:C910" si="144">A$909</f>
        <v>Industry</v>
      </c>
      <c r="B910" s="71" t="str">
        <f t="shared" si="144"/>
        <v>Material Efficiency, Longevity, &amp; Re-Use</v>
      </c>
      <c r="C910" s="71" t="str">
        <f t="shared" si="144"/>
        <v>Percent Reduction in Nonenergy Nonagriculture Industry Product Demand</v>
      </c>
      <c r="D910" s="9" t="s">
        <v>3342</v>
      </c>
      <c r="E910" s="53"/>
      <c r="F910" s="9" t="s">
        <v>2748</v>
      </c>
      <c r="G910" s="53"/>
      <c r="H910" s="54">
        <v>430</v>
      </c>
      <c r="I910" s="53" t="s">
        <v>45</v>
      </c>
      <c r="J910" s="71" t="str">
        <f t="shared" ref="J910:O911" si="145">J$909</f>
        <v>Material Efficiency, Longevity, &amp; Re-Use</v>
      </c>
      <c r="K910" s="71" t="str">
        <f t="shared" si="145"/>
        <v>indst reduce nonenergy product demand</v>
      </c>
      <c r="L910" s="224">
        <f t="shared" si="145"/>
        <v>0</v>
      </c>
      <c r="M910" s="224">
        <f t="shared" si="145"/>
        <v>1</v>
      </c>
      <c r="N910" s="224">
        <f t="shared" si="145"/>
        <v>0.01</v>
      </c>
      <c r="O910" s="224" t="str">
        <f t="shared" si="145"/>
        <v>% demand reduction</v>
      </c>
      <c r="P910" s="223" t="str">
        <f>INDEX('Policy Characteristics'!J:J,MATCH($C910,'Policy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10" s="53"/>
      <c r="R910" s="71" t="str">
        <f t="shared" ref="R910" si="146">R$909</f>
        <v>material-efficiency-longevity-reuse.html</v>
      </c>
      <c r="S910" s="296" t="s">
        <v>2570</v>
      </c>
      <c r="T910" s="55"/>
    </row>
    <row r="911" spans="1:20" s="5" customFormat="1" ht="133.25" customHeight="1" x14ac:dyDescent="0.75">
      <c r="A911" s="71" t="str">
        <f t="shared" ref="A911:C911" si="147">A$909</f>
        <v>Industry</v>
      </c>
      <c r="B911" s="71" t="str">
        <f t="shared" si="147"/>
        <v>Material Efficiency, Longevity, &amp; Re-Use</v>
      </c>
      <c r="C911" s="71" t="str">
        <f t="shared" si="147"/>
        <v>Percent Reduction in Nonenergy Nonagriculture Industry Product Demand</v>
      </c>
      <c r="D911" s="9" t="s">
        <v>3352</v>
      </c>
      <c r="E911" s="53"/>
      <c r="F911" s="9" t="s">
        <v>3355</v>
      </c>
      <c r="G911" s="53"/>
      <c r="H911" s="54">
        <v>432</v>
      </c>
      <c r="I911" s="53" t="s">
        <v>45</v>
      </c>
      <c r="J911" s="71" t="str">
        <f t="shared" si="145"/>
        <v>Material Efficiency, Longevity, &amp; Re-Use</v>
      </c>
      <c r="K911" s="71" t="str">
        <f t="shared" si="145"/>
        <v>indst reduce nonenergy product demand</v>
      </c>
      <c r="L911" s="224">
        <f t="shared" si="145"/>
        <v>0</v>
      </c>
      <c r="M911" s="224">
        <f t="shared" si="145"/>
        <v>1</v>
      </c>
      <c r="N911" s="224">
        <f t="shared" si="145"/>
        <v>0.01</v>
      </c>
      <c r="O911" s="224" t="str">
        <f t="shared" si="145"/>
        <v>% demand reduction</v>
      </c>
      <c r="P911" s="223" t="str">
        <f>INDEX('Policy Characteristics'!J:J,MATCH($C911,'Policy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11" s="53"/>
      <c r="R911" s="9" t="s">
        <v>2882</v>
      </c>
      <c r="S911" s="296" t="s">
        <v>2571</v>
      </c>
      <c r="T911" s="55"/>
    </row>
    <row r="912" spans="1:20" ht="51.25" customHeight="1" x14ac:dyDescent="0.75">
      <c r="A912" s="217" t="s">
        <v>9</v>
      </c>
      <c r="B912" s="217" t="s">
        <v>22</v>
      </c>
      <c r="C912" s="217" t="s">
        <v>309</v>
      </c>
      <c r="D912" s="53" t="s">
        <v>3331</v>
      </c>
      <c r="E912" s="53"/>
      <c r="F912" s="227" t="s">
        <v>3295</v>
      </c>
      <c r="G912" s="53"/>
      <c r="H912" s="54">
        <v>1458</v>
      </c>
      <c r="I912" s="53" t="s">
        <v>45</v>
      </c>
      <c r="J912" s="54" t="s">
        <v>381</v>
      </c>
      <c r="K912" s="217" t="s">
        <v>2370</v>
      </c>
      <c r="L912" s="59">
        <v>0</v>
      </c>
      <c r="M912" s="60">
        <v>1</v>
      </c>
      <c r="N912" s="60">
        <v>0.01</v>
      </c>
      <c r="O912" s="53" t="s">
        <v>35</v>
      </c>
      <c r="P912" s="223" t="str">
        <f>INDEX('Policy Characteristics'!J:J,MATCH($C912,'Policy Characteristics'!$C:$C,0))</f>
        <v>**Description:** This policy reduces methane emissions from the selected industry by increasing the capture of methane that is currently being released into the atmosphere (for example, stopping leaks from wellheads, pipes, coal mines, landfills, etc.).</v>
      </c>
      <c r="Q912" s="53" t="s">
        <v>244</v>
      </c>
      <c r="R912" s="9" t="s">
        <v>245</v>
      </c>
      <c r="S912" s="296" t="s">
        <v>163</v>
      </c>
      <c r="T912" s="53"/>
    </row>
    <row r="913" spans="1:20" ht="44.25" x14ac:dyDescent="0.75">
      <c r="A913" s="71" t="str">
        <f>A$912</f>
        <v>Industry</v>
      </c>
      <c r="B913" s="71" t="str">
        <f t="shared" ref="B913:C915" si="148">B$912</f>
        <v>Methane Capture</v>
      </c>
      <c r="C913" s="71" t="str">
        <f t="shared" si="148"/>
        <v>Fraction of Methane Capture Opportunities Achieved</v>
      </c>
      <c r="D913" s="53" t="s">
        <v>3351</v>
      </c>
      <c r="E913" s="53"/>
      <c r="F913" s="227" t="s">
        <v>3313</v>
      </c>
      <c r="G913" s="53"/>
      <c r="H913" s="54">
        <v>1459</v>
      </c>
      <c r="I913" s="53" t="s">
        <v>45</v>
      </c>
      <c r="J913" s="71" t="str">
        <f t="shared" ref="J913:S915" si="149">J$912</f>
        <v>Methane Capture and Destruction</v>
      </c>
      <c r="K913" s="71" t="str">
        <f t="shared" si="149"/>
        <v>indst methane capture</v>
      </c>
      <c r="L913" s="224">
        <f t="shared" si="149"/>
        <v>0</v>
      </c>
      <c r="M913" s="224">
        <f t="shared" si="149"/>
        <v>1</v>
      </c>
      <c r="N913" s="224">
        <f t="shared" si="149"/>
        <v>0.01</v>
      </c>
      <c r="O913" s="71" t="str">
        <f t="shared" si="149"/>
        <v>% of potential achieved</v>
      </c>
      <c r="P913" s="223" t="str">
        <f>INDEX('Policy Characteristics'!J:J,MATCH($C913,'Policy Characteristics'!$C:$C,0))</f>
        <v>**Description:** This policy reduces methane emissions from the selected industry by increasing the capture of methane that is currently being released into the atmosphere (for example, stopping leaks from wellheads, pipes, coal mines, landfills, etc.).</v>
      </c>
      <c r="Q913" s="71" t="str">
        <f t="shared" si="149"/>
        <v>industry-ag-main.html#methane-capture</v>
      </c>
      <c r="R913" s="71" t="str">
        <f t="shared" si="149"/>
        <v>methane-capture.html</v>
      </c>
      <c r="S913" s="304" t="str">
        <f t="shared" si="149"/>
        <v>Calculated from model data; see the relevant variable(s) in the InputData folder for source information.</v>
      </c>
      <c r="T913" s="53"/>
    </row>
    <row r="914" spans="1:20" ht="29.5" x14ac:dyDescent="0.75">
      <c r="A914" s="71" t="str">
        <f>A$912</f>
        <v>Industry</v>
      </c>
      <c r="B914" s="71" t="str">
        <f t="shared" si="148"/>
        <v>Methane Capture</v>
      </c>
      <c r="C914" s="71" t="str">
        <f t="shared" si="148"/>
        <v>Fraction of Methane Capture Opportunities Achieved</v>
      </c>
      <c r="D914" s="53" t="s">
        <v>3330</v>
      </c>
      <c r="E914" s="53"/>
      <c r="F914" s="227" t="s">
        <v>2952</v>
      </c>
      <c r="G914" s="53"/>
      <c r="H914" s="54">
        <v>513</v>
      </c>
      <c r="I914" s="53" t="s">
        <v>45</v>
      </c>
      <c r="J914" s="71" t="str">
        <f t="shared" si="149"/>
        <v>Methane Capture and Destruction</v>
      </c>
      <c r="K914" s="71" t="str">
        <f t="shared" si="149"/>
        <v>indst methane capture</v>
      </c>
      <c r="L914" s="224">
        <f t="shared" si="149"/>
        <v>0</v>
      </c>
      <c r="M914" s="224">
        <f t="shared" si="149"/>
        <v>1</v>
      </c>
      <c r="N914" s="224">
        <f t="shared" si="149"/>
        <v>0.01</v>
      </c>
      <c r="O914" s="71" t="str">
        <f t="shared" si="149"/>
        <v>% of potential achieved</v>
      </c>
      <c r="P914" s="223" t="str">
        <f>INDEX('Policy Characteristics'!J:J,MATCH($C914,'Policy Characteristics'!$C:$C,0))</f>
        <v>**Description:** This policy reduces methane emissions from the selected industry by increasing the capture of methane that is currently being released into the atmosphere (for example, stopping leaks from wellheads, pipes, coal mines, landfills, etc.).</v>
      </c>
      <c r="Q914" s="71" t="str">
        <f t="shared" si="149"/>
        <v>industry-ag-main.html#methane-capture</v>
      </c>
      <c r="R914" s="71" t="str">
        <f t="shared" si="149"/>
        <v>methane-capture.html</v>
      </c>
      <c r="S914" s="304" t="str">
        <f t="shared" si="149"/>
        <v>Calculated from model data; see the relevant variable(s) in the InputData folder for source information.</v>
      </c>
      <c r="T914" s="53"/>
    </row>
    <row r="915" spans="1:20" ht="29.5" x14ac:dyDescent="0.75">
      <c r="A915" s="71" t="str">
        <f>A$912</f>
        <v>Industry</v>
      </c>
      <c r="B915" s="71" t="str">
        <f t="shared" si="148"/>
        <v>Methane Capture</v>
      </c>
      <c r="C915" s="71" t="str">
        <f t="shared" si="148"/>
        <v>Fraction of Methane Capture Opportunities Achieved</v>
      </c>
      <c r="D915" s="53" t="s">
        <v>3352</v>
      </c>
      <c r="E915" s="53"/>
      <c r="F915" s="227" t="s">
        <v>3355</v>
      </c>
      <c r="G915" s="53"/>
      <c r="H915" s="54">
        <v>514</v>
      </c>
      <c r="I915" s="53" t="s">
        <v>45</v>
      </c>
      <c r="J915" s="71" t="str">
        <f t="shared" si="149"/>
        <v>Methane Capture and Destruction</v>
      </c>
      <c r="K915" s="71" t="str">
        <f t="shared" si="149"/>
        <v>indst methane capture</v>
      </c>
      <c r="L915" s="224">
        <f t="shared" si="149"/>
        <v>0</v>
      </c>
      <c r="M915" s="224">
        <f t="shared" si="149"/>
        <v>1</v>
      </c>
      <c r="N915" s="224">
        <f t="shared" si="149"/>
        <v>0.01</v>
      </c>
      <c r="O915" s="71" t="str">
        <f t="shared" si="149"/>
        <v>% of potential achieved</v>
      </c>
      <c r="P915" s="223" t="str">
        <f>INDEX('Policy Characteristics'!J:J,MATCH($C915,'Policy Characteristics'!$C:$C,0))</f>
        <v>**Description:** This policy reduces methane emissions from the selected industry by increasing the capture of methane that is currently being released into the atmosphere (for example, stopping leaks from wellheads, pipes, coal mines, landfills, etc.).</v>
      </c>
      <c r="Q915" s="71" t="str">
        <f t="shared" si="149"/>
        <v>industry-ag-main.html#methane-capture</v>
      </c>
      <c r="R915" s="71" t="str">
        <f t="shared" si="149"/>
        <v>methane-capture.html</v>
      </c>
      <c r="S915" s="304" t="str">
        <f t="shared" si="149"/>
        <v>Calculated from model data; see the relevant variable(s) in the InputData folder for source information.</v>
      </c>
      <c r="T915" s="53"/>
    </row>
    <row r="916" spans="1:20" ht="29.5" x14ac:dyDescent="0.75">
      <c r="A916" s="217" t="s">
        <v>9</v>
      </c>
      <c r="B916" s="217" t="s">
        <v>20</v>
      </c>
      <c r="C916" s="217" t="s">
        <v>310</v>
      </c>
      <c r="D916" s="53" t="s">
        <v>3331</v>
      </c>
      <c r="E916" s="53"/>
      <c r="F916" s="227" t="s">
        <v>3295</v>
      </c>
      <c r="G916" s="53"/>
      <c r="H916" s="54">
        <v>1460</v>
      </c>
      <c r="I916" s="53" t="s">
        <v>45</v>
      </c>
      <c r="J916" s="54" t="s">
        <v>381</v>
      </c>
      <c r="K916" s="217" t="s">
        <v>2369</v>
      </c>
      <c r="L916" s="59">
        <v>0</v>
      </c>
      <c r="M916" s="60">
        <v>1</v>
      </c>
      <c r="N916" s="60">
        <v>0.01</v>
      </c>
      <c r="O916" s="53" t="s">
        <v>35</v>
      </c>
      <c r="P916" s="223" t="str">
        <f>INDEX('Policy Characteristics'!J:J,MATCH($C916,'Policy Characteristics'!$C:$C,0))</f>
        <v>**Description:** This policy reduces methane emissions from the selected industry by increasing the burning of methane that is currently being released into the atmosphere (i.e. flaring instead of venting/leaking).</v>
      </c>
      <c r="Q916" s="53" t="s">
        <v>246</v>
      </c>
      <c r="R916" s="9" t="s">
        <v>247</v>
      </c>
      <c r="S916" s="296" t="s">
        <v>163</v>
      </c>
      <c r="T916" s="53"/>
    </row>
    <row r="917" spans="1:20" ht="44.25" x14ac:dyDescent="0.75">
      <c r="A917" s="71" t="str">
        <f>A$916</f>
        <v>Industry</v>
      </c>
      <c r="B917" s="71" t="str">
        <f t="shared" ref="B917:C919" si="150">B$916</f>
        <v>Methane Destruction</v>
      </c>
      <c r="C917" s="71" t="str">
        <f t="shared" si="150"/>
        <v>Fraction of Methane Destruction Opportunities Achieved</v>
      </c>
      <c r="D917" s="53" t="s">
        <v>3351</v>
      </c>
      <c r="E917" s="53"/>
      <c r="F917" s="227" t="s">
        <v>3313</v>
      </c>
      <c r="G917" s="53"/>
      <c r="H917" s="54">
        <v>1461</v>
      </c>
      <c r="I917" s="53" t="s">
        <v>45</v>
      </c>
      <c r="J917" s="71" t="str">
        <f t="shared" ref="J917:S919" si="151">J$916</f>
        <v>Methane Capture and Destruction</v>
      </c>
      <c r="K917" s="71" t="str">
        <f t="shared" si="151"/>
        <v>indst methane destruction</v>
      </c>
      <c r="L917" s="224">
        <f t="shared" si="151"/>
        <v>0</v>
      </c>
      <c r="M917" s="224">
        <f t="shared" si="151"/>
        <v>1</v>
      </c>
      <c r="N917" s="224">
        <f t="shared" si="151"/>
        <v>0.01</v>
      </c>
      <c r="O917" s="71" t="str">
        <f t="shared" si="151"/>
        <v>% of potential achieved</v>
      </c>
      <c r="P917" s="223" t="str">
        <f>INDEX('Policy Characteristics'!J:J,MATCH($C917,'Policy Characteristics'!$C:$C,0))</f>
        <v>**Description:** This policy reduces methane emissions from the selected industry by increasing the burning of methane that is currently being released into the atmosphere (i.e. flaring instead of venting/leaking).</v>
      </c>
      <c r="Q917" s="71" t="str">
        <f t="shared" si="151"/>
        <v>industry-ag-main.html#methane-destr</v>
      </c>
      <c r="R917" s="71" t="str">
        <f t="shared" si="151"/>
        <v>methane-destruction.html</v>
      </c>
      <c r="S917" s="304" t="str">
        <f t="shared" si="151"/>
        <v>Calculated from model data; see the relevant variable(s) in the InputData folder for source information.</v>
      </c>
      <c r="T917" s="53"/>
    </row>
    <row r="918" spans="1:20" ht="29.5" x14ac:dyDescent="0.75">
      <c r="A918" s="71" t="str">
        <f>A$916</f>
        <v>Industry</v>
      </c>
      <c r="B918" s="71" t="str">
        <f t="shared" si="150"/>
        <v>Methane Destruction</v>
      </c>
      <c r="C918" s="71" t="str">
        <f t="shared" si="150"/>
        <v>Fraction of Methane Destruction Opportunities Achieved</v>
      </c>
      <c r="D918" s="53" t="s">
        <v>3330</v>
      </c>
      <c r="E918" s="53"/>
      <c r="F918" s="227" t="s">
        <v>2952</v>
      </c>
      <c r="G918" s="53"/>
      <c r="H918" s="54">
        <v>515</v>
      </c>
      <c r="I918" s="53" t="s">
        <v>45</v>
      </c>
      <c r="J918" s="71" t="str">
        <f t="shared" si="151"/>
        <v>Methane Capture and Destruction</v>
      </c>
      <c r="K918" s="71" t="str">
        <f t="shared" si="151"/>
        <v>indst methane destruction</v>
      </c>
      <c r="L918" s="224">
        <f t="shared" si="151"/>
        <v>0</v>
      </c>
      <c r="M918" s="224">
        <f t="shared" si="151"/>
        <v>1</v>
      </c>
      <c r="N918" s="224">
        <f t="shared" si="151"/>
        <v>0.01</v>
      </c>
      <c r="O918" s="71" t="str">
        <f t="shared" si="151"/>
        <v>% of potential achieved</v>
      </c>
      <c r="P918" s="223" t="str">
        <f>INDEX('Policy Characteristics'!J:J,MATCH($C918,'Policy Characteristics'!$C:$C,0))</f>
        <v>**Description:** This policy reduces methane emissions from the selected industry by increasing the burning of methane that is currently being released into the atmosphere (i.e. flaring instead of venting/leaking).</v>
      </c>
      <c r="Q918" s="71" t="str">
        <f t="shared" si="151"/>
        <v>industry-ag-main.html#methane-destr</v>
      </c>
      <c r="R918" s="71" t="str">
        <f t="shared" si="151"/>
        <v>methane-destruction.html</v>
      </c>
      <c r="S918" s="304" t="str">
        <f t="shared" si="151"/>
        <v>Calculated from model data; see the relevant variable(s) in the InputData folder for source information.</v>
      </c>
      <c r="T918" s="53"/>
    </row>
    <row r="919" spans="1:20" ht="29.5" x14ac:dyDescent="0.75">
      <c r="A919" s="71" t="str">
        <f t="shared" ref="A919" si="152">A$916</f>
        <v>Industry</v>
      </c>
      <c r="B919" s="71" t="str">
        <f t="shared" si="150"/>
        <v>Methane Destruction</v>
      </c>
      <c r="C919" s="71" t="str">
        <f t="shared" si="150"/>
        <v>Fraction of Methane Destruction Opportunities Achieved</v>
      </c>
      <c r="D919" s="53" t="s">
        <v>3352</v>
      </c>
      <c r="E919" s="53"/>
      <c r="F919" s="227" t="s">
        <v>3355</v>
      </c>
      <c r="G919" s="53"/>
      <c r="H919" s="54">
        <v>516</v>
      </c>
      <c r="I919" s="53" t="s">
        <v>45</v>
      </c>
      <c r="J919" s="71" t="str">
        <f t="shared" si="151"/>
        <v>Methane Capture and Destruction</v>
      </c>
      <c r="K919" s="71" t="str">
        <f t="shared" si="151"/>
        <v>indst methane destruction</v>
      </c>
      <c r="L919" s="224">
        <f t="shared" si="151"/>
        <v>0</v>
      </c>
      <c r="M919" s="224">
        <f t="shared" si="151"/>
        <v>1</v>
      </c>
      <c r="N919" s="224">
        <f t="shared" si="151"/>
        <v>0.01</v>
      </c>
      <c r="O919" s="71" t="str">
        <f t="shared" si="151"/>
        <v>% of potential achieved</v>
      </c>
      <c r="P919" s="223" t="str">
        <f>INDEX('Policy Characteristics'!J:J,MATCH($C919,'Policy Characteristics'!$C:$C,0))</f>
        <v>**Description:** This policy reduces methane emissions from the selected industry by increasing the burning of methane that is currently being released into the atmosphere (i.e. flaring instead of venting/leaking).</v>
      </c>
      <c r="Q919" s="71" t="str">
        <f t="shared" si="151"/>
        <v>industry-ag-main.html#methane-destr</v>
      </c>
      <c r="R919" s="71" t="str">
        <f t="shared" si="151"/>
        <v>methane-destruction.html</v>
      </c>
      <c r="S919" s="304" t="str">
        <f t="shared" si="151"/>
        <v>Calculated from model data; see the relevant variable(s) in the InputData folder for source information.</v>
      </c>
      <c r="T919" s="53"/>
    </row>
    <row r="920" spans="1:20" ht="88.5" x14ac:dyDescent="0.75">
      <c r="A920" s="217" t="s">
        <v>9</v>
      </c>
      <c r="B920" s="217" t="s">
        <v>2633</v>
      </c>
      <c r="C920" s="217" t="s">
        <v>2634</v>
      </c>
      <c r="D920" s="9" t="s">
        <v>488</v>
      </c>
      <c r="E920" s="53"/>
      <c r="F920" s="9" t="s">
        <v>485</v>
      </c>
      <c r="G920" s="53"/>
      <c r="H920" s="54">
        <v>451</v>
      </c>
      <c r="I920" s="53" t="s">
        <v>45</v>
      </c>
      <c r="J920" s="217" t="s">
        <v>2634</v>
      </c>
      <c r="K920" s="217" t="s">
        <v>2635</v>
      </c>
      <c r="L920" s="59">
        <v>0</v>
      </c>
      <c r="M920" s="60">
        <v>1</v>
      </c>
      <c r="N920" s="60">
        <v>0.01</v>
      </c>
      <c r="O920" s="53" t="s">
        <v>2636</v>
      </c>
      <c r="P920" s="223" t="str">
        <f>INDEX('Policy Characteristics'!J:J,MATCH($C920,'Policy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20" s="53"/>
      <c r="R920" s="9" t="s">
        <v>2883</v>
      </c>
      <c r="S920" s="296" t="s">
        <v>163</v>
      </c>
      <c r="T920" s="53"/>
    </row>
    <row r="921" spans="1:20" ht="88.5" x14ac:dyDescent="0.75">
      <c r="A921" s="71" t="str">
        <f>A$920</f>
        <v>Industry</v>
      </c>
      <c r="B921" s="71" t="str">
        <f t="shared" ref="B921:C928" si="153">B$920</f>
        <v>Reduce Fossil Fuel Exports</v>
      </c>
      <c r="C921" s="71" t="str">
        <f t="shared" si="153"/>
        <v>Percent Reduction in Fossil Fuel Exports</v>
      </c>
      <c r="D921" s="9" t="s">
        <v>48</v>
      </c>
      <c r="E921" s="53"/>
      <c r="F921" s="9" t="s">
        <v>92</v>
      </c>
      <c r="G921" s="53"/>
      <c r="H921" s="54">
        <v>452</v>
      </c>
      <c r="I921" s="53" t="s">
        <v>45</v>
      </c>
      <c r="J921" s="71" t="str">
        <f t="shared" ref="J921:K928" si="154">J$920</f>
        <v>Percent Reduction in Fossil Fuel Exports</v>
      </c>
      <c r="K921" s="71" t="str">
        <f t="shared" si="154"/>
        <v>indst reduce fossil fuel exports</v>
      </c>
      <c r="L921" s="224">
        <f t="shared" ref="L921:O924" si="155">L$920</f>
        <v>0</v>
      </c>
      <c r="M921" s="224">
        <f t="shared" si="155"/>
        <v>1</v>
      </c>
      <c r="N921" s="224">
        <f t="shared" si="155"/>
        <v>0.01</v>
      </c>
      <c r="O921" s="71" t="str">
        <f t="shared" si="155"/>
        <v>% reduction in exports</v>
      </c>
      <c r="P921" s="223" t="str">
        <f>INDEX('Policy Characteristics'!J:J,MATCH($C921,'Policy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21" s="53"/>
      <c r="R921" s="71" t="str">
        <f t="shared" ref="R921:R924" si="156">R$920</f>
        <v>reduce-fuel-exports.html</v>
      </c>
      <c r="S921" s="304" t="str">
        <f t="shared" ref="S921:S928" si="157">S$920</f>
        <v>Calculated from model data; see the relevant variable(s) in the InputData folder for source information.</v>
      </c>
      <c r="T921" s="53"/>
    </row>
    <row r="922" spans="1:20" ht="88.5" x14ac:dyDescent="0.75">
      <c r="A922" s="71" t="str">
        <f t="shared" ref="A922:A928" si="158">A$920</f>
        <v>Industry</v>
      </c>
      <c r="B922" s="71" t="str">
        <f t="shared" si="153"/>
        <v>Reduce Fossil Fuel Exports</v>
      </c>
      <c r="C922" s="71" t="str">
        <f t="shared" si="153"/>
        <v>Percent Reduction in Fossil Fuel Exports</v>
      </c>
      <c r="D922" s="9" t="s">
        <v>55</v>
      </c>
      <c r="E922" s="53"/>
      <c r="F922" s="9" t="s">
        <v>100</v>
      </c>
      <c r="G922" s="53"/>
      <c r="H922" s="54">
        <v>453</v>
      </c>
      <c r="I922" s="53" t="s">
        <v>45</v>
      </c>
      <c r="J922" s="71" t="str">
        <f t="shared" si="154"/>
        <v>Percent Reduction in Fossil Fuel Exports</v>
      </c>
      <c r="K922" s="71" t="str">
        <f t="shared" si="154"/>
        <v>indst reduce fossil fuel exports</v>
      </c>
      <c r="L922" s="224">
        <f t="shared" si="155"/>
        <v>0</v>
      </c>
      <c r="M922" s="224">
        <f t="shared" si="155"/>
        <v>1</v>
      </c>
      <c r="N922" s="224">
        <f t="shared" si="155"/>
        <v>0.01</v>
      </c>
      <c r="O922" s="71" t="str">
        <f t="shared" si="155"/>
        <v>% reduction in exports</v>
      </c>
      <c r="P922" s="223" t="str">
        <f>INDEX('Policy Characteristics'!J:J,MATCH($C922,'Policy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22" s="53"/>
      <c r="R922" s="71" t="str">
        <f t="shared" si="156"/>
        <v>reduce-fuel-exports.html</v>
      </c>
      <c r="S922" s="304" t="str">
        <f t="shared" si="157"/>
        <v>Calculated from model data; see the relevant variable(s) in the InputData folder for source information.</v>
      </c>
      <c r="T922" s="53"/>
    </row>
    <row r="923" spans="1:20" ht="88.5" x14ac:dyDescent="0.75">
      <c r="A923" s="71" t="str">
        <f t="shared" si="158"/>
        <v>Industry</v>
      </c>
      <c r="B923" s="71" t="str">
        <f t="shared" si="153"/>
        <v>Reduce Fossil Fuel Exports</v>
      </c>
      <c r="C923" s="71" t="str">
        <f t="shared" si="153"/>
        <v>Percent Reduction in Fossil Fuel Exports</v>
      </c>
      <c r="D923" s="9" t="s">
        <v>56</v>
      </c>
      <c r="E923" s="53"/>
      <c r="F923" s="9" t="s">
        <v>101</v>
      </c>
      <c r="G923" s="53"/>
      <c r="H923" s="54">
        <v>454</v>
      </c>
      <c r="I923" s="53" t="s">
        <v>45</v>
      </c>
      <c r="J923" s="71" t="str">
        <f t="shared" si="154"/>
        <v>Percent Reduction in Fossil Fuel Exports</v>
      </c>
      <c r="K923" s="71" t="str">
        <f t="shared" si="154"/>
        <v>indst reduce fossil fuel exports</v>
      </c>
      <c r="L923" s="224">
        <f t="shared" si="155"/>
        <v>0</v>
      </c>
      <c r="M923" s="224">
        <f t="shared" si="155"/>
        <v>1</v>
      </c>
      <c r="N923" s="224">
        <f t="shared" si="155"/>
        <v>0.01</v>
      </c>
      <c r="O923" s="71" t="str">
        <f t="shared" si="155"/>
        <v>% reduction in exports</v>
      </c>
      <c r="P923" s="223" t="str">
        <f>INDEX('Policy Characteristics'!J:J,MATCH($C923,'Policy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23" s="53"/>
      <c r="R923" s="71" t="str">
        <f t="shared" si="156"/>
        <v>reduce-fuel-exports.html</v>
      </c>
      <c r="S923" s="304" t="str">
        <f t="shared" si="157"/>
        <v>Calculated from model data; see the relevant variable(s) in the InputData folder for source information.</v>
      </c>
      <c r="T923" s="53"/>
    </row>
    <row r="924" spans="1:20" ht="88.5" x14ac:dyDescent="0.75">
      <c r="A924" s="71" t="str">
        <f t="shared" si="158"/>
        <v>Industry</v>
      </c>
      <c r="B924" s="71" t="str">
        <f t="shared" si="153"/>
        <v>Reduce Fossil Fuel Exports</v>
      </c>
      <c r="C924" s="71" t="str">
        <f t="shared" si="153"/>
        <v>Percent Reduction in Fossil Fuel Exports</v>
      </c>
      <c r="D924" s="9" t="s">
        <v>2615</v>
      </c>
      <c r="E924" s="53"/>
      <c r="F924" s="9" t="s">
        <v>2616</v>
      </c>
      <c r="G924" s="53"/>
      <c r="H924" s="54">
        <v>455</v>
      </c>
      <c r="I924" s="53" t="s">
        <v>45</v>
      </c>
      <c r="J924" s="71" t="str">
        <f t="shared" si="154"/>
        <v>Percent Reduction in Fossil Fuel Exports</v>
      </c>
      <c r="K924" s="71" t="str">
        <f t="shared" si="154"/>
        <v>indst reduce fossil fuel exports</v>
      </c>
      <c r="L924" s="224">
        <f t="shared" si="155"/>
        <v>0</v>
      </c>
      <c r="M924" s="224">
        <f t="shared" si="155"/>
        <v>1</v>
      </c>
      <c r="N924" s="224">
        <f t="shared" si="155"/>
        <v>0.01</v>
      </c>
      <c r="O924" s="71" t="str">
        <f t="shared" si="155"/>
        <v>% reduction in exports</v>
      </c>
      <c r="P924" s="223" t="str">
        <f>INDEX('Policy Characteristics'!J:J,MATCH($C924,'Policy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24" s="53"/>
      <c r="R924" s="71" t="str">
        <f t="shared" si="156"/>
        <v>reduce-fuel-exports.html</v>
      </c>
      <c r="S924" s="304" t="str">
        <f t="shared" si="157"/>
        <v>Calculated from model data; see the relevant variable(s) in the InputData folder for source information.</v>
      </c>
      <c r="T924" s="53"/>
    </row>
    <row r="925" spans="1:20" ht="88.5" x14ac:dyDescent="0.75">
      <c r="A925" s="71" t="str">
        <f t="shared" si="158"/>
        <v>Industry</v>
      </c>
      <c r="B925" s="71" t="str">
        <f t="shared" si="153"/>
        <v>Reduce Fossil Fuel Exports</v>
      </c>
      <c r="C925" s="71" t="str">
        <f t="shared" si="153"/>
        <v>Percent Reduction in Fossil Fuel Exports</v>
      </c>
      <c r="D925" s="9" t="s">
        <v>481</v>
      </c>
      <c r="E925" s="53"/>
      <c r="F925" s="9" t="s">
        <v>482</v>
      </c>
      <c r="G925" s="53"/>
      <c r="H925" s="54">
        <v>456</v>
      </c>
      <c r="I925" s="9" t="s">
        <v>46</v>
      </c>
      <c r="J925" s="71"/>
      <c r="K925" s="71"/>
      <c r="L925" s="224"/>
      <c r="M925" s="224"/>
      <c r="N925" s="224"/>
      <c r="O925" s="71"/>
      <c r="P925" s="223" t="str">
        <f>INDEX('Policy Characteristics'!J:J,MATCH($C925,'Policy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25" s="53"/>
      <c r="R925" s="9"/>
      <c r="S925" s="304" t="str">
        <f t="shared" si="157"/>
        <v>Calculated from model data; see the relevant variable(s) in the InputData folder for source information.</v>
      </c>
      <c r="T925" s="53"/>
    </row>
    <row r="926" spans="1:20" ht="88.5" x14ac:dyDescent="0.75">
      <c r="A926" s="71" t="str">
        <f t="shared" si="158"/>
        <v>Industry</v>
      </c>
      <c r="B926" s="71" t="str">
        <f t="shared" si="153"/>
        <v>Reduce Fossil Fuel Exports</v>
      </c>
      <c r="C926" s="71" t="str">
        <f t="shared" si="153"/>
        <v>Percent Reduction in Fossil Fuel Exports</v>
      </c>
      <c r="D926" s="9" t="s">
        <v>2607</v>
      </c>
      <c r="E926" s="53"/>
      <c r="F926" s="9" t="s">
        <v>2611</v>
      </c>
      <c r="G926" s="53"/>
      <c r="H926" s="54">
        <v>457</v>
      </c>
      <c r="I926" s="53" t="s">
        <v>45</v>
      </c>
      <c r="J926" s="71" t="str">
        <f t="shared" si="154"/>
        <v>Percent Reduction in Fossil Fuel Exports</v>
      </c>
      <c r="K926" s="71" t="str">
        <f t="shared" si="154"/>
        <v>indst reduce fossil fuel exports</v>
      </c>
      <c r="L926" s="224">
        <f t="shared" ref="L926:O928" si="159">L$920</f>
        <v>0</v>
      </c>
      <c r="M926" s="224">
        <f t="shared" si="159"/>
        <v>1</v>
      </c>
      <c r="N926" s="224">
        <f t="shared" si="159"/>
        <v>0.01</v>
      </c>
      <c r="O926" s="71" t="str">
        <f t="shared" si="159"/>
        <v>% reduction in exports</v>
      </c>
      <c r="P926" s="223" t="str">
        <f>INDEX('Policy Characteristics'!J:J,MATCH($C926,'Policy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26" s="53"/>
      <c r="R926" s="71" t="str">
        <f t="shared" ref="R926:R928" si="160">R$920</f>
        <v>reduce-fuel-exports.html</v>
      </c>
      <c r="S926" s="304" t="str">
        <f t="shared" si="157"/>
        <v>Calculated from model data; see the relevant variable(s) in the InputData folder for source information.</v>
      </c>
      <c r="T926" s="53"/>
    </row>
    <row r="927" spans="1:20" ht="88.5" x14ac:dyDescent="0.75">
      <c r="A927" s="71" t="str">
        <f t="shared" si="158"/>
        <v>Industry</v>
      </c>
      <c r="B927" s="71" t="str">
        <f t="shared" si="153"/>
        <v>Reduce Fossil Fuel Exports</v>
      </c>
      <c r="C927" s="71" t="str">
        <f t="shared" si="153"/>
        <v>Percent Reduction in Fossil Fuel Exports</v>
      </c>
      <c r="D927" s="9" t="s">
        <v>2617</v>
      </c>
      <c r="E927" s="53"/>
      <c r="F927" s="9" t="s">
        <v>2618</v>
      </c>
      <c r="G927" s="53"/>
      <c r="H927" s="54">
        <v>458</v>
      </c>
      <c r="I927" s="53" t="s">
        <v>45</v>
      </c>
      <c r="J927" s="71" t="str">
        <f t="shared" si="154"/>
        <v>Percent Reduction in Fossil Fuel Exports</v>
      </c>
      <c r="K927" s="71" t="str">
        <f t="shared" si="154"/>
        <v>indst reduce fossil fuel exports</v>
      </c>
      <c r="L927" s="224">
        <f t="shared" si="159"/>
        <v>0</v>
      </c>
      <c r="M927" s="224">
        <f t="shared" si="159"/>
        <v>1</v>
      </c>
      <c r="N927" s="224">
        <f t="shared" si="159"/>
        <v>0.01</v>
      </c>
      <c r="O927" s="71" t="str">
        <f t="shared" si="159"/>
        <v>% reduction in exports</v>
      </c>
      <c r="P927" s="223" t="str">
        <f>INDEX('Policy Characteristics'!J:J,MATCH($C927,'Policy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27" s="53"/>
      <c r="R927" s="71" t="str">
        <f t="shared" si="160"/>
        <v>reduce-fuel-exports.html</v>
      </c>
      <c r="S927" s="304" t="str">
        <f t="shared" si="157"/>
        <v>Calculated from model data; see the relevant variable(s) in the InputData folder for source information.</v>
      </c>
      <c r="T927" s="53"/>
    </row>
    <row r="928" spans="1:20" ht="88.5" x14ac:dyDescent="0.75">
      <c r="A928" s="71" t="str">
        <f t="shared" si="158"/>
        <v>Industry</v>
      </c>
      <c r="B928" s="71" t="str">
        <f t="shared" si="153"/>
        <v>Reduce Fossil Fuel Exports</v>
      </c>
      <c r="C928" s="71" t="str">
        <f t="shared" si="153"/>
        <v>Percent Reduction in Fossil Fuel Exports</v>
      </c>
      <c r="D928" s="9" t="s">
        <v>2608</v>
      </c>
      <c r="E928" s="53"/>
      <c r="F928" s="9" t="s">
        <v>2612</v>
      </c>
      <c r="G928" s="53"/>
      <c r="H928" s="54">
        <v>459</v>
      </c>
      <c r="I928" s="53" t="s">
        <v>45</v>
      </c>
      <c r="J928" s="71" t="str">
        <f t="shared" si="154"/>
        <v>Percent Reduction in Fossil Fuel Exports</v>
      </c>
      <c r="K928" s="71" t="str">
        <f t="shared" si="154"/>
        <v>indst reduce fossil fuel exports</v>
      </c>
      <c r="L928" s="224">
        <f t="shared" si="159"/>
        <v>0</v>
      </c>
      <c r="M928" s="224">
        <f t="shared" si="159"/>
        <v>1</v>
      </c>
      <c r="N928" s="224">
        <f t="shared" si="159"/>
        <v>0.01</v>
      </c>
      <c r="O928" s="71" t="str">
        <f t="shared" si="159"/>
        <v>% reduction in exports</v>
      </c>
      <c r="P928" s="223" t="str">
        <f>INDEX('Policy Characteristics'!J:J,MATCH($C928,'Policy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28" s="53"/>
      <c r="R928" s="71" t="str">
        <f t="shared" si="160"/>
        <v>reduce-fuel-exports.html</v>
      </c>
      <c r="S928" s="304" t="str">
        <f t="shared" si="157"/>
        <v>Calculated from model data; see the relevant variable(s) in the InputData folder for source information.</v>
      </c>
      <c r="T928" s="53"/>
    </row>
    <row r="929" spans="1:20" ht="73.75" x14ac:dyDescent="0.75">
      <c r="A929" s="217" t="s">
        <v>141</v>
      </c>
      <c r="B929" s="217" t="s">
        <v>143</v>
      </c>
      <c r="C929" s="217" t="s">
        <v>466</v>
      </c>
      <c r="D929" s="53"/>
      <c r="E929" s="53"/>
      <c r="F929" s="53"/>
      <c r="G929" s="53"/>
      <c r="H929" s="54">
        <v>60</v>
      </c>
      <c r="I929" s="53" t="s">
        <v>45</v>
      </c>
      <c r="J929" s="217" t="s">
        <v>143</v>
      </c>
      <c r="K929" s="217" t="s">
        <v>2368</v>
      </c>
      <c r="L929" s="59">
        <v>0</v>
      </c>
      <c r="M929" s="60">
        <v>1</v>
      </c>
      <c r="N929" s="60">
        <v>0.01</v>
      </c>
      <c r="O929" s="53" t="s">
        <v>35</v>
      </c>
      <c r="P929" s="223" t="str">
        <f>INDEX('Policy Characteristics'!J:J,MATCH($C929,'Policy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v>
      </c>
      <c r="Q929" s="53" t="s">
        <v>248</v>
      </c>
      <c r="R929" s="9" t="s">
        <v>249</v>
      </c>
      <c r="S929" s="296" t="s">
        <v>163</v>
      </c>
      <c r="T929" s="53" t="s">
        <v>198</v>
      </c>
    </row>
    <row r="930" spans="1:20" ht="29.5" x14ac:dyDescent="0.75">
      <c r="A930" s="217" t="s">
        <v>141</v>
      </c>
      <c r="B930" s="217" t="s">
        <v>280</v>
      </c>
      <c r="C930" s="217" t="s">
        <v>475</v>
      </c>
      <c r="D930" s="53"/>
      <c r="E930" s="53"/>
      <c r="F930" s="53"/>
      <c r="G930" s="53"/>
      <c r="H930" s="54">
        <v>705</v>
      </c>
      <c r="I930" s="9" t="s">
        <v>46</v>
      </c>
      <c r="J930" s="217" t="s">
        <v>280</v>
      </c>
      <c r="K930" s="217" t="s">
        <v>2367</v>
      </c>
      <c r="L930" s="59"/>
      <c r="M930" s="60"/>
      <c r="N930" s="60"/>
      <c r="O930" s="53"/>
      <c r="P930" s="223">
        <f>INDEX('Policy Characteristics'!J:J,MATCH($C930,'Policy Characteristics'!$C:$C,0))</f>
        <v>0</v>
      </c>
      <c r="Q930" s="53" t="s">
        <v>344</v>
      </c>
      <c r="R930" s="9" t="s">
        <v>345</v>
      </c>
      <c r="S930" s="296"/>
      <c r="T930" s="53"/>
    </row>
    <row r="931" spans="1:20" ht="29.5" x14ac:dyDescent="0.75">
      <c r="A931" s="217" t="s">
        <v>141</v>
      </c>
      <c r="B931" s="217" t="s">
        <v>471</v>
      </c>
      <c r="C931" s="217" t="s">
        <v>472</v>
      </c>
      <c r="D931" s="53"/>
      <c r="E931" s="53"/>
      <c r="F931" s="53"/>
      <c r="G931" s="53"/>
      <c r="H931" s="54">
        <v>177</v>
      </c>
      <c r="I931" s="9" t="s">
        <v>46</v>
      </c>
      <c r="J931" s="217" t="s">
        <v>471</v>
      </c>
      <c r="K931" s="217" t="s">
        <v>2366</v>
      </c>
      <c r="L931" s="59"/>
      <c r="M931" s="60"/>
      <c r="N931" s="60"/>
      <c r="O931" s="53"/>
      <c r="P931" s="223">
        <f>INDEX('Policy Characteristics'!J:J,MATCH($C931,'Policy Characteristics'!$C:$C,0))</f>
        <v>0</v>
      </c>
      <c r="Q931" s="53"/>
      <c r="R931" s="9" t="s">
        <v>2889</v>
      </c>
      <c r="S931" s="296"/>
      <c r="T931" s="53"/>
    </row>
    <row r="932" spans="1:20" ht="44.25" x14ac:dyDescent="0.75">
      <c r="A932" s="217" t="s">
        <v>141</v>
      </c>
      <c r="B932" s="217" t="s">
        <v>199</v>
      </c>
      <c r="C932" s="217" t="s">
        <v>467</v>
      </c>
      <c r="D932" s="53"/>
      <c r="E932" s="53"/>
      <c r="F932" s="53"/>
      <c r="G932" s="53"/>
      <c r="H932" s="54">
        <v>61</v>
      </c>
      <c r="I932" s="53" t="s">
        <v>45</v>
      </c>
      <c r="J932" s="217" t="s">
        <v>199</v>
      </c>
      <c r="K932" s="217" t="s">
        <v>2365</v>
      </c>
      <c r="L932" s="59">
        <v>0</v>
      </c>
      <c r="M932" s="60">
        <v>1</v>
      </c>
      <c r="N932" s="60">
        <v>0.01</v>
      </c>
      <c r="O932" s="53" t="s">
        <v>35</v>
      </c>
      <c r="P932" s="223" t="str">
        <f>INDEX('Policy Characteristics'!J:J,MATCH($C932,'Policy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932" s="53" t="s">
        <v>250</v>
      </c>
      <c r="R932" s="9" t="s">
        <v>251</v>
      </c>
      <c r="S932" s="296" t="s">
        <v>163</v>
      </c>
      <c r="T932" s="53"/>
    </row>
    <row r="933" spans="1:20" ht="59" x14ac:dyDescent="0.75">
      <c r="A933" s="217" t="s">
        <v>141</v>
      </c>
      <c r="B933" s="217" t="s">
        <v>2966</v>
      </c>
      <c r="C933" s="217" t="s">
        <v>2967</v>
      </c>
      <c r="D933" s="53"/>
      <c r="E933" s="53"/>
      <c r="F933" s="53"/>
      <c r="G933" s="53"/>
      <c r="H933" s="54">
        <v>62</v>
      </c>
      <c r="I933" s="53" t="s">
        <v>45</v>
      </c>
      <c r="J933" s="217" t="s">
        <v>2966</v>
      </c>
      <c r="K933" s="217" t="s">
        <v>2968</v>
      </c>
      <c r="L933" s="59">
        <v>0</v>
      </c>
      <c r="M933" s="60">
        <v>1</v>
      </c>
      <c r="N933" s="60">
        <v>0.01</v>
      </c>
      <c r="O933" s="53" t="s">
        <v>35</v>
      </c>
      <c r="P933" s="223" t="str">
        <f>INDEX('Policy Characteristics'!J:J,MATCH($C933,'Policy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933" s="53" t="s">
        <v>252</v>
      </c>
      <c r="R933" s="9" t="s">
        <v>253</v>
      </c>
      <c r="S933" s="296" t="s">
        <v>163</v>
      </c>
      <c r="T933" s="53"/>
    </row>
    <row r="934" spans="1:20" ht="44.25" x14ac:dyDescent="0.75">
      <c r="A934" s="217" t="s">
        <v>141</v>
      </c>
      <c r="B934" s="217" t="s">
        <v>144</v>
      </c>
      <c r="C934" s="217" t="s">
        <v>468</v>
      </c>
      <c r="D934" s="53"/>
      <c r="E934" s="53"/>
      <c r="F934" s="53"/>
      <c r="G934" s="53"/>
      <c r="H934" s="54">
        <v>63</v>
      </c>
      <c r="I934" s="53" t="s">
        <v>45</v>
      </c>
      <c r="J934" s="217" t="s">
        <v>144</v>
      </c>
      <c r="K934" s="217" t="s">
        <v>2364</v>
      </c>
      <c r="L934" s="59">
        <v>0</v>
      </c>
      <c r="M934" s="60">
        <v>1</v>
      </c>
      <c r="N934" s="60">
        <v>0.01</v>
      </c>
      <c r="O934" s="53" t="s">
        <v>35</v>
      </c>
      <c r="P934" s="223" t="str">
        <f>INDEX('Policy Characteristics'!J:J,MATCH($C934,'Policy Characteristics'!$C:$C,0))</f>
        <v>**Description:**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v>
      </c>
      <c r="Q934" s="53" t="s">
        <v>254</v>
      </c>
      <c r="R934" s="9" t="s">
        <v>255</v>
      </c>
      <c r="S934" s="296" t="s">
        <v>163</v>
      </c>
      <c r="T934" s="53"/>
    </row>
    <row r="935" spans="1:20" ht="44.25" x14ac:dyDescent="0.75">
      <c r="A935" s="217" t="s">
        <v>141</v>
      </c>
      <c r="B935" s="217" t="s">
        <v>142</v>
      </c>
      <c r="C935" s="217" t="s">
        <v>3007</v>
      </c>
      <c r="D935" s="53"/>
      <c r="E935" s="53"/>
      <c r="F935" s="53"/>
      <c r="G935" s="53"/>
      <c r="H935" s="54">
        <v>64</v>
      </c>
      <c r="I935" s="53" t="s">
        <v>45</v>
      </c>
      <c r="J935" s="217" t="s">
        <v>142</v>
      </c>
      <c r="K935" s="217" t="s">
        <v>2363</v>
      </c>
      <c r="L935" s="59">
        <v>0</v>
      </c>
      <c r="M935" s="60">
        <v>1</v>
      </c>
      <c r="N935" s="60">
        <v>0.01</v>
      </c>
      <c r="O935" s="53" t="s">
        <v>35</v>
      </c>
      <c r="P935" s="223" t="str">
        <f>INDEX('Policy Characteristics'!J:J,MATCH($C935,'Policy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935" s="53" t="s">
        <v>256</v>
      </c>
      <c r="R935" s="9" t="s">
        <v>257</v>
      </c>
      <c r="S935" s="296" t="s">
        <v>163</v>
      </c>
      <c r="T935" s="53"/>
    </row>
    <row r="936" spans="1:20" ht="29.5" x14ac:dyDescent="0.75">
      <c r="A936" s="217" t="s">
        <v>141</v>
      </c>
      <c r="B936" s="217" t="s">
        <v>469</v>
      </c>
      <c r="C936" s="217" t="s">
        <v>470</v>
      </c>
      <c r="D936" s="53"/>
      <c r="E936" s="53"/>
      <c r="F936" s="53"/>
      <c r="G936" s="53"/>
      <c r="H936" s="54">
        <v>178</v>
      </c>
      <c r="I936" s="53" t="s">
        <v>46</v>
      </c>
      <c r="J936" s="217" t="s">
        <v>469</v>
      </c>
      <c r="K936" s="217" t="s">
        <v>2362</v>
      </c>
      <c r="L936" s="59"/>
      <c r="M936" s="60"/>
      <c r="N936" s="60"/>
      <c r="O936" s="53"/>
      <c r="P936" s="223">
        <f>INDEX('Policy Characteristics'!J:J,MATCH($C936,'Policy Characteristics'!$C:$C,0))</f>
        <v>0</v>
      </c>
      <c r="Q936" s="53"/>
      <c r="R936" s="9" t="s">
        <v>2890</v>
      </c>
      <c r="S936" s="296"/>
      <c r="T936" s="53"/>
    </row>
    <row r="937" spans="1:20" ht="118" x14ac:dyDescent="0.75">
      <c r="A937" s="217" t="s">
        <v>141</v>
      </c>
      <c r="B937" s="217" t="s">
        <v>2572</v>
      </c>
      <c r="C937" s="217" t="s">
        <v>2573</v>
      </c>
      <c r="D937" s="53"/>
      <c r="E937" s="53"/>
      <c r="F937" s="53"/>
      <c r="G937" s="53"/>
      <c r="H937" s="54">
        <v>434</v>
      </c>
      <c r="I937" s="53" t="s">
        <v>45</v>
      </c>
      <c r="J937" s="217" t="s">
        <v>2572</v>
      </c>
      <c r="K937" s="217" t="s">
        <v>2574</v>
      </c>
      <c r="L937" s="59">
        <v>0</v>
      </c>
      <c r="M937" s="60">
        <v>1</v>
      </c>
      <c r="N937" s="60">
        <v>0.01</v>
      </c>
      <c r="O937" s="53" t="s">
        <v>2575</v>
      </c>
      <c r="P937" s="223" t="str">
        <f>INDEX('Policy Characteristics'!J:J,MATCH($C937,'Policy Characteristics'!$C:$C,0))</f>
        <v>**Description:**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937" s="53"/>
      <c r="R937" s="9" t="s">
        <v>2884</v>
      </c>
      <c r="S937" s="472" t="s">
        <v>2576</v>
      </c>
      <c r="T937" s="53"/>
    </row>
    <row r="938" spans="1:20" s="2" customFormat="1" ht="89" customHeight="1" x14ac:dyDescent="0.75">
      <c r="A938" s="218" t="s">
        <v>2619</v>
      </c>
      <c r="B938" s="218" t="s">
        <v>2623</v>
      </c>
      <c r="C938" s="218" t="s">
        <v>311</v>
      </c>
      <c r="D938" s="9"/>
      <c r="E938" s="9"/>
      <c r="F938" s="9"/>
      <c r="G938" s="9"/>
      <c r="H938" s="54">
        <v>68</v>
      </c>
      <c r="I938" s="9" t="s">
        <v>45</v>
      </c>
      <c r="J938" s="218" t="s">
        <v>2622</v>
      </c>
      <c r="K938" s="217" t="s">
        <v>2361</v>
      </c>
      <c r="L938" s="63">
        <v>0</v>
      </c>
      <c r="M938" s="63">
        <v>1</v>
      </c>
      <c r="N938" s="63">
        <v>0.01</v>
      </c>
      <c r="O938" s="9" t="s">
        <v>59</v>
      </c>
      <c r="P938" s="223" t="str">
        <f>INDEX('Policy Characteristics'!J:J,MATCH($C938,'Policy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938" s="9" t="s">
        <v>262</v>
      </c>
      <c r="R938" s="9" t="s">
        <v>263</v>
      </c>
      <c r="S938" s="296" t="s">
        <v>163</v>
      </c>
      <c r="T938" s="9"/>
    </row>
    <row r="939" spans="1:20" s="2" customFormat="1" ht="72.5" customHeight="1" x14ac:dyDescent="0.75">
      <c r="A939" s="218" t="s">
        <v>2619</v>
      </c>
      <c r="B939" s="218" t="s">
        <v>2927</v>
      </c>
      <c r="C939" s="218" t="s">
        <v>2926</v>
      </c>
      <c r="D939" s="9"/>
      <c r="E939" s="9"/>
      <c r="F939" s="9"/>
      <c r="G939" s="9"/>
      <c r="H939" s="54">
        <v>176</v>
      </c>
      <c r="I939" s="9" t="s">
        <v>45</v>
      </c>
      <c r="J939" s="218" t="s">
        <v>382</v>
      </c>
      <c r="K939" s="217" t="s">
        <v>2924</v>
      </c>
      <c r="L939" s="63">
        <v>0</v>
      </c>
      <c r="M939" s="63">
        <v>1</v>
      </c>
      <c r="N939" s="63">
        <v>0.01</v>
      </c>
      <c r="O939" s="53" t="s">
        <v>2925</v>
      </c>
      <c r="P939" s="223" t="str">
        <f>INDEX('Policy Characteristics'!J:J,MATCH($C939,'Policy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939" s="9" t="s">
        <v>375</v>
      </c>
      <c r="R939" s="9" t="s">
        <v>2886</v>
      </c>
      <c r="S939" s="296" t="s">
        <v>163</v>
      </c>
      <c r="T939" s="9"/>
    </row>
    <row r="940" spans="1:20" s="2" customFormat="1" ht="78.5" customHeight="1" x14ac:dyDescent="0.75">
      <c r="A940" s="218" t="s">
        <v>2619</v>
      </c>
      <c r="B940" s="218" t="s">
        <v>2620</v>
      </c>
      <c r="C940" s="218" t="s">
        <v>2621</v>
      </c>
      <c r="D940" s="9"/>
      <c r="E940" s="9"/>
      <c r="F940" s="9"/>
      <c r="G940" s="9"/>
      <c r="H940" s="54">
        <v>450</v>
      </c>
      <c r="I940" s="9" t="s">
        <v>45</v>
      </c>
      <c r="J940" s="218" t="s">
        <v>2624</v>
      </c>
      <c r="K940" s="217" t="s">
        <v>2625</v>
      </c>
      <c r="L940" s="63">
        <v>0</v>
      </c>
      <c r="M940" s="63">
        <v>1</v>
      </c>
      <c r="N940" s="63">
        <v>0.01</v>
      </c>
      <c r="O940" s="53" t="s">
        <v>2626</v>
      </c>
      <c r="P940" s="223" t="str">
        <f>INDEX('Policy Characteristics'!J:J,MATCH($C940,'Policy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940" s="9"/>
      <c r="R940" s="9" t="s">
        <v>2887</v>
      </c>
      <c r="S940" s="296"/>
      <c r="T940" s="9"/>
    </row>
    <row r="941" spans="1:20" s="5" customFormat="1" ht="88.5" x14ac:dyDescent="0.75">
      <c r="A941" s="217" t="s">
        <v>10</v>
      </c>
      <c r="B941" s="217" t="s">
        <v>3407</v>
      </c>
      <c r="C941" s="217" t="s">
        <v>2539</v>
      </c>
      <c r="D941" s="53" t="s">
        <v>365</v>
      </c>
      <c r="E941" s="53"/>
      <c r="F941" s="53" t="s">
        <v>369</v>
      </c>
      <c r="G941" s="53"/>
      <c r="H941" s="54">
        <v>171</v>
      </c>
      <c r="I941" s="53" t="s">
        <v>45</v>
      </c>
      <c r="J941" s="217" t="s">
        <v>3407</v>
      </c>
      <c r="K941" s="217" t="s">
        <v>2360</v>
      </c>
      <c r="L941" s="65">
        <v>0</v>
      </c>
      <c r="M941" s="65">
        <v>300</v>
      </c>
      <c r="N941" s="65">
        <v>5</v>
      </c>
      <c r="O941" s="217" t="str">
        <f>UnitControlCenter!B44</f>
        <v>$/metric ton CO2e</v>
      </c>
      <c r="P941" s="223" t="str">
        <f>INDEX('Policy Characteristics'!J:J,MATCH($C941,'Policy Characteristics'!$C:$C,0))</f>
        <v>**Description:** This policy applies a price on fuels used in the selected sector(s) based on their greenhouse gas emissions. It also increases the base cost of vehicles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41" s="53" t="s">
        <v>260</v>
      </c>
      <c r="R941" s="9" t="s">
        <v>261</v>
      </c>
      <c r="S941" s="301" t="s">
        <v>2511</v>
      </c>
      <c r="T941" s="9" t="s">
        <v>432</v>
      </c>
    </row>
    <row r="942" spans="1:20" s="5" customFormat="1" ht="88.5" x14ac:dyDescent="0.75">
      <c r="A942" s="71" t="str">
        <f>A$941</f>
        <v>Cross-Sector</v>
      </c>
      <c r="B942" s="71" t="str">
        <f t="shared" ref="B942:C942" si="161">B$941</f>
        <v>Carbon Price</v>
      </c>
      <c r="C942" s="71" t="str">
        <f t="shared" si="161"/>
        <v>Additional Carbon Tax Rate</v>
      </c>
      <c r="D942" s="53" t="s">
        <v>373</v>
      </c>
      <c r="E942" s="53"/>
      <c r="F942" s="53" t="s">
        <v>374</v>
      </c>
      <c r="G942" s="53"/>
      <c r="H942" s="54">
        <v>172</v>
      </c>
      <c r="I942" s="53" t="s">
        <v>45</v>
      </c>
      <c r="J942" s="71" t="str">
        <f t="shared" ref="J942:J946" si="162">J$941</f>
        <v>Carbon Price</v>
      </c>
      <c r="K942" s="66" t="str">
        <f t="shared" ref="K942:O946" si="163">K$941</f>
        <v>cross carbon tax</v>
      </c>
      <c r="L942" s="66">
        <f t="shared" si="163"/>
        <v>0</v>
      </c>
      <c r="M942" s="66">
        <f t="shared" si="163"/>
        <v>300</v>
      </c>
      <c r="N942" s="66">
        <f t="shared" si="163"/>
        <v>5</v>
      </c>
      <c r="O942" s="55" t="str">
        <f t="shared" si="163"/>
        <v>$/metric ton CO2e</v>
      </c>
      <c r="P942" s="223" t="str">
        <f>INDEX('Policy Characteristics'!J:J,MATCH($C942,'Policy Characteristics'!$C:$C,0))</f>
        <v>**Description:** This policy applies a price on fuels used in the selected sector(s) based on their greenhouse gas emissions. It also increases the base cost of vehicles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42" s="55" t="str">
        <f t="shared" ref="Q942:R946" si="164">Q$941</f>
        <v>fuels.html#carbon-tax</v>
      </c>
      <c r="R942" s="55" t="str">
        <f t="shared" si="164"/>
        <v>carbon-tax.html</v>
      </c>
      <c r="S942" s="301"/>
      <c r="T942" s="55"/>
    </row>
    <row r="943" spans="1:20" s="5" customFormat="1" ht="88.5" x14ac:dyDescent="0.75">
      <c r="A943" s="71" t="str">
        <f t="shared" ref="A943:C946" si="165">A$941</f>
        <v>Cross-Sector</v>
      </c>
      <c r="B943" s="71" t="str">
        <f t="shared" si="165"/>
        <v>Carbon Price</v>
      </c>
      <c r="C943" s="71" t="str">
        <f t="shared" si="165"/>
        <v>Additional Carbon Tax Rate</v>
      </c>
      <c r="D943" s="53" t="s">
        <v>367</v>
      </c>
      <c r="E943" s="53"/>
      <c r="F943" s="53" t="s">
        <v>371</v>
      </c>
      <c r="G943" s="53"/>
      <c r="H943" s="54">
        <v>173</v>
      </c>
      <c r="I943" s="53" t="s">
        <v>45</v>
      </c>
      <c r="J943" s="71" t="str">
        <f t="shared" si="162"/>
        <v>Carbon Price</v>
      </c>
      <c r="K943" s="66" t="str">
        <f t="shared" si="163"/>
        <v>cross carbon tax</v>
      </c>
      <c r="L943" s="66">
        <f t="shared" si="163"/>
        <v>0</v>
      </c>
      <c r="M943" s="66">
        <f t="shared" si="163"/>
        <v>300</v>
      </c>
      <c r="N943" s="66">
        <f t="shared" si="163"/>
        <v>5</v>
      </c>
      <c r="O943" s="55" t="str">
        <f t="shared" si="163"/>
        <v>$/metric ton CO2e</v>
      </c>
      <c r="P943" s="223" t="str">
        <f>INDEX('Policy Characteristics'!J:J,MATCH($C943,'Policy Characteristics'!$C:$C,0))</f>
        <v>**Description:** This policy applies a price on fuels used in the selected sector(s) based on their greenhouse gas emissions. It also increases the base cost of vehicles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43" s="55" t="str">
        <f t="shared" si="164"/>
        <v>fuels.html#carbon-tax</v>
      </c>
      <c r="R943" s="55" t="str">
        <f t="shared" si="164"/>
        <v>carbon-tax.html</v>
      </c>
      <c r="S943" s="301"/>
      <c r="T943" s="55"/>
    </row>
    <row r="944" spans="1:20" s="5" customFormat="1" ht="88.5" x14ac:dyDescent="0.75">
      <c r="A944" s="71" t="str">
        <f t="shared" si="165"/>
        <v>Cross-Sector</v>
      </c>
      <c r="B944" s="71" t="str">
        <f t="shared" si="165"/>
        <v>Carbon Price</v>
      </c>
      <c r="C944" s="71" t="str">
        <f t="shared" si="165"/>
        <v>Additional Carbon Tax Rate</v>
      </c>
      <c r="D944" s="53" t="s">
        <v>368</v>
      </c>
      <c r="E944" s="53"/>
      <c r="F944" s="53" t="s">
        <v>372</v>
      </c>
      <c r="G944" s="53"/>
      <c r="H944" s="54">
        <v>174</v>
      </c>
      <c r="I944" s="53" t="s">
        <v>45</v>
      </c>
      <c r="J944" s="71" t="str">
        <f t="shared" si="162"/>
        <v>Carbon Price</v>
      </c>
      <c r="K944" s="66" t="str">
        <f t="shared" si="163"/>
        <v>cross carbon tax</v>
      </c>
      <c r="L944" s="66">
        <f t="shared" si="163"/>
        <v>0</v>
      </c>
      <c r="M944" s="66">
        <f t="shared" si="163"/>
        <v>300</v>
      </c>
      <c r="N944" s="66">
        <f t="shared" si="163"/>
        <v>5</v>
      </c>
      <c r="O944" s="55" t="str">
        <f t="shared" si="163"/>
        <v>$/metric ton CO2e</v>
      </c>
      <c r="P944" s="223" t="str">
        <f>INDEX('Policy Characteristics'!J:J,MATCH($C944,'Policy Characteristics'!$C:$C,0))</f>
        <v>**Description:** This policy applies a price on fuels used in the selected sector(s) based on their greenhouse gas emissions. It also increases the base cost of vehicles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44" s="55" t="str">
        <f t="shared" si="164"/>
        <v>fuels.html#carbon-tax</v>
      </c>
      <c r="R944" s="55" t="str">
        <f t="shared" si="164"/>
        <v>carbon-tax.html</v>
      </c>
      <c r="S944" s="301"/>
      <c r="T944" s="55"/>
    </row>
    <row r="945" spans="1:20" s="5" customFormat="1" ht="88.5" x14ac:dyDescent="0.75">
      <c r="A945" s="71" t="str">
        <f t="shared" si="165"/>
        <v>Cross-Sector</v>
      </c>
      <c r="B945" s="71" t="str">
        <f t="shared" si="165"/>
        <v>Carbon Price</v>
      </c>
      <c r="C945" s="71" t="str">
        <f t="shared" si="165"/>
        <v>Additional Carbon Tax Rate</v>
      </c>
      <c r="D945" s="53" t="s">
        <v>366</v>
      </c>
      <c r="E945" s="53"/>
      <c r="F945" s="53" t="s">
        <v>370</v>
      </c>
      <c r="G945" s="53"/>
      <c r="H945" s="54">
        <v>175</v>
      </c>
      <c r="I945" s="53" t="s">
        <v>45</v>
      </c>
      <c r="J945" s="71" t="str">
        <f t="shared" si="162"/>
        <v>Carbon Price</v>
      </c>
      <c r="K945" s="66" t="str">
        <f t="shared" si="163"/>
        <v>cross carbon tax</v>
      </c>
      <c r="L945" s="66">
        <f t="shared" si="163"/>
        <v>0</v>
      </c>
      <c r="M945" s="66">
        <f t="shared" si="163"/>
        <v>300</v>
      </c>
      <c r="N945" s="66">
        <f t="shared" si="163"/>
        <v>5</v>
      </c>
      <c r="O945" s="55" t="str">
        <f t="shared" si="163"/>
        <v>$/metric ton CO2e</v>
      </c>
      <c r="P945" s="223" t="str">
        <f>INDEX('Policy Characteristics'!J:J,MATCH($C945,'Policy Characteristics'!$C:$C,0))</f>
        <v>**Description:** This policy applies a price on fuels used in the selected sector(s) based on their greenhouse gas emissions. It also increases the base cost of vehicles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45" s="55" t="str">
        <f t="shared" si="164"/>
        <v>fuels.html#carbon-tax</v>
      </c>
      <c r="R945" s="55" t="str">
        <f t="shared" si="164"/>
        <v>carbon-tax.html</v>
      </c>
      <c r="S945" s="301"/>
      <c r="T945" s="55"/>
    </row>
    <row r="946" spans="1:20" s="5" customFormat="1" ht="88.5" x14ac:dyDescent="0.75">
      <c r="A946" s="71" t="str">
        <f t="shared" si="165"/>
        <v>Cross-Sector</v>
      </c>
      <c r="B946" s="71" t="str">
        <f t="shared" si="165"/>
        <v>Carbon Price</v>
      </c>
      <c r="C946" s="71" t="str">
        <f t="shared" si="165"/>
        <v>Additional Carbon Tax Rate</v>
      </c>
      <c r="D946" s="53" t="s">
        <v>2640</v>
      </c>
      <c r="E946" s="53"/>
      <c r="F946" s="53" t="s">
        <v>3094</v>
      </c>
      <c r="G946" s="53"/>
      <c r="H946" s="54">
        <v>544</v>
      </c>
      <c r="I946" s="53" t="s">
        <v>45</v>
      </c>
      <c r="J946" s="71" t="str">
        <f t="shared" si="162"/>
        <v>Carbon Price</v>
      </c>
      <c r="K946" s="66" t="str">
        <f t="shared" si="163"/>
        <v>cross carbon tax</v>
      </c>
      <c r="L946" s="66">
        <f t="shared" si="163"/>
        <v>0</v>
      </c>
      <c r="M946" s="66">
        <f t="shared" si="163"/>
        <v>300</v>
      </c>
      <c r="N946" s="66">
        <f t="shared" si="163"/>
        <v>5</v>
      </c>
      <c r="O946" s="55" t="str">
        <f t="shared" si="163"/>
        <v>$/metric ton CO2e</v>
      </c>
      <c r="P946" s="223" t="str">
        <f>INDEX('Policy Characteristics'!J:J,MATCH($C946,'Policy Characteristics'!$C:$C,0))</f>
        <v>**Description:** This policy applies a price on fuels used in the selected sector(s) based on their greenhouse gas emissions. It also increases the base cost of vehicles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46" s="55" t="str">
        <f t="shared" si="164"/>
        <v>fuels.html#carbon-tax</v>
      </c>
      <c r="R946" s="55" t="str">
        <f t="shared" si="164"/>
        <v>carbon-tax.html</v>
      </c>
      <c r="S946" s="301"/>
      <c r="T946" s="55"/>
    </row>
    <row r="947" spans="1:20" s="5" customFormat="1" ht="59" x14ac:dyDescent="0.75">
      <c r="A947" s="217" t="s">
        <v>10</v>
      </c>
      <c r="B947" s="217" t="s">
        <v>27</v>
      </c>
      <c r="C947" s="217" t="s">
        <v>148</v>
      </c>
      <c r="D947" s="53" t="s">
        <v>54</v>
      </c>
      <c r="E947" s="53"/>
      <c r="F947" s="53" t="s">
        <v>98</v>
      </c>
      <c r="G947" s="53"/>
      <c r="H947" s="54">
        <v>706</v>
      </c>
      <c r="I947" s="9" t="s">
        <v>46</v>
      </c>
      <c r="J947" s="217" t="s">
        <v>27</v>
      </c>
      <c r="K947" s="217" t="s">
        <v>2359</v>
      </c>
      <c r="L947" s="65"/>
      <c r="M947" s="65"/>
      <c r="N947" s="65"/>
      <c r="O947" s="53"/>
      <c r="P947" s="223" t="str">
        <f>INDEX('Policy Characteristics'!J:J,MATCH($C947,'Policy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47" s="55"/>
      <c r="R947" s="9"/>
      <c r="S947" s="303"/>
      <c r="T947" s="55"/>
    </row>
    <row r="948" spans="1:20" s="5" customFormat="1" ht="59" x14ac:dyDescent="0.75">
      <c r="A948" s="71" t="str">
        <f>A$947</f>
        <v>Cross-Sector</v>
      </c>
      <c r="B948" s="71" t="str">
        <f>B$947</f>
        <v>End Existing Subsidies</v>
      </c>
      <c r="C948" s="71" t="str">
        <f t="shared" ref="B948:C963" si="166">C$947</f>
        <v>Percent Reduction in BAU Subsidies</v>
      </c>
      <c r="D948" s="9" t="s">
        <v>488</v>
      </c>
      <c r="E948" s="53"/>
      <c r="F948" s="9" t="s">
        <v>485</v>
      </c>
      <c r="G948" s="53"/>
      <c r="H948" s="54">
        <v>69</v>
      </c>
      <c r="I948" s="9" t="s">
        <v>45</v>
      </c>
      <c r="J948" s="71" t="str">
        <f t="shared" ref="J948:K963" si="167">J$947</f>
        <v>End Existing Subsidies</v>
      </c>
      <c r="K948" s="71" t="str">
        <f t="shared" si="167"/>
        <v>cross reduce BAU subsidies</v>
      </c>
      <c r="L948" s="63">
        <v>0</v>
      </c>
      <c r="M948" s="63">
        <v>1</v>
      </c>
      <c r="N948" s="63">
        <v>0.01</v>
      </c>
      <c r="O948" s="53" t="s">
        <v>150</v>
      </c>
      <c r="P948" s="223" t="str">
        <f>INDEX('Policy Characteristics'!J:J,MATCH($C948,'Policy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48" s="9" t="s">
        <v>264</v>
      </c>
      <c r="R948" s="9" t="s">
        <v>265</v>
      </c>
      <c r="S948" s="296" t="s">
        <v>163</v>
      </c>
      <c r="T948" s="55"/>
    </row>
    <row r="949" spans="1:20" s="5" customFormat="1" ht="59" x14ac:dyDescent="0.75">
      <c r="A949" s="71" t="str">
        <f t="shared" ref="A949:C964" si="168">A$947</f>
        <v>Cross-Sector</v>
      </c>
      <c r="B949" s="71" t="str">
        <f t="shared" si="166"/>
        <v>End Existing Subsidies</v>
      </c>
      <c r="C949" s="71" t="str">
        <f t="shared" si="166"/>
        <v>Percent Reduction in BAU Subsidies</v>
      </c>
      <c r="D949" s="9" t="s">
        <v>48</v>
      </c>
      <c r="E949" s="53"/>
      <c r="F949" s="9" t="s">
        <v>92</v>
      </c>
      <c r="G949" s="53"/>
      <c r="H949" s="54">
        <v>70</v>
      </c>
      <c r="I949" s="9" t="s">
        <v>45</v>
      </c>
      <c r="J949" s="71" t="str">
        <f t="shared" si="167"/>
        <v>End Existing Subsidies</v>
      </c>
      <c r="K949" s="71" t="str">
        <f t="shared" si="167"/>
        <v>cross reduce BAU subsidies</v>
      </c>
      <c r="L949" s="61">
        <f>L$948</f>
        <v>0</v>
      </c>
      <c r="M949" s="61">
        <f>M$948</f>
        <v>1</v>
      </c>
      <c r="N949" s="61">
        <f>N$948</f>
        <v>0.01</v>
      </c>
      <c r="O949" s="55" t="str">
        <f>O$948</f>
        <v>% reduction in BAU subsidies</v>
      </c>
      <c r="P949" s="223" t="str">
        <f>INDEX('Policy Characteristics'!J:J,MATCH($C949,'Policy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49" s="9" t="s">
        <v>264</v>
      </c>
      <c r="R949" s="9" t="s">
        <v>265</v>
      </c>
      <c r="S949" s="296" t="s">
        <v>163</v>
      </c>
      <c r="T949" s="55"/>
    </row>
    <row r="950" spans="1:20" s="5" customFormat="1" ht="59" x14ac:dyDescent="0.75">
      <c r="A950" s="71" t="str">
        <f t="shared" si="168"/>
        <v>Cross-Sector</v>
      </c>
      <c r="B950" s="71" t="str">
        <f t="shared" si="166"/>
        <v>End Existing Subsidies</v>
      </c>
      <c r="C950" s="71" t="str">
        <f t="shared" si="166"/>
        <v>Percent Reduction in BAU Subsidies</v>
      </c>
      <c r="D950" s="9" t="s">
        <v>49</v>
      </c>
      <c r="E950" s="53"/>
      <c r="F950" s="9" t="s">
        <v>93</v>
      </c>
      <c r="G950" s="53"/>
      <c r="H950" s="54">
        <v>71</v>
      </c>
      <c r="I950" s="9" t="s">
        <v>45</v>
      </c>
      <c r="J950" s="71" t="str">
        <f t="shared" si="167"/>
        <v>End Existing Subsidies</v>
      </c>
      <c r="K950" s="71" t="str">
        <f t="shared" si="167"/>
        <v>cross reduce BAU subsidies</v>
      </c>
      <c r="L950" s="61">
        <f t="shared" ref="L950:O953" si="169">L$948</f>
        <v>0</v>
      </c>
      <c r="M950" s="61">
        <f t="shared" si="169"/>
        <v>1</v>
      </c>
      <c r="N950" s="61">
        <f t="shared" si="169"/>
        <v>0.01</v>
      </c>
      <c r="O950" s="55" t="str">
        <f t="shared" si="169"/>
        <v>% reduction in BAU subsidies</v>
      </c>
      <c r="P950" s="223" t="str">
        <f>INDEX('Policy Characteristics'!J:J,MATCH($C950,'Policy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0" s="9" t="s">
        <v>264</v>
      </c>
      <c r="R950" s="9" t="s">
        <v>265</v>
      </c>
      <c r="S950" s="296" t="s">
        <v>163</v>
      </c>
      <c r="T950" s="55"/>
    </row>
    <row r="951" spans="1:20" s="5" customFormat="1" ht="59" x14ac:dyDescent="0.75">
      <c r="A951" s="71" t="str">
        <f t="shared" si="168"/>
        <v>Cross-Sector</v>
      </c>
      <c r="B951" s="71" t="str">
        <f t="shared" si="166"/>
        <v>End Existing Subsidies</v>
      </c>
      <c r="C951" s="71" t="str">
        <f t="shared" si="166"/>
        <v>Percent Reduction in BAU Subsidies</v>
      </c>
      <c r="D951" s="9" t="s">
        <v>50</v>
      </c>
      <c r="E951" s="53"/>
      <c r="F951" s="9" t="s">
        <v>94</v>
      </c>
      <c r="G951" s="53"/>
      <c r="H951" s="54">
        <v>72</v>
      </c>
      <c r="I951" s="9" t="s">
        <v>46</v>
      </c>
      <c r="J951" s="71" t="str">
        <f t="shared" si="167"/>
        <v>End Existing Subsidies</v>
      </c>
      <c r="K951" s="71" t="str">
        <f t="shared" si="167"/>
        <v>cross reduce BAU subsidies</v>
      </c>
      <c r="L951" s="61"/>
      <c r="M951" s="61"/>
      <c r="N951" s="61"/>
      <c r="O951" s="55"/>
      <c r="P951" s="223" t="str">
        <f>INDEX('Policy Characteristics'!J:J,MATCH($C951,'Policy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1" s="9"/>
      <c r="R951" s="9"/>
      <c r="S951" s="296"/>
      <c r="T951" s="55"/>
    </row>
    <row r="952" spans="1:20" s="5" customFormat="1" ht="59" x14ac:dyDescent="0.75">
      <c r="A952" s="71" t="str">
        <f t="shared" si="168"/>
        <v>Cross-Sector</v>
      </c>
      <c r="B952" s="71" t="str">
        <f t="shared" si="166"/>
        <v>End Existing Subsidies</v>
      </c>
      <c r="C952" s="71" t="str">
        <f t="shared" si="166"/>
        <v>Percent Reduction in BAU Subsidies</v>
      </c>
      <c r="D952" s="9" t="s">
        <v>51</v>
      </c>
      <c r="E952" s="53"/>
      <c r="F952" s="9" t="s">
        <v>490</v>
      </c>
      <c r="G952" s="53"/>
      <c r="H952" s="54">
        <v>73</v>
      </c>
      <c r="I952" s="9" t="s">
        <v>46</v>
      </c>
      <c r="J952" s="71" t="str">
        <f t="shared" si="167"/>
        <v>End Existing Subsidies</v>
      </c>
      <c r="K952" s="71" t="str">
        <f t="shared" si="167"/>
        <v>cross reduce BAU subsidies</v>
      </c>
      <c r="L952" s="61"/>
      <c r="M952" s="61"/>
      <c r="N952" s="61"/>
      <c r="O952" s="55"/>
      <c r="P952" s="223" t="str">
        <f>INDEX('Policy Characteristics'!J:J,MATCH($C952,'Policy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2" s="9"/>
      <c r="R952" s="9"/>
      <c r="S952" s="296"/>
      <c r="T952" s="55"/>
    </row>
    <row r="953" spans="1:20" s="5" customFormat="1" ht="59" x14ac:dyDescent="0.75">
      <c r="A953" s="71" t="str">
        <f t="shared" si="168"/>
        <v>Cross-Sector</v>
      </c>
      <c r="B953" s="71" t="str">
        <f t="shared" si="166"/>
        <v>End Existing Subsidies</v>
      </c>
      <c r="C953" s="71" t="str">
        <f t="shared" si="166"/>
        <v>Percent Reduction in BAU Subsidies</v>
      </c>
      <c r="D953" s="9" t="s">
        <v>52</v>
      </c>
      <c r="E953" s="53"/>
      <c r="F953" s="9" t="s">
        <v>99</v>
      </c>
      <c r="G953" s="53"/>
      <c r="H953" s="54">
        <v>74</v>
      </c>
      <c r="I953" s="9" t="s">
        <v>45</v>
      </c>
      <c r="J953" s="71" t="str">
        <f t="shared" si="167"/>
        <v>End Existing Subsidies</v>
      </c>
      <c r="K953" s="71" t="str">
        <f t="shared" si="167"/>
        <v>cross reduce BAU subsidies</v>
      </c>
      <c r="L953" s="61">
        <f t="shared" si="169"/>
        <v>0</v>
      </c>
      <c r="M953" s="61">
        <f t="shared" si="169"/>
        <v>1</v>
      </c>
      <c r="N953" s="61">
        <f t="shared" si="169"/>
        <v>0.01</v>
      </c>
      <c r="O953" s="55" t="str">
        <f t="shared" si="169"/>
        <v>% reduction in BAU subsidies</v>
      </c>
      <c r="P953" s="223" t="str">
        <f>INDEX('Policy Characteristics'!J:J,MATCH($C953,'Policy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3" s="9" t="s">
        <v>264</v>
      </c>
      <c r="R953" s="9" t="s">
        <v>265</v>
      </c>
      <c r="S953" s="296" t="s">
        <v>163</v>
      </c>
      <c r="T953" s="55"/>
    </row>
    <row r="954" spans="1:20" s="5" customFormat="1" ht="59" x14ac:dyDescent="0.75">
      <c r="A954" s="71" t="str">
        <f t="shared" si="168"/>
        <v>Cross-Sector</v>
      </c>
      <c r="B954" s="71" t="str">
        <f t="shared" si="166"/>
        <v>End Existing Subsidies</v>
      </c>
      <c r="C954" s="71" t="str">
        <f t="shared" si="166"/>
        <v>Percent Reduction in BAU Subsidies</v>
      </c>
      <c r="D954" s="9" t="s">
        <v>53</v>
      </c>
      <c r="E954" s="53"/>
      <c r="F954" s="9" t="s">
        <v>97</v>
      </c>
      <c r="G954" s="53"/>
      <c r="H954" s="54">
        <v>707</v>
      </c>
      <c r="I954" s="9" t="s">
        <v>46</v>
      </c>
      <c r="J954" s="71" t="str">
        <f t="shared" si="167"/>
        <v>End Existing Subsidies</v>
      </c>
      <c r="K954" s="71" t="str">
        <f t="shared" si="167"/>
        <v>cross reduce BAU subsidies</v>
      </c>
      <c r="L954" s="65"/>
      <c r="M954" s="65"/>
      <c r="N954" s="65"/>
      <c r="O954" s="53"/>
      <c r="P954" s="223" t="str">
        <f>INDEX('Policy Characteristics'!J:J,MATCH($C954,'Policy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4" s="55"/>
      <c r="R954" s="9"/>
      <c r="S954" s="303"/>
      <c r="T954" s="55"/>
    </row>
    <row r="955" spans="1:20" s="5" customFormat="1" ht="59" x14ac:dyDescent="0.75">
      <c r="A955" s="71" t="str">
        <f t="shared" si="168"/>
        <v>Cross-Sector</v>
      </c>
      <c r="B955" s="71" t="str">
        <f t="shared" si="166"/>
        <v>End Existing Subsidies</v>
      </c>
      <c r="C955" s="71" t="str">
        <f t="shared" si="166"/>
        <v>Percent Reduction in BAU Subsidies</v>
      </c>
      <c r="D955" s="9" t="s">
        <v>55</v>
      </c>
      <c r="E955" s="53"/>
      <c r="F955" s="9" t="s">
        <v>100</v>
      </c>
      <c r="G955" s="53"/>
      <c r="H955" s="54">
        <v>75</v>
      </c>
      <c r="I955" s="9" t="s">
        <v>45</v>
      </c>
      <c r="J955" s="71" t="str">
        <f t="shared" si="167"/>
        <v>End Existing Subsidies</v>
      </c>
      <c r="K955" s="71" t="str">
        <f t="shared" si="167"/>
        <v>cross reduce BAU subsidies</v>
      </c>
      <c r="L955" s="61">
        <f t="shared" ref="L955:O956" si="170">L$948</f>
        <v>0</v>
      </c>
      <c r="M955" s="61">
        <f t="shared" si="170"/>
        <v>1</v>
      </c>
      <c r="N955" s="61">
        <f t="shared" si="170"/>
        <v>0.01</v>
      </c>
      <c r="O955" s="55" t="str">
        <f t="shared" si="170"/>
        <v>% reduction in BAU subsidies</v>
      </c>
      <c r="P955" s="223" t="str">
        <f>INDEX('Policy Characteristics'!J:J,MATCH($C955,'Policy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5" s="9" t="s">
        <v>264</v>
      </c>
      <c r="R955" s="9" t="s">
        <v>265</v>
      </c>
      <c r="S955" s="296" t="s">
        <v>163</v>
      </c>
      <c r="T955" s="55"/>
    </row>
    <row r="956" spans="1:20" s="5" customFormat="1" ht="59" x14ac:dyDescent="0.75">
      <c r="A956" s="71" t="str">
        <f t="shared" si="168"/>
        <v>Cross-Sector</v>
      </c>
      <c r="B956" s="71" t="str">
        <f t="shared" si="166"/>
        <v>End Existing Subsidies</v>
      </c>
      <c r="C956" s="71" t="str">
        <f t="shared" si="166"/>
        <v>Percent Reduction in BAU Subsidies</v>
      </c>
      <c r="D956" s="9" t="s">
        <v>56</v>
      </c>
      <c r="E956" s="53"/>
      <c r="F956" s="9" t="s">
        <v>101</v>
      </c>
      <c r="G956" s="53"/>
      <c r="H956" s="54">
        <v>76</v>
      </c>
      <c r="I956" s="9" t="s">
        <v>45</v>
      </c>
      <c r="J956" s="71" t="str">
        <f t="shared" si="167"/>
        <v>End Existing Subsidies</v>
      </c>
      <c r="K956" s="71" t="str">
        <f t="shared" si="167"/>
        <v>cross reduce BAU subsidies</v>
      </c>
      <c r="L956" s="61">
        <f t="shared" si="170"/>
        <v>0</v>
      </c>
      <c r="M956" s="61">
        <f t="shared" si="170"/>
        <v>1</v>
      </c>
      <c r="N956" s="61">
        <f t="shared" si="170"/>
        <v>0.01</v>
      </c>
      <c r="O956" s="55" t="str">
        <f t="shared" si="170"/>
        <v>% reduction in BAU subsidies</v>
      </c>
      <c r="P956" s="223" t="str">
        <f>INDEX('Policy Characteristics'!J:J,MATCH($C956,'Policy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6" s="9" t="s">
        <v>264</v>
      </c>
      <c r="R956" s="9" t="s">
        <v>265</v>
      </c>
      <c r="S956" s="296" t="s">
        <v>163</v>
      </c>
      <c r="T956" s="55"/>
    </row>
    <row r="957" spans="1:20" s="5" customFormat="1" ht="59" x14ac:dyDescent="0.75">
      <c r="A957" s="71" t="str">
        <f t="shared" si="168"/>
        <v>Cross-Sector</v>
      </c>
      <c r="B957" s="71" t="str">
        <f t="shared" si="166"/>
        <v>End Existing Subsidies</v>
      </c>
      <c r="C957" s="71" t="str">
        <f t="shared" si="166"/>
        <v>Percent Reduction in BAU Subsidies</v>
      </c>
      <c r="D957" s="9" t="s">
        <v>57</v>
      </c>
      <c r="E957" s="53"/>
      <c r="F957" s="9" t="s">
        <v>102</v>
      </c>
      <c r="G957" s="53"/>
      <c r="H957" s="54">
        <v>708</v>
      </c>
      <c r="I957" s="9" t="s">
        <v>46</v>
      </c>
      <c r="J957" s="71" t="str">
        <f t="shared" si="167"/>
        <v>End Existing Subsidies</v>
      </c>
      <c r="K957" s="71" t="str">
        <f t="shared" si="167"/>
        <v>cross reduce BAU subsidies</v>
      </c>
      <c r="L957" s="65"/>
      <c r="M957" s="65"/>
      <c r="N957" s="65"/>
      <c r="O957" s="53"/>
      <c r="P957" s="223" t="str">
        <f>INDEX('Policy Characteristics'!J:J,MATCH($C957,'Policy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7" s="55"/>
      <c r="R957" s="9"/>
      <c r="S957" s="303"/>
      <c r="T957" s="55"/>
    </row>
    <row r="958" spans="1:20" s="5" customFormat="1" ht="59" x14ac:dyDescent="0.75">
      <c r="A958" s="71" t="str">
        <f t="shared" si="168"/>
        <v>Cross-Sector</v>
      </c>
      <c r="B958" s="71" t="str">
        <f t="shared" si="166"/>
        <v>End Existing Subsidies</v>
      </c>
      <c r="C958" s="71" t="str">
        <f t="shared" si="166"/>
        <v>Percent Reduction in BAU Subsidies</v>
      </c>
      <c r="D958" s="9" t="s">
        <v>58</v>
      </c>
      <c r="E958" s="53"/>
      <c r="F958" s="9" t="s">
        <v>103</v>
      </c>
      <c r="G958" s="53"/>
      <c r="H958" s="54">
        <v>709</v>
      </c>
      <c r="I958" s="9" t="s">
        <v>46</v>
      </c>
      <c r="J958" s="71" t="str">
        <f t="shared" si="167"/>
        <v>End Existing Subsidies</v>
      </c>
      <c r="K958" s="71" t="str">
        <f t="shared" si="167"/>
        <v>cross reduce BAU subsidies</v>
      </c>
      <c r="L958" s="65"/>
      <c r="M958" s="65"/>
      <c r="N958" s="65"/>
      <c r="O958" s="53"/>
      <c r="P958" s="223" t="str">
        <f>INDEX('Policy Characteristics'!J:J,MATCH($C958,'Policy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8" s="55"/>
      <c r="R958" s="9"/>
      <c r="S958" s="303"/>
      <c r="T958" s="55"/>
    </row>
    <row r="959" spans="1:20" s="5" customFormat="1" ht="59" x14ac:dyDescent="0.75">
      <c r="A959" s="71" t="str">
        <f t="shared" si="168"/>
        <v>Cross-Sector</v>
      </c>
      <c r="B959" s="71" t="str">
        <f t="shared" si="166"/>
        <v>End Existing Subsidies</v>
      </c>
      <c r="C959" s="71" t="str">
        <f t="shared" si="166"/>
        <v>Percent Reduction in BAU Subsidies</v>
      </c>
      <c r="D959" s="9" t="s">
        <v>2615</v>
      </c>
      <c r="E959" s="53"/>
      <c r="F959" s="9" t="s">
        <v>2616</v>
      </c>
      <c r="G959" s="53"/>
      <c r="H959" s="54">
        <v>710</v>
      </c>
      <c r="I959" s="9" t="s">
        <v>46</v>
      </c>
      <c r="J959" s="71" t="str">
        <f t="shared" si="167"/>
        <v>End Existing Subsidies</v>
      </c>
      <c r="K959" s="71" t="str">
        <f t="shared" si="167"/>
        <v>cross reduce BAU subsidies</v>
      </c>
      <c r="L959" s="61"/>
      <c r="M959" s="61"/>
      <c r="N959" s="61"/>
      <c r="O959" s="55"/>
      <c r="P959" s="223" t="str">
        <f>INDEX('Policy Characteristics'!J:J,MATCH($C959,'Policy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9" s="9"/>
      <c r="R959" s="9"/>
      <c r="S959" s="296"/>
      <c r="T959" s="55"/>
    </row>
    <row r="960" spans="1:20" s="5" customFormat="1" ht="59" x14ac:dyDescent="0.75">
      <c r="A960" s="71" t="str">
        <f t="shared" si="168"/>
        <v>Cross-Sector</v>
      </c>
      <c r="B960" s="71" t="str">
        <f t="shared" si="166"/>
        <v>End Existing Subsidies</v>
      </c>
      <c r="C960" s="71" t="str">
        <f t="shared" si="166"/>
        <v>Percent Reduction in BAU Subsidies</v>
      </c>
      <c r="D960" s="9" t="s">
        <v>77</v>
      </c>
      <c r="E960" s="53"/>
      <c r="F960" s="9" t="s">
        <v>104</v>
      </c>
      <c r="G960" s="53"/>
      <c r="H960" s="54">
        <v>711</v>
      </c>
      <c r="I960" s="9" t="s">
        <v>46</v>
      </c>
      <c r="J960" s="71" t="str">
        <f t="shared" si="167"/>
        <v>End Existing Subsidies</v>
      </c>
      <c r="K960" s="71" t="str">
        <f t="shared" si="167"/>
        <v>cross reduce BAU subsidies</v>
      </c>
      <c r="L960" s="65"/>
      <c r="M960" s="65"/>
      <c r="N960" s="65"/>
      <c r="O960" s="53"/>
      <c r="P960" s="223" t="str">
        <f>INDEX('Policy Characteristics'!J:J,MATCH($C960,'Policy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60" s="55"/>
      <c r="R960" s="9"/>
      <c r="S960" s="303"/>
      <c r="T960" s="55"/>
    </row>
    <row r="961" spans="1:20" s="5" customFormat="1" ht="59" x14ac:dyDescent="0.75">
      <c r="A961" s="71" t="str">
        <f t="shared" si="168"/>
        <v>Cross-Sector</v>
      </c>
      <c r="B961" s="71" t="str">
        <f t="shared" si="166"/>
        <v>End Existing Subsidies</v>
      </c>
      <c r="C961" s="71" t="str">
        <f t="shared" si="166"/>
        <v>Percent Reduction in BAU Subsidies</v>
      </c>
      <c r="D961" s="9" t="s">
        <v>473</v>
      </c>
      <c r="E961" s="53"/>
      <c r="F961" s="9" t="s">
        <v>474</v>
      </c>
      <c r="G961" s="53"/>
      <c r="H961" s="54">
        <v>712</v>
      </c>
      <c r="I961" s="9" t="s">
        <v>46</v>
      </c>
      <c r="J961" s="71" t="str">
        <f t="shared" si="167"/>
        <v>End Existing Subsidies</v>
      </c>
      <c r="K961" s="71" t="str">
        <f t="shared" si="167"/>
        <v>cross reduce BAU subsidies</v>
      </c>
      <c r="L961" s="65"/>
      <c r="M961" s="65"/>
      <c r="N961" s="65"/>
      <c r="O961" s="53"/>
      <c r="P961" s="223" t="str">
        <f>INDEX('Policy Characteristics'!J:J,MATCH($C961,'Policy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61" s="55"/>
      <c r="R961" s="9"/>
      <c r="S961" s="303"/>
      <c r="T961" s="55"/>
    </row>
    <row r="962" spans="1:20" s="5" customFormat="1" ht="59" x14ac:dyDescent="0.75">
      <c r="A962" s="71" t="str">
        <f t="shared" si="168"/>
        <v>Cross-Sector</v>
      </c>
      <c r="B962" s="71" t="str">
        <f t="shared" si="166"/>
        <v>End Existing Subsidies</v>
      </c>
      <c r="C962" s="71" t="str">
        <f t="shared" si="166"/>
        <v>Percent Reduction in BAU Subsidies</v>
      </c>
      <c r="D962" s="9" t="s">
        <v>481</v>
      </c>
      <c r="E962" s="53"/>
      <c r="F962" s="9" t="s">
        <v>482</v>
      </c>
      <c r="G962" s="53"/>
      <c r="H962" s="54">
        <v>713</v>
      </c>
      <c r="I962" s="9" t="s">
        <v>46</v>
      </c>
      <c r="J962" s="71" t="str">
        <f t="shared" si="167"/>
        <v>End Existing Subsidies</v>
      </c>
      <c r="K962" s="71" t="str">
        <f t="shared" si="167"/>
        <v>cross reduce BAU subsidies</v>
      </c>
      <c r="L962" s="64"/>
      <c r="M962" s="64"/>
      <c r="N962" s="64"/>
      <c r="O962" s="55"/>
      <c r="P962" s="223" t="str">
        <f>INDEX('Policy Characteristics'!J:J,MATCH($C962,'Policy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62" s="55"/>
      <c r="R962" s="9"/>
      <c r="S962" s="303"/>
      <c r="T962" s="55"/>
    </row>
    <row r="963" spans="1:20" s="5" customFormat="1" ht="59" x14ac:dyDescent="0.75">
      <c r="A963" s="71" t="str">
        <f t="shared" si="168"/>
        <v>Cross-Sector</v>
      </c>
      <c r="B963" s="71" t="str">
        <f t="shared" si="166"/>
        <v>End Existing Subsidies</v>
      </c>
      <c r="C963" s="71" t="str">
        <f t="shared" si="166"/>
        <v>Percent Reduction in BAU Subsidies</v>
      </c>
      <c r="D963" s="9" t="s">
        <v>2607</v>
      </c>
      <c r="E963" s="53"/>
      <c r="F963" s="9" t="s">
        <v>2611</v>
      </c>
      <c r="G963" s="53"/>
      <c r="H963" s="54">
        <v>714</v>
      </c>
      <c r="I963" s="9" t="s">
        <v>46</v>
      </c>
      <c r="J963" s="71" t="str">
        <f t="shared" si="167"/>
        <v>End Existing Subsidies</v>
      </c>
      <c r="K963" s="71" t="str">
        <f t="shared" si="167"/>
        <v>cross reduce BAU subsidies</v>
      </c>
      <c r="L963" s="64"/>
      <c r="M963" s="64"/>
      <c r="N963" s="64"/>
      <c r="O963" s="55"/>
      <c r="P963" s="223" t="str">
        <f>INDEX('Policy Characteristics'!J:J,MATCH($C963,'Policy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63" s="55"/>
      <c r="R963" s="9"/>
      <c r="S963" s="303"/>
      <c r="T963" s="55"/>
    </row>
    <row r="964" spans="1:20" s="5" customFormat="1" ht="59" x14ac:dyDescent="0.75">
      <c r="A964" s="71" t="str">
        <f t="shared" si="168"/>
        <v>Cross-Sector</v>
      </c>
      <c r="B964" s="71" t="str">
        <f t="shared" si="168"/>
        <v>End Existing Subsidies</v>
      </c>
      <c r="C964" s="71" t="str">
        <f t="shared" si="168"/>
        <v>Percent Reduction in BAU Subsidies</v>
      </c>
      <c r="D964" s="9" t="s">
        <v>2617</v>
      </c>
      <c r="E964" s="53"/>
      <c r="F964" s="9" t="s">
        <v>2618</v>
      </c>
      <c r="G964" s="53"/>
      <c r="H964" s="54">
        <v>715</v>
      </c>
      <c r="I964" s="9" t="s">
        <v>46</v>
      </c>
      <c r="J964" s="71" t="str">
        <f t="shared" ref="J964:K967" si="171">J$947</f>
        <v>End Existing Subsidies</v>
      </c>
      <c r="K964" s="71" t="str">
        <f t="shared" si="171"/>
        <v>cross reduce BAU subsidies</v>
      </c>
      <c r="L964" s="64"/>
      <c r="M964" s="64"/>
      <c r="N964" s="64"/>
      <c r="O964" s="55"/>
      <c r="P964" s="223" t="str">
        <f>INDEX('Policy Characteristics'!J:J,MATCH($C964,'Policy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64" s="55"/>
      <c r="R964" s="9"/>
      <c r="S964" s="303"/>
      <c r="T964" s="55"/>
    </row>
    <row r="965" spans="1:20" s="5" customFormat="1" ht="59" x14ac:dyDescent="0.75">
      <c r="A965" s="71" t="str">
        <f t="shared" ref="A965:C967" si="172">A$947</f>
        <v>Cross-Sector</v>
      </c>
      <c r="B965" s="71" t="str">
        <f t="shared" si="172"/>
        <v>End Existing Subsidies</v>
      </c>
      <c r="C965" s="71" t="str">
        <f t="shared" si="172"/>
        <v>Percent Reduction in BAU Subsidies</v>
      </c>
      <c r="D965" s="9" t="s">
        <v>2608</v>
      </c>
      <c r="E965" s="53"/>
      <c r="F965" s="9" t="s">
        <v>2612</v>
      </c>
      <c r="G965" s="53"/>
      <c r="H965" s="54">
        <v>716</v>
      </c>
      <c r="I965" s="9" t="s">
        <v>46</v>
      </c>
      <c r="J965" s="71" t="str">
        <f t="shared" si="171"/>
        <v>End Existing Subsidies</v>
      </c>
      <c r="K965" s="71" t="str">
        <f t="shared" si="171"/>
        <v>cross reduce BAU subsidies</v>
      </c>
      <c r="L965" s="64"/>
      <c r="M965" s="64"/>
      <c r="N965" s="64"/>
      <c r="O965" s="55"/>
      <c r="P965" s="223" t="str">
        <f>INDEX('Policy Characteristics'!J:J,MATCH($C965,'Policy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65" s="55"/>
      <c r="R965" s="9"/>
      <c r="S965" s="303"/>
      <c r="T965" s="55"/>
    </row>
    <row r="966" spans="1:20" s="5" customFormat="1" ht="59" x14ac:dyDescent="0.75">
      <c r="A966" s="71" t="str">
        <f t="shared" si="172"/>
        <v>Cross-Sector</v>
      </c>
      <c r="B966" s="71" t="str">
        <f t="shared" si="172"/>
        <v>End Existing Subsidies</v>
      </c>
      <c r="C966" s="71" t="str">
        <f t="shared" si="172"/>
        <v>Percent Reduction in BAU Subsidies</v>
      </c>
      <c r="D966" s="9" t="s">
        <v>2609</v>
      </c>
      <c r="E966" s="53"/>
      <c r="F966" s="9" t="s">
        <v>2613</v>
      </c>
      <c r="G966" s="53"/>
      <c r="H966" s="54">
        <v>717</v>
      </c>
      <c r="I966" s="9" t="s">
        <v>46</v>
      </c>
      <c r="J966" s="71" t="str">
        <f t="shared" si="171"/>
        <v>End Existing Subsidies</v>
      </c>
      <c r="K966" s="71" t="str">
        <f t="shared" si="171"/>
        <v>cross reduce BAU subsidies</v>
      </c>
      <c r="L966" s="64"/>
      <c r="M966" s="64"/>
      <c r="N966" s="64"/>
      <c r="O966" s="55"/>
      <c r="P966" s="223" t="str">
        <f>INDEX('Policy Characteristics'!J:J,MATCH($C966,'Policy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66" s="55"/>
      <c r="R966" s="9"/>
      <c r="S966" s="303"/>
      <c r="T966" s="55"/>
    </row>
    <row r="967" spans="1:20" s="5" customFormat="1" ht="59" x14ac:dyDescent="0.75">
      <c r="A967" s="71" t="str">
        <f t="shared" si="172"/>
        <v>Cross-Sector</v>
      </c>
      <c r="B967" s="71" t="str">
        <f t="shared" si="172"/>
        <v>End Existing Subsidies</v>
      </c>
      <c r="C967" s="71" t="str">
        <f t="shared" si="172"/>
        <v>Percent Reduction in BAU Subsidies</v>
      </c>
      <c r="D967" s="9" t="s">
        <v>2610</v>
      </c>
      <c r="E967" s="53"/>
      <c r="F967" s="9" t="s">
        <v>2614</v>
      </c>
      <c r="G967" s="53"/>
      <c r="H967" s="54">
        <v>718</v>
      </c>
      <c r="I967" s="9" t="s">
        <v>46</v>
      </c>
      <c r="J967" s="71" t="str">
        <f t="shared" si="171"/>
        <v>End Existing Subsidies</v>
      </c>
      <c r="K967" s="71" t="str">
        <f t="shared" si="171"/>
        <v>cross reduce BAU subsidies</v>
      </c>
      <c r="L967" s="64"/>
      <c r="M967" s="64"/>
      <c r="N967" s="64"/>
      <c r="O967" s="55"/>
      <c r="P967" s="223" t="str">
        <f>INDEX('Policy Characteristics'!J:J,MATCH($C967,'Policy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67" s="55"/>
      <c r="R967" s="9"/>
      <c r="S967" s="303"/>
      <c r="T967" s="55"/>
    </row>
    <row r="968" spans="1:20" s="2" customFormat="1" ht="59" x14ac:dyDescent="0.75">
      <c r="A968" s="218" t="s">
        <v>10</v>
      </c>
      <c r="B968" s="218" t="s">
        <v>2577</v>
      </c>
      <c r="C968" s="218" t="s">
        <v>2579</v>
      </c>
      <c r="D968" s="9"/>
      <c r="E968" s="9"/>
      <c r="F968" s="9"/>
      <c r="G968" s="9"/>
      <c r="H968" s="54">
        <v>719</v>
      </c>
      <c r="I968" s="9" t="s">
        <v>46</v>
      </c>
      <c r="J968" s="218" t="s">
        <v>2580</v>
      </c>
      <c r="K968" s="218" t="s">
        <v>2582</v>
      </c>
      <c r="L968" s="62"/>
      <c r="M968" s="62"/>
      <c r="N968" s="62"/>
      <c r="O968" s="9"/>
      <c r="P968" s="223">
        <f>INDEX('Policy Characteristics'!J:J,MATCH($C968,'Policy Characteristics'!$C:$C,0))</f>
        <v>0</v>
      </c>
      <c r="Q968" s="9"/>
      <c r="R968" s="9"/>
      <c r="S968" s="301"/>
      <c r="T968" s="9"/>
    </row>
    <row r="969" spans="1:20" s="2" customFormat="1" ht="59" x14ac:dyDescent="0.75">
      <c r="A969" s="218" t="s">
        <v>10</v>
      </c>
      <c r="B969" s="218" t="s">
        <v>3225</v>
      </c>
      <c r="C969" s="218" t="s">
        <v>2578</v>
      </c>
      <c r="D969" s="9"/>
      <c r="E969" s="9"/>
      <c r="F969" s="9"/>
      <c r="G969" s="9"/>
      <c r="H969" s="56">
        <v>509</v>
      </c>
      <c r="I969" s="9" t="s">
        <v>45</v>
      </c>
      <c r="J969" s="218" t="s">
        <v>2733</v>
      </c>
      <c r="K969" s="218" t="s">
        <v>2581</v>
      </c>
      <c r="L969" s="65">
        <v>0</v>
      </c>
      <c r="M969" s="65">
        <v>1</v>
      </c>
      <c r="N969" s="65">
        <v>1</v>
      </c>
      <c r="O969" s="53" t="s">
        <v>31</v>
      </c>
      <c r="P969" s="223" t="str">
        <f>INDEX('Policy Characteristics'!J:J,MATCH($C969,'Policy Characteristics'!$C:$C,0))</f>
        <v>**Description:** This policy prevents the carbon tax from being levied on process emissions (non-energy greenhouse gas emissions from industrial and agricultural operations).</v>
      </c>
      <c r="Q969" s="53" t="s">
        <v>260</v>
      </c>
      <c r="R969" s="9" t="s">
        <v>261</v>
      </c>
      <c r="S969" s="301"/>
      <c r="T969" s="9"/>
    </row>
    <row r="970" spans="1:20" s="2" customFormat="1" ht="59" x14ac:dyDescent="0.75">
      <c r="A970" s="218" t="s">
        <v>10</v>
      </c>
      <c r="B970" s="218" t="s">
        <v>2901</v>
      </c>
      <c r="C970" s="218" t="s">
        <v>2900</v>
      </c>
      <c r="D970" s="9" t="s">
        <v>54</v>
      </c>
      <c r="E970" s="9"/>
      <c r="F970" s="9" t="s">
        <v>98</v>
      </c>
      <c r="G970" s="9"/>
      <c r="H970" s="54">
        <v>720</v>
      </c>
      <c r="I970" s="9" t="s">
        <v>46</v>
      </c>
      <c r="J970" s="218" t="s">
        <v>2901</v>
      </c>
      <c r="K970" s="217" t="s">
        <v>2902</v>
      </c>
      <c r="L970" s="65"/>
      <c r="M970" s="65"/>
      <c r="N970" s="65"/>
      <c r="O970" s="9"/>
      <c r="P970" s="223">
        <f>INDEX('Policy Characteristics'!J:J,MATCH($C970,'Policy Characteristics'!$C:$C,0))</f>
        <v>0</v>
      </c>
      <c r="Q970" s="9"/>
      <c r="R970" s="9"/>
      <c r="S970" s="296"/>
      <c r="T970" s="9"/>
    </row>
    <row r="971" spans="1:20" s="2" customFormat="1" ht="59" x14ac:dyDescent="0.75">
      <c r="A971" s="71" t="str">
        <f>A$970</f>
        <v>Cross-Sector</v>
      </c>
      <c r="B971" s="71" t="str">
        <f t="shared" ref="B971:C972" si="173">B$970</f>
        <v>Fixed Energy Prices</v>
      </c>
      <c r="C971" s="71" t="str">
        <f t="shared" si="173"/>
        <v>Toggle Whether Policies Affect Energy Prices</v>
      </c>
      <c r="D971" s="9" t="s">
        <v>77</v>
      </c>
      <c r="E971" s="9"/>
      <c r="F971" s="9" t="s">
        <v>104</v>
      </c>
      <c r="G971" s="9"/>
      <c r="H971" s="54">
        <v>721</v>
      </c>
      <c r="I971" s="9" t="s">
        <v>46</v>
      </c>
      <c r="J971" s="71" t="str">
        <f t="shared" ref="J971:K984" si="174">J$970</f>
        <v>Fixed Energy Prices</v>
      </c>
      <c r="K971" s="71" t="str">
        <f t="shared" si="174"/>
        <v>cross toggle whether policies affect energy prices</v>
      </c>
      <c r="L971" s="65"/>
      <c r="M971" s="65"/>
      <c r="N971" s="65"/>
      <c r="O971" s="9"/>
      <c r="P971" s="223">
        <f>INDEX('Policy Characteristics'!J:J,MATCH($C971,'Policy Characteristics'!$C:$C,0))</f>
        <v>0</v>
      </c>
      <c r="Q971" s="9"/>
      <c r="R971" s="9"/>
      <c r="S971" s="296"/>
      <c r="T971" s="9"/>
    </row>
    <row r="972" spans="1:20" s="2" customFormat="1" ht="59" x14ac:dyDescent="0.75">
      <c r="A972" s="71" t="str">
        <f>A$970</f>
        <v>Cross-Sector</v>
      </c>
      <c r="B972" s="71" t="str">
        <f t="shared" si="173"/>
        <v>Fixed Energy Prices</v>
      </c>
      <c r="C972" s="71" t="str">
        <f t="shared" si="173"/>
        <v>Toggle Whether Policies Affect Energy Prices</v>
      </c>
      <c r="D972" s="9" t="s">
        <v>2610</v>
      </c>
      <c r="E972" s="9"/>
      <c r="F972" s="9" t="s">
        <v>2614</v>
      </c>
      <c r="G972" s="9"/>
      <c r="H972" s="54">
        <v>722</v>
      </c>
      <c r="I972" s="9" t="s">
        <v>46</v>
      </c>
      <c r="J972" s="71" t="str">
        <f t="shared" si="174"/>
        <v>Fixed Energy Prices</v>
      </c>
      <c r="K972" s="71" t="str">
        <f t="shared" si="174"/>
        <v>cross toggle whether policies affect energy prices</v>
      </c>
      <c r="L972" s="65"/>
      <c r="M972" s="65"/>
      <c r="N972" s="65"/>
      <c r="O972" s="9"/>
      <c r="P972" s="223">
        <f>INDEX('Policy Characteristics'!J:J,MATCH($C972,'Policy Characteristics'!$C:$C,0))</f>
        <v>0</v>
      </c>
      <c r="Q972" s="9"/>
      <c r="R972" s="9"/>
      <c r="S972" s="296"/>
      <c r="T972" s="9"/>
    </row>
    <row r="973" spans="1:20" s="2" customFormat="1" ht="59" x14ac:dyDescent="0.75">
      <c r="A973" s="218" t="s">
        <v>10</v>
      </c>
      <c r="B973" s="218" t="s">
        <v>3240</v>
      </c>
      <c r="C973" s="218" t="s">
        <v>2900</v>
      </c>
      <c r="D973" s="9" t="s">
        <v>488</v>
      </c>
      <c r="E973" s="53"/>
      <c r="F973" s="9" t="s">
        <v>485</v>
      </c>
      <c r="G973" s="9"/>
      <c r="H973" s="56">
        <v>836</v>
      </c>
      <c r="I973" s="9" t="s">
        <v>46</v>
      </c>
      <c r="J973" s="218" t="s">
        <v>3240</v>
      </c>
      <c r="K973" s="71" t="str">
        <f t="shared" si="174"/>
        <v>cross toggle whether policies affect energy prices</v>
      </c>
      <c r="L973" s="65"/>
      <c r="M973" s="65"/>
      <c r="N973" s="65"/>
      <c r="O973" s="9"/>
      <c r="P973" s="223">
        <f>INDEX('Policy Characteristics'!J:J,MATCH($C973,'Policy Characteristics'!$C:$C,0))</f>
        <v>0</v>
      </c>
      <c r="Q973" s="9"/>
      <c r="R973" s="9"/>
      <c r="S973" s="296"/>
      <c r="T973" s="9"/>
    </row>
    <row r="974" spans="1:20" s="2" customFormat="1" ht="59" x14ac:dyDescent="0.75">
      <c r="A974" s="71" t="str">
        <f>A$973</f>
        <v>Cross-Sector</v>
      </c>
      <c r="B974" s="71" t="str">
        <f t="shared" ref="B974:C984" si="175">B$973</f>
        <v>Variable Energy Prices</v>
      </c>
      <c r="C974" s="71" t="str">
        <f t="shared" si="175"/>
        <v>Toggle Whether Policies Affect Energy Prices</v>
      </c>
      <c r="D974" s="9" t="s">
        <v>48</v>
      </c>
      <c r="E974" s="53"/>
      <c r="F974" s="9" t="s">
        <v>92</v>
      </c>
      <c r="G974" s="9"/>
      <c r="H974" s="54">
        <v>837</v>
      </c>
      <c r="I974" s="9" t="s">
        <v>46</v>
      </c>
      <c r="J974" s="71" t="str">
        <f t="shared" ref="J974:J984" si="176">J$973</f>
        <v>Variable Energy Prices</v>
      </c>
      <c r="K974" s="71" t="str">
        <f t="shared" si="174"/>
        <v>cross toggle whether policies affect energy prices</v>
      </c>
      <c r="L974" s="65"/>
      <c r="M974" s="65"/>
      <c r="N974" s="65"/>
      <c r="O974" s="9"/>
      <c r="P974" s="223">
        <f>INDEX('Policy Characteristics'!J:J,MATCH($C974,'Policy Characteristics'!$C:$C,0))</f>
        <v>0</v>
      </c>
      <c r="Q974" s="9"/>
      <c r="R974" s="9"/>
      <c r="S974" s="296"/>
      <c r="T974" s="9"/>
    </row>
    <row r="975" spans="1:20" s="2" customFormat="1" ht="59" x14ac:dyDescent="0.75">
      <c r="A975" s="71" t="str">
        <f t="shared" ref="A975:A984" si="177">A$973</f>
        <v>Cross-Sector</v>
      </c>
      <c r="B975" s="71" t="str">
        <f t="shared" si="175"/>
        <v>Variable Energy Prices</v>
      </c>
      <c r="C975" s="71" t="str">
        <f t="shared" si="175"/>
        <v>Toggle Whether Policies Affect Energy Prices</v>
      </c>
      <c r="D975" s="9" t="s">
        <v>53</v>
      </c>
      <c r="E975" s="53"/>
      <c r="F975" s="9" t="s">
        <v>97</v>
      </c>
      <c r="G975" s="9"/>
      <c r="H975" s="56">
        <v>838</v>
      </c>
      <c r="I975" s="9" t="s">
        <v>46</v>
      </c>
      <c r="J975" s="71" t="str">
        <f t="shared" si="176"/>
        <v>Variable Energy Prices</v>
      </c>
      <c r="K975" s="71" t="str">
        <f t="shared" si="174"/>
        <v>cross toggle whether policies affect energy prices</v>
      </c>
      <c r="L975" s="65"/>
      <c r="M975" s="65"/>
      <c r="N975" s="65"/>
      <c r="O975" s="9"/>
      <c r="P975" s="223">
        <f>INDEX('Policy Characteristics'!J:J,MATCH($C975,'Policy Characteristics'!$C:$C,0))</f>
        <v>0</v>
      </c>
      <c r="Q975" s="9"/>
      <c r="R975" s="9"/>
      <c r="S975" s="296"/>
      <c r="T975" s="9"/>
    </row>
    <row r="976" spans="1:20" s="2" customFormat="1" ht="59" x14ac:dyDescent="0.75">
      <c r="A976" s="71" t="str">
        <f t="shared" si="177"/>
        <v>Cross-Sector</v>
      </c>
      <c r="B976" s="71" t="str">
        <f t="shared" si="175"/>
        <v>Variable Energy Prices</v>
      </c>
      <c r="C976" s="71" t="str">
        <f t="shared" si="175"/>
        <v>Toggle Whether Policies Affect Energy Prices</v>
      </c>
      <c r="D976" s="9" t="s">
        <v>55</v>
      </c>
      <c r="E976" s="53"/>
      <c r="F976" s="9" t="s">
        <v>100</v>
      </c>
      <c r="G976" s="9"/>
      <c r="H976" s="54">
        <v>839</v>
      </c>
      <c r="I976" s="9" t="s">
        <v>46</v>
      </c>
      <c r="J976" s="71" t="str">
        <f t="shared" si="176"/>
        <v>Variable Energy Prices</v>
      </c>
      <c r="K976" s="71" t="str">
        <f t="shared" si="174"/>
        <v>cross toggle whether policies affect energy prices</v>
      </c>
      <c r="L976" s="65"/>
      <c r="M976" s="65"/>
      <c r="N976" s="65"/>
      <c r="O976" s="9"/>
      <c r="P976" s="223">
        <f>INDEX('Policy Characteristics'!J:J,MATCH($C976,'Policy Characteristics'!$C:$C,0))</f>
        <v>0</v>
      </c>
      <c r="Q976" s="9"/>
      <c r="R976" s="9"/>
      <c r="S976" s="296"/>
      <c r="T976" s="9"/>
    </row>
    <row r="977" spans="1:20" s="2" customFormat="1" ht="59" x14ac:dyDescent="0.75">
      <c r="A977" s="71" t="str">
        <f t="shared" si="177"/>
        <v>Cross-Sector</v>
      </c>
      <c r="B977" s="71" t="str">
        <f t="shared" si="175"/>
        <v>Variable Energy Prices</v>
      </c>
      <c r="C977" s="71" t="str">
        <f t="shared" si="175"/>
        <v>Toggle Whether Policies Affect Energy Prices</v>
      </c>
      <c r="D977" s="9" t="s">
        <v>56</v>
      </c>
      <c r="E977" s="53"/>
      <c r="F977" s="9" t="s">
        <v>101</v>
      </c>
      <c r="G977" s="9"/>
      <c r="H977" s="56">
        <v>840</v>
      </c>
      <c r="I977" s="9" t="s">
        <v>46</v>
      </c>
      <c r="J977" s="71" t="str">
        <f t="shared" si="176"/>
        <v>Variable Energy Prices</v>
      </c>
      <c r="K977" s="71" t="str">
        <f t="shared" si="174"/>
        <v>cross toggle whether policies affect energy prices</v>
      </c>
      <c r="L977" s="65"/>
      <c r="M977" s="65"/>
      <c r="N977" s="65"/>
      <c r="O977" s="9"/>
      <c r="P977" s="223">
        <f>INDEX('Policy Characteristics'!J:J,MATCH($C977,'Policy Characteristics'!$C:$C,0))</f>
        <v>0</v>
      </c>
      <c r="Q977" s="9"/>
      <c r="R977" s="9"/>
      <c r="S977" s="296"/>
      <c r="T977" s="9"/>
    </row>
    <row r="978" spans="1:20" s="2" customFormat="1" ht="59" x14ac:dyDescent="0.75">
      <c r="A978" s="71" t="str">
        <f t="shared" si="177"/>
        <v>Cross-Sector</v>
      </c>
      <c r="B978" s="71" t="str">
        <f t="shared" si="175"/>
        <v>Variable Energy Prices</v>
      </c>
      <c r="C978" s="71" t="str">
        <f t="shared" si="175"/>
        <v>Toggle Whether Policies Affect Energy Prices</v>
      </c>
      <c r="D978" s="9" t="s">
        <v>57</v>
      </c>
      <c r="E978" s="53"/>
      <c r="F978" s="9" t="s">
        <v>102</v>
      </c>
      <c r="G978" s="9"/>
      <c r="H978" s="54">
        <v>841</v>
      </c>
      <c r="I978" s="9" t="s">
        <v>46</v>
      </c>
      <c r="J978" s="71" t="str">
        <f t="shared" si="176"/>
        <v>Variable Energy Prices</v>
      </c>
      <c r="K978" s="71" t="str">
        <f t="shared" si="174"/>
        <v>cross toggle whether policies affect energy prices</v>
      </c>
      <c r="L978" s="65"/>
      <c r="M978" s="65"/>
      <c r="N978" s="65"/>
      <c r="O978" s="9"/>
      <c r="P978" s="223">
        <f>INDEX('Policy Characteristics'!J:J,MATCH($C978,'Policy Characteristics'!$C:$C,0))</f>
        <v>0</v>
      </c>
      <c r="Q978" s="9"/>
      <c r="R978" s="9"/>
      <c r="S978" s="296"/>
      <c r="T978" s="9"/>
    </row>
    <row r="979" spans="1:20" s="2" customFormat="1" ht="59" x14ac:dyDescent="0.75">
      <c r="A979" s="71" t="str">
        <f t="shared" si="177"/>
        <v>Cross-Sector</v>
      </c>
      <c r="B979" s="71" t="str">
        <f t="shared" si="175"/>
        <v>Variable Energy Prices</v>
      </c>
      <c r="C979" s="71" t="str">
        <f t="shared" si="175"/>
        <v>Toggle Whether Policies Affect Energy Prices</v>
      </c>
      <c r="D979" s="9" t="s">
        <v>58</v>
      </c>
      <c r="E979" s="53"/>
      <c r="F979" s="9" t="s">
        <v>103</v>
      </c>
      <c r="G979" s="9"/>
      <c r="H979" s="56">
        <v>842</v>
      </c>
      <c r="I979" s="9" t="s">
        <v>46</v>
      </c>
      <c r="J979" s="71" t="str">
        <f t="shared" si="176"/>
        <v>Variable Energy Prices</v>
      </c>
      <c r="K979" s="71" t="str">
        <f t="shared" si="174"/>
        <v>cross toggle whether policies affect energy prices</v>
      </c>
      <c r="L979" s="65"/>
      <c r="M979" s="65"/>
      <c r="N979" s="65"/>
      <c r="O979" s="9"/>
      <c r="P979" s="223">
        <f>INDEX('Policy Characteristics'!J:J,MATCH($C979,'Policy Characteristics'!$C:$C,0))</f>
        <v>0</v>
      </c>
      <c r="Q979" s="9"/>
      <c r="R979" s="9"/>
      <c r="S979" s="296"/>
      <c r="T979" s="9"/>
    </row>
    <row r="980" spans="1:20" s="2" customFormat="1" ht="59" x14ac:dyDescent="0.75">
      <c r="A980" s="71" t="str">
        <f t="shared" si="177"/>
        <v>Cross-Sector</v>
      </c>
      <c r="B980" s="71" t="str">
        <f t="shared" si="175"/>
        <v>Variable Energy Prices</v>
      </c>
      <c r="C980" s="71" t="str">
        <f t="shared" si="175"/>
        <v>Toggle Whether Policies Affect Energy Prices</v>
      </c>
      <c r="D980" s="9" t="s">
        <v>2615</v>
      </c>
      <c r="E980" s="53"/>
      <c r="F980" s="9" t="s">
        <v>2616</v>
      </c>
      <c r="G980" s="9"/>
      <c r="H980" s="54">
        <v>843</v>
      </c>
      <c r="I980" s="9" t="s">
        <v>46</v>
      </c>
      <c r="J980" s="71" t="str">
        <f t="shared" si="176"/>
        <v>Variable Energy Prices</v>
      </c>
      <c r="K980" s="71" t="str">
        <f t="shared" si="174"/>
        <v>cross toggle whether policies affect energy prices</v>
      </c>
      <c r="L980" s="65"/>
      <c r="M980" s="65"/>
      <c r="N980" s="65"/>
      <c r="O980" s="9"/>
      <c r="P980" s="223">
        <f>INDEX('Policy Characteristics'!J:J,MATCH($C980,'Policy Characteristics'!$C:$C,0))</f>
        <v>0</v>
      </c>
      <c r="Q980" s="9"/>
      <c r="R980" s="9"/>
      <c r="S980" s="296"/>
      <c r="T980" s="9"/>
    </row>
    <row r="981" spans="1:20" s="2" customFormat="1" ht="59" x14ac:dyDescent="0.75">
      <c r="A981" s="71" t="str">
        <f t="shared" si="177"/>
        <v>Cross-Sector</v>
      </c>
      <c r="B981" s="71" t="str">
        <f t="shared" si="175"/>
        <v>Variable Energy Prices</v>
      </c>
      <c r="C981" s="71" t="str">
        <f t="shared" si="175"/>
        <v>Toggle Whether Policies Affect Energy Prices</v>
      </c>
      <c r="D981" s="9" t="s">
        <v>481</v>
      </c>
      <c r="E981" s="53"/>
      <c r="F981" s="9" t="s">
        <v>482</v>
      </c>
      <c r="G981" s="9"/>
      <c r="H981" s="56">
        <v>844</v>
      </c>
      <c r="I981" s="9" t="s">
        <v>46</v>
      </c>
      <c r="J981" s="71" t="str">
        <f t="shared" si="176"/>
        <v>Variable Energy Prices</v>
      </c>
      <c r="K981" s="71" t="str">
        <f t="shared" si="174"/>
        <v>cross toggle whether policies affect energy prices</v>
      </c>
      <c r="L981" s="65"/>
      <c r="M981" s="65"/>
      <c r="N981" s="65"/>
      <c r="O981" s="9"/>
      <c r="P981" s="223">
        <f>INDEX('Policy Characteristics'!J:J,MATCH($C981,'Policy Characteristics'!$C:$C,0))</f>
        <v>0</v>
      </c>
      <c r="Q981" s="9"/>
      <c r="R981" s="9"/>
      <c r="S981" s="296"/>
      <c r="T981" s="9"/>
    </row>
    <row r="982" spans="1:20" s="2" customFormat="1" ht="59" x14ac:dyDescent="0.75">
      <c r="A982" s="71" t="str">
        <f t="shared" si="177"/>
        <v>Cross-Sector</v>
      </c>
      <c r="B982" s="71" t="str">
        <f t="shared" si="175"/>
        <v>Variable Energy Prices</v>
      </c>
      <c r="C982" s="71" t="str">
        <f t="shared" si="175"/>
        <v>Toggle Whether Policies Affect Energy Prices</v>
      </c>
      <c r="D982" s="9" t="s">
        <v>2607</v>
      </c>
      <c r="E982" s="53"/>
      <c r="F982" s="9" t="s">
        <v>2611</v>
      </c>
      <c r="G982" s="9"/>
      <c r="H982" s="54">
        <v>845</v>
      </c>
      <c r="I982" s="9" t="s">
        <v>46</v>
      </c>
      <c r="J982" s="71" t="str">
        <f t="shared" si="176"/>
        <v>Variable Energy Prices</v>
      </c>
      <c r="K982" s="71" t="str">
        <f t="shared" si="174"/>
        <v>cross toggle whether policies affect energy prices</v>
      </c>
      <c r="L982" s="65"/>
      <c r="M982" s="65"/>
      <c r="N982" s="65"/>
      <c r="O982" s="9"/>
      <c r="P982" s="223">
        <f>INDEX('Policy Characteristics'!J:J,MATCH($C982,'Policy Characteristics'!$C:$C,0))</f>
        <v>0</v>
      </c>
      <c r="Q982" s="9"/>
      <c r="R982" s="9"/>
      <c r="S982" s="296"/>
      <c r="T982" s="9"/>
    </row>
    <row r="983" spans="1:20" s="2" customFormat="1" ht="59" x14ac:dyDescent="0.75">
      <c r="A983" s="71" t="str">
        <f t="shared" si="177"/>
        <v>Cross-Sector</v>
      </c>
      <c r="B983" s="71" t="str">
        <f t="shared" si="175"/>
        <v>Variable Energy Prices</v>
      </c>
      <c r="C983" s="71" t="str">
        <f t="shared" si="175"/>
        <v>Toggle Whether Policies Affect Energy Prices</v>
      </c>
      <c r="D983" s="9" t="s">
        <v>2617</v>
      </c>
      <c r="E983" s="53"/>
      <c r="F983" s="9" t="s">
        <v>2618</v>
      </c>
      <c r="G983" s="9"/>
      <c r="H983" s="56">
        <v>846</v>
      </c>
      <c r="I983" s="9" t="s">
        <v>46</v>
      </c>
      <c r="J983" s="71" t="str">
        <f t="shared" si="176"/>
        <v>Variable Energy Prices</v>
      </c>
      <c r="K983" s="71" t="str">
        <f t="shared" si="174"/>
        <v>cross toggle whether policies affect energy prices</v>
      </c>
      <c r="L983" s="65"/>
      <c r="M983" s="65"/>
      <c r="N983" s="65"/>
      <c r="O983" s="9"/>
      <c r="P983" s="223">
        <f>INDEX('Policy Characteristics'!J:J,MATCH($C983,'Policy Characteristics'!$C:$C,0))</f>
        <v>0</v>
      </c>
      <c r="Q983" s="9"/>
      <c r="R983" s="9"/>
      <c r="S983" s="296"/>
      <c r="T983" s="9"/>
    </row>
    <row r="984" spans="1:20" s="2" customFormat="1" ht="59" x14ac:dyDescent="0.75">
      <c r="A984" s="71" t="str">
        <f t="shared" si="177"/>
        <v>Cross-Sector</v>
      </c>
      <c r="B984" s="71" t="str">
        <f t="shared" si="175"/>
        <v>Variable Energy Prices</v>
      </c>
      <c r="C984" s="71" t="str">
        <f t="shared" si="175"/>
        <v>Toggle Whether Policies Affect Energy Prices</v>
      </c>
      <c r="D984" s="9" t="s">
        <v>2608</v>
      </c>
      <c r="E984" s="53"/>
      <c r="F984" s="9" t="s">
        <v>2612</v>
      </c>
      <c r="G984" s="9"/>
      <c r="H984" s="54">
        <v>847</v>
      </c>
      <c r="I984" s="9" t="s">
        <v>46</v>
      </c>
      <c r="J984" s="71" t="str">
        <f t="shared" si="176"/>
        <v>Variable Energy Prices</v>
      </c>
      <c r="K984" s="71" t="str">
        <f t="shared" si="174"/>
        <v>cross toggle whether policies affect energy prices</v>
      </c>
      <c r="L984" s="65"/>
      <c r="M984" s="65"/>
      <c r="N984" s="65"/>
      <c r="O984" s="9"/>
      <c r="P984" s="223">
        <f>INDEX('Policy Characteristics'!J:J,MATCH($C984,'Policy Characteristics'!$C:$C,0))</f>
        <v>0</v>
      </c>
      <c r="Q984" s="9"/>
      <c r="R984" s="9"/>
      <c r="S984" s="296"/>
      <c r="T984" s="9"/>
    </row>
    <row r="985" spans="1:20" s="2" customFormat="1" ht="44.25" x14ac:dyDescent="0.75">
      <c r="A985" s="218" t="s">
        <v>10</v>
      </c>
      <c r="B985" s="218" t="s">
        <v>2949</v>
      </c>
      <c r="C985" s="218" t="s">
        <v>2949</v>
      </c>
      <c r="D985" s="9" t="s">
        <v>488</v>
      </c>
      <c r="E985" s="53"/>
      <c r="F985" s="9" t="s">
        <v>485</v>
      </c>
      <c r="G985" s="9"/>
      <c r="H985" s="54">
        <v>723</v>
      </c>
      <c r="I985" s="9" t="s">
        <v>46</v>
      </c>
      <c r="J985" s="218" t="s">
        <v>2949</v>
      </c>
      <c r="K985" s="218" t="s">
        <v>2950</v>
      </c>
      <c r="L985" s="63">
        <v>0</v>
      </c>
      <c r="M985" s="63">
        <v>1</v>
      </c>
      <c r="N985" s="63">
        <v>0.01</v>
      </c>
      <c r="O985" s="53" t="s">
        <v>2951</v>
      </c>
      <c r="P985" s="223" t="str">
        <f>INDEX('Policy Characteristics'!J:J,MATCH($C985,'Policy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85" s="9" t="s">
        <v>3142</v>
      </c>
      <c r="R985" s="9"/>
      <c r="S985" s="296"/>
      <c r="T985" s="9"/>
    </row>
    <row r="986" spans="1:20" s="2" customFormat="1" ht="44.25" x14ac:dyDescent="0.75">
      <c r="A986" s="71" t="str">
        <f>A$985</f>
        <v>Cross-Sector</v>
      </c>
      <c r="B986" s="71" t="str">
        <f t="shared" ref="B986:C999" si="178">B$985</f>
        <v>Fuel Price Deregulation</v>
      </c>
      <c r="C986" s="71" t="str">
        <f t="shared" si="178"/>
        <v>Fuel Price Deregulation</v>
      </c>
      <c r="D986" s="9" t="s">
        <v>48</v>
      </c>
      <c r="E986" s="53"/>
      <c r="F986" s="9" t="s">
        <v>92</v>
      </c>
      <c r="G986" s="9"/>
      <c r="H986" s="54">
        <v>724</v>
      </c>
      <c r="I986" s="9" t="s">
        <v>46</v>
      </c>
      <c r="J986" s="71" t="str">
        <f t="shared" ref="J986:K999" si="179">J$985</f>
        <v>Fuel Price Deregulation</v>
      </c>
      <c r="K986" s="71" t="str">
        <f t="shared" si="179"/>
        <v>cross fuel price deregulation</v>
      </c>
      <c r="L986" s="65"/>
      <c r="M986" s="65"/>
      <c r="N986" s="65"/>
      <c r="O986" s="9"/>
      <c r="P986" s="223" t="str">
        <f>INDEX('Policy Characteristics'!J:J,MATCH($C986,'Policy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86" s="9"/>
      <c r="R986" s="9"/>
      <c r="S986" s="296"/>
      <c r="T986" s="9"/>
    </row>
    <row r="987" spans="1:20" s="2" customFormat="1" ht="44.25" x14ac:dyDescent="0.75">
      <c r="A987" s="71" t="str">
        <f t="shared" ref="A987:A999" si="180">A$985</f>
        <v>Cross-Sector</v>
      </c>
      <c r="B987" s="71" t="str">
        <f t="shared" si="178"/>
        <v>Fuel Price Deregulation</v>
      </c>
      <c r="C987" s="71" t="str">
        <f t="shared" si="178"/>
        <v>Fuel Price Deregulation</v>
      </c>
      <c r="D987" s="9" t="s">
        <v>49</v>
      </c>
      <c r="E987" s="53"/>
      <c r="F987" s="9" t="s">
        <v>93</v>
      </c>
      <c r="G987" s="9"/>
      <c r="H987" s="54">
        <v>725</v>
      </c>
      <c r="I987" s="9" t="s">
        <v>46</v>
      </c>
      <c r="J987" s="71" t="str">
        <f t="shared" si="179"/>
        <v>Fuel Price Deregulation</v>
      </c>
      <c r="K987" s="71" t="str">
        <f t="shared" si="179"/>
        <v>cross fuel price deregulation</v>
      </c>
      <c r="L987" s="65"/>
      <c r="M987" s="65"/>
      <c r="N987" s="65"/>
      <c r="O987" s="9"/>
      <c r="P987" s="223" t="str">
        <f>INDEX('Policy Characteristics'!J:J,MATCH($C987,'Policy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87" s="9"/>
      <c r="R987" s="9"/>
      <c r="S987" s="296"/>
      <c r="T987" s="9"/>
    </row>
    <row r="988" spans="1:20" s="2" customFormat="1" ht="44.25" x14ac:dyDescent="0.75">
      <c r="A988" s="71" t="str">
        <f t="shared" si="180"/>
        <v>Cross-Sector</v>
      </c>
      <c r="B988" s="71" t="str">
        <f t="shared" si="178"/>
        <v>Fuel Price Deregulation</v>
      </c>
      <c r="C988" s="71" t="str">
        <f t="shared" si="178"/>
        <v>Fuel Price Deregulation</v>
      </c>
      <c r="D988" s="9" t="s">
        <v>53</v>
      </c>
      <c r="E988" s="53"/>
      <c r="F988" s="9" t="s">
        <v>97</v>
      </c>
      <c r="G988" s="9"/>
      <c r="H988" s="54">
        <v>726</v>
      </c>
      <c r="I988" s="9" t="s">
        <v>46</v>
      </c>
      <c r="J988" s="71" t="str">
        <f t="shared" si="179"/>
        <v>Fuel Price Deregulation</v>
      </c>
      <c r="K988" s="71" t="str">
        <f t="shared" si="179"/>
        <v>cross fuel price deregulation</v>
      </c>
      <c r="L988" s="65"/>
      <c r="M988" s="65"/>
      <c r="N988" s="65"/>
      <c r="O988" s="9"/>
      <c r="P988" s="223" t="str">
        <f>INDEX('Policy Characteristics'!J:J,MATCH($C988,'Policy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88" s="9"/>
      <c r="R988" s="9"/>
      <c r="S988" s="296"/>
      <c r="T988" s="9"/>
    </row>
    <row r="989" spans="1:20" s="2" customFormat="1" ht="44.25" x14ac:dyDescent="0.75">
      <c r="A989" s="71" t="str">
        <f t="shared" si="180"/>
        <v>Cross-Sector</v>
      </c>
      <c r="B989" s="71" t="str">
        <f t="shared" si="178"/>
        <v>Fuel Price Deregulation</v>
      </c>
      <c r="C989" s="71" t="str">
        <f t="shared" si="178"/>
        <v>Fuel Price Deregulation</v>
      </c>
      <c r="D989" s="9" t="s">
        <v>55</v>
      </c>
      <c r="E989" s="53"/>
      <c r="F989" s="9" t="s">
        <v>100</v>
      </c>
      <c r="G989" s="9"/>
      <c r="H989" s="54">
        <v>727</v>
      </c>
      <c r="I989" s="9" t="s">
        <v>46</v>
      </c>
      <c r="J989" s="71" t="str">
        <f t="shared" si="179"/>
        <v>Fuel Price Deregulation</v>
      </c>
      <c r="K989" s="71" t="str">
        <f t="shared" si="179"/>
        <v>cross fuel price deregulation</v>
      </c>
      <c r="L989" s="65"/>
      <c r="M989" s="65"/>
      <c r="N989" s="65"/>
      <c r="O989" s="9"/>
      <c r="P989" s="223" t="str">
        <f>INDEX('Policy Characteristics'!J:J,MATCH($C989,'Policy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89" s="9"/>
      <c r="R989" s="9"/>
      <c r="S989" s="296"/>
      <c r="T989" s="9"/>
    </row>
    <row r="990" spans="1:20" s="2" customFormat="1" ht="44.25" x14ac:dyDescent="0.75">
      <c r="A990" s="71" t="str">
        <f t="shared" si="180"/>
        <v>Cross-Sector</v>
      </c>
      <c r="B990" s="71" t="str">
        <f t="shared" si="178"/>
        <v>Fuel Price Deregulation</v>
      </c>
      <c r="C990" s="71" t="str">
        <f t="shared" si="178"/>
        <v>Fuel Price Deregulation</v>
      </c>
      <c r="D990" s="9" t="s">
        <v>56</v>
      </c>
      <c r="E990" s="53"/>
      <c r="F990" s="9" t="s">
        <v>101</v>
      </c>
      <c r="G990" s="9"/>
      <c r="H990" s="54">
        <v>728</v>
      </c>
      <c r="I990" s="9" t="s">
        <v>46</v>
      </c>
      <c r="J990" s="71" t="str">
        <f t="shared" si="179"/>
        <v>Fuel Price Deregulation</v>
      </c>
      <c r="K990" s="71" t="str">
        <f t="shared" si="179"/>
        <v>cross fuel price deregulation</v>
      </c>
      <c r="L990" s="65"/>
      <c r="M990" s="65"/>
      <c r="N990" s="65"/>
      <c r="O990" s="9"/>
      <c r="P990" s="223" t="str">
        <f>INDEX('Policy Characteristics'!J:J,MATCH($C990,'Policy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0" s="9"/>
      <c r="R990" s="9"/>
      <c r="S990" s="296"/>
      <c r="T990" s="9"/>
    </row>
    <row r="991" spans="1:20" s="2" customFormat="1" ht="44.25" x14ac:dyDescent="0.75">
      <c r="A991" s="71" t="str">
        <f t="shared" si="180"/>
        <v>Cross-Sector</v>
      </c>
      <c r="B991" s="71" t="str">
        <f t="shared" si="178"/>
        <v>Fuel Price Deregulation</v>
      </c>
      <c r="C991" s="71" t="str">
        <f t="shared" si="178"/>
        <v>Fuel Price Deregulation</v>
      </c>
      <c r="D991" s="9" t="s">
        <v>57</v>
      </c>
      <c r="E991" s="53"/>
      <c r="F991" s="9" t="s">
        <v>102</v>
      </c>
      <c r="G991" s="9"/>
      <c r="H991" s="54">
        <v>729</v>
      </c>
      <c r="I991" s="9" t="s">
        <v>46</v>
      </c>
      <c r="J991" s="71" t="str">
        <f t="shared" si="179"/>
        <v>Fuel Price Deregulation</v>
      </c>
      <c r="K991" s="71" t="str">
        <f t="shared" si="179"/>
        <v>cross fuel price deregulation</v>
      </c>
      <c r="L991" s="65"/>
      <c r="M991" s="65"/>
      <c r="N991" s="65"/>
      <c r="O991" s="9"/>
      <c r="P991" s="223" t="str">
        <f>INDEX('Policy Characteristics'!J:J,MATCH($C991,'Policy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1" s="9"/>
      <c r="R991" s="9"/>
      <c r="S991" s="296"/>
      <c r="T991" s="9"/>
    </row>
    <row r="992" spans="1:20" s="2" customFormat="1" ht="44.25" x14ac:dyDescent="0.75">
      <c r="A992" s="71" t="str">
        <f t="shared" si="180"/>
        <v>Cross-Sector</v>
      </c>
      <c r="B992" s="71" t="str">
        <f t="shared" si="178"/>
        <v>Fuel Price Deregulation</v>
      </c>
      <c r="C992" s="71" t="str">
        <f t="shared" si="178"/>
        <v>Fuel Price Deregulation</v>
      </c>
      <c r="D992" s="9" t="s">
        <v>58</v>
      </c>
      <c r="E992" s="53"/>
      <c r="F992" s="9" t="s">
        <v>103</v>
      </c>
      <c r="G992" s="9"/>
      <c r="H992" s="54">
        <v>730</v>
      </c>
      <c r="I992" s="9" t="s">
        <v>46</v>
      </c>
      <c r="J992" s="71" t="str">
        <f t="shared" si="179"/>
        <v>Fuel Price Deregulation</v>
      </c>
      <c r="K992" s="71" t="str">
        <f t="shared" si="179"/>
        <v>cross fuel price deregulation</v>
      </c>
      <c r="L992" s="65"/>
      <c r="M992" s="65"/>
      <c r="N992" s="65"/>
      <c r="O992" s="9"/>
      <c r="P992" s="223" t="str">
        <f>INDEX('Policy Characteristics'!J:J,MATCH($C992,'Policy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2" s="9"/>
      <c r="R992" s="9"/>
      <c r="S992" s="296"/>
      <c r="T992" s="9"/>
    </row>
    <row r="993" spans="1:20" s="2" customFormat="1" ht="44.25" x14ac:dyDescent="0.75">
      <c r="A993" s="71" t="str">
        <f t="shared" si="180"/>
        <v>Cross-Sector</v>
      </c>
      <c r="B993" s="71" t="str">
        <f t="shared" si="178"/>
        <v>Fuel Price Deregulation</v>
      </c>
      <c r="C993" s="71" t="str">
        <f t="shared" si="178"/>
        <v>Fuel Price Deregulation</v>
      </c>
      <c r="D993" s="9" t="s">
        <v>2615</v>
      </c>
      <c r="E993" s="53"/>
      <c r="F993" s="9" t="s">
        <v>2616</v>
      </c>
      <c r="G993" s="9"/>
      <c r="H993" s="54">
        <v>731</v>
      </c>
      <c r="I993" s="9" t="s">
        <v>46</v>
      </c>
      <c r="J993" s="71" t="str">
        <f t="shared" si="179"/>
        <v>Fuel Price Deregulation</v>
      </c>
      <c r="K993" s="71" t="str">
        <f t="shared" si="179"/>
        <v>cross fuel price deregulation</v>
      </c>
      <c r="L993" s="65"/>
      <c r="M993" s="65"/>
      <c r="N993" s="65"/>
      <c r="O993" s="9"/>
      <c r="P993" s="223" t="str">
        <f>INDEX('Policy Characteristics'!J:J,MATCH($C993,'Policy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3" s="9"/>
      <c r="R993" s="9"/>
      <c r="S993" s="296"/>
      <c r="T993" s="9"/>
    </row>
    <row r="994" spans="1:20" s="2" customFormat="1" ht="44.25" x14ac:dyDescent="0.75">
      <c r="A994" s="71" t="str">
        <f t="shared" si="180"/>
        <v>Cross-Sector</v>
      </c>
      <c r="B994" s="71" t="str">
        <f t="shared" si="178"/>
        <v>Fuel Price Deregulation</v>
      </c>
      <c r="C994" s="71" t="str">
        <f t="shared" si="178"/>
        <v>Fuel Price Deregulation</v>
      </c>
      <c r="D994" s="9" t="s">
        <v>481</v>
      </c>
      <c r="E994" s="53"/>
      <c r="F994" s="9" t="s">
        <v>482</v>
      </c>
      <c r="G994" s="9"/>
      <c r="H994" s="54">
        <v>732</v>
      </c>
      <c r="I994" s="9" t="s">
        <v>46</v>
      </c>
      <c r="J994" s="71" t="str">
        <f t="shared" si="179"/>
        <v>Fuel Price Deregulation</v>
      </c>
      <c r="K994" s="71" t="str">
        <f t="shared" si="179"/>
        <v>cross fuel price deregulation</v>
      </c>
      <c r="L994" s="65"/>
      <c r="M994" s="65"/>
      <c r="N994" s="65"/>
      <c r="O994" s="9"/>
      <c r="P994" s="223" t="str">
        <f>INDEX('Policy Characteristics'!J:J,MATCH($C994,'Policy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4" s="9"/>
      <c r="R994" s="9"/>
      <c r="S994" s="296"/>
      <c r="T994" s="9"/>
    </row>
    <row r="995" spans="1:20" s="2" customFormat="1" ht="44.25" x14ac:dyDescent="0.75">
      <c r="A995" s="71" t="str">
        <f t="shared" si="180"/>
        <v>Cross-Sector</v>
      </c>
      <c r="B995" s="71" t="str">
        <f t="shared" si="178"/>
        <v>Fuel Price Deregulation</v>
      </c>
      <c r="C995" s="71" t="str">
        <f t="shared" si="178"/>
        <v>Fuel Price Deregulation</v>
      </c>
      <c r="D995" s="9" t="s">
        <v>2607</v>
      </c>
      <c r="E995" s="53"/>
      <c r="F995" s="9" t="s">
        <v>2611</v>
      </c>
      <c r="G995" s="9"/>
      <c r="H995" s="54">
        <v>733</v>
      </c>
      <c r="I995" s="9" t="s">
        <v>46</v>
      </c>
      <c r="J995" s="71" t="str">
        <f t="shared" si="179"/>
        <v>Fuel Price Deregulation</v>
      </c>
      <c r="K995" s="71" t="str">
        <f t="shared" si="179"/>
        <v>cross fuel price deregulation</v>
      </c>
      <c r="L995" s="65"/>
      <c r="M995" s="65"/>
      <c r="N995" s="65"/>
      <c r="O995" s="9"/>
      <c r="P995" s="223" t="str">
        <f>INDEX('Policy Characteristics'!J:J,MATCH($C995,'Policy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5" s="9"/>
      <c r="R995" s="9"/>
      <c r="S995" s="296"/>
      <c r="T995" s="9"/>
    </row>
    <row r="996" spans="1:20" s="2" customFormat="1" ht="44.25" x14ac:dyDescent="0.75">
      <c r="A996" s="71" t="str">
        <f t="shared" si="180"/>
        <v>Cross-Sector</v>
      </c>
      <c r="B996" s="71" t="str">
        <f t="shared" si="178"/>
        <v>Fuel Price Deregulation</v>
      </c>
      <c r="C996" s="71" t="str">
        <f t="shared" si="178"/>
        <v>Fuel Price Deregulation</v>
      </c>
      <c r="D996" s="9" t="s">
        <v>2617</v>
      </c>
      <c r="E996" s="53"/>
      <c r="F996" s="9" t="s">
        <v>2618</v>
      </c>
      <c r="G996" s="9"/>
      <c r="H996" s="54">
        <v>734</v>
      </c>
      <c r="I996" s="9" t="s">
        <v>46</v>
      </c>
      <c r="J996" s="71" t="str">
        <f t="shared" si="179"/>
        <v>Fuel Price Deregulation</v>
      </c>
      <c r="K996" s="71" t="str">
        <f t="shared" si="179"/>
        <v>cross fuel price deregulation</v>
      </c>
      <c r="L996" s="65"/>
      <c r="M996" s="65"/>
      <c r="N996" s="65"/>
      <c r="O996" s="9"/>
      <c r="P996" s="223" t="str">
        <f>INDEX('Policy Characteristics'!J:J,MATCH($C996,'Policy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6" s="9"/>
      <c r="R996" s="9"/>
      <c r="S996" s="296"/>
      <c r="T996" s="9"/>
    </row>
    <row r="997" spans="1:20" s="2" customFormat="1" ht="44.25" x14ac:dyDescent="0.75">
      <c r="A997" s="71" t="str">
        <f t="shared" si="180"/>
        <v>Cross-Sector</v>
      </c>
      <c r="B997" s="71" t="str">
        <f t="shared" si="178"/>
        <v>Fuel Price Deregulation</v>
      </c>
      <c r="C997" s="71" t="str">
        <f t="shared" si="178"/>
        <v>Fuel Price Deregulation</v>
      </c>
      <c r="D997" s="9" t="s">
        <v>2608</v>
      </c>
      <c r="E997" s="53"/>
      <c r="F997" s="9" t="s">
        <v>2612</v>
      </c>
      <c r="G997" s="9"/>
      <c r="H997" s="54">
        <v>735</v>
      </c>
      <c r="I997" s="9" t="s">
        <v>46</v>
      </c>
      <c r="J997" s="71" t="str">
        <f t="shared" si="179"/>
        <v>Fuel Price Deregulation</v>
      </c>
      <c r="K997" s="71" t="str">
        <f t="shared" si="179"/>
        <v>cross fuel price deregulation</v>
      </c>
      <c r="L997" s="65"/>
      <c r="M997" s="65"/>
      <c r="N997" s="65"/>
      <c r="O997" s="9"/>
      <c r="P997" s="223" t="str">
        <f>INDEX('Policy Characteristics'!J:J,MATCH($C997,'Policy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7" s="9"/>
      <c r="R997" s="9"/>
      <c r="S997" s="296"/>
      <c r="T997" s="9"/>
    </row>
    <row r="998" spans="1:20" s="2" customFormat="1" ht="44.25" x14ac:dyDescent="0.75">
      <c r="A998" s="71" t="str">
        <f t="shared" si="180"/>
        <v>Cross-Sector</v>
      </c>
      <c r="B998" s="71" t="str">
        <f t="shared" si="178"/>
        <v>Fuel Price Deregulation</v>
      </c>
      <c r="C998" s="71" t="str">
        <f t="shared" si="178"/>
        <v>Fuel Price Deregulation</v>
      </c>
      <c r="D998" s="9" t="s">
        <v>2609</v>
      </c>
      <c r="E998" s="53"/>
      <c r="F998" s="9" t="s">
        <v>2613</v>
      </c>
      <c r="G998" s="9"/>
      <c r="H998" s="54">
        <v>736</v>
      </c>
      <c r="I998" s="9" t="s">
        <v>46</v>
      </c>
      <c r="J998" s="71" t="str">
        <f t="shared" si="179"/>
        <v>Fuel Price Deregulation</v>
      </c>
      <c r="K998" s="71" t="str">
        <f t="shared" si="179"/>
        <v>cross fuel price deregulation</v>
      </c>
      <c r="L998" s="65"/>
      <c r="M998" s="65"/>
      <c r="N998" s="65"/>
      <c r="O998" s="9"/>
      <c r="P998" s="223" t="str">
        <f>INDEX('Policy Characteristics'!J:J,MATCH($C998,'Policy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8" s="9"/>
      <c r="R998" s="9"/>
      <c r="S998" s="296"/>
      <c r="T998" s="9"/>
    </row>
    <row r="999" spans="1:20" s="2" customFormat="1" ht="44.25" x14ac:dyDescent="0.75">
      <c r="A999" s="71" t="str">
        <f t="shared" si="180"/>
        <v>Cross-Sector</v>
      </c>
      <c r="B999" s="71" t="str">
        <f t="shared" si="178"/>
        <v>Fuel Price Deregulation</v>
      </c>
      <c r="C999" s="71" t="str">
        <f t="shared" si="178"/>
        <v>Fuel Price Deregulation</v>
      </c>
      <c r="D999" s="9" t="s">
        <v>2610</v>
      </c>
      <c r="E999" s="53"/>
      <c r="F999" s="9" t="s">
        <v>2614</v>
      </c>
      <c r="G999" s="9"/>
      <c r="H999" s="54">
        <v>737</v>
      </c>
      <c r="I999" s="9" t="s">
        <v>46</v>
      </c>
      <c r="J999" s="71" t="str">
        <f t="shared" si="179"/>
        <v>Fuel Price Deregulation</v>
      </c>
      <c r="K999" s="71" t="str">
        <f t="shared" si="179"/>
        <v>cross fuel price deregulation</v>
      </c>
      <c r="L999" s="65"/>
      <c r="M999" s="65"/>
      <c r="N999" s="65"/>
      <c r="O999" s="9"/>
      <c r="P999" s="223" t="str">
        <f>INDEX('Policy Characteristics'!J:J,MATCH($C999,'Policy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9" s="9"/>
      <c r="R999" s="9"/>
      <c r="S999" s="296"/>
      <c r="T999" s="9"/>
    </row>
    <row r="1000" spans="1:20" s="5" customFormat="1" ht="103.25" x14ac:dyDescent="0.75">
      <c r="A1000" s="217" t="s">
        <v>10</v>
      </c>
      <c r="B1000" s="217" t="s">
        <v>26</v>
      </c>
      <c r="C1000" s="217" t="s">
        <v>312</v>
      </c>
      <c r="D1000" s="53" t="s">
        <v>54</v>
      </c>
      <c r="E1000" s="53"/>
      <c r="F1000" s="53" t="s">
        <v>98</v>
      </c>
      <c r="G1000" s="53"/>
      <c r="H1000" s="54">
        <v>78</v>
      </c>
      <c r="I1000" s="53" t="s">
        <v>45</v>
      </c>
      <c r="J1000" s="217" t="s">
        <v>26</v>
      </c>
      <c r="K1000" s="217" t="s">
        <v>2358</v>
      </c>
      <c r="L1000" s="59">
        <v>0</v>
      </c>
      <c r="M1000" s="59">
        <v>0.2</v>
      </c>
      <c r="N1000" s="68">
        <v>5.0000000000000001E-3</v>
      </c>
      <c r="O1000" s="53" t="s">
        <v>151</v>
      </c>
      <c r="P1000" s="223" t="str">
        <f>INDEX('Policy Characteristics'!J:J,MATCH($C1000,'Policy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00" s="9" t="s">
        <v>266</v>
      </c>
      <c r="R1000" s="9" t="s">
        <v>267</v>
      </c>
      <c r="S1000" s="301" t="s">
        <v>164</v>
      </c>
      <c r="T1000" s="55"/>
    </row>
    <row r="1001" spans="1:20" s="5" customFormat="1" ht="103.25" x14ac:dyDescent="0.75">
      <c r="A1001" s="72" t="str">
        <f t="shared" ref="A1001:C1013" si="181">A$1000</f>
        <v>Cross-Sector</v>
      </c>
      <c r="B1001" s="72" t="str">
        <f t="shared" si="181"/>
        <v>Fuel Taxes</v>
      </c>
      <c r="C1001" s="72" t="str">
        <f t="shared" si="181"/>
        <v>Additional Fuel Tax Rate by Fuel</v>
      </c>
      <c r="D1001" s="9" t="s">
        <v>488</v>
      </c>
      <c r="E1001" s="9"/>
      <c r="F1001" s="9" t="s">
        <v>485</v>
      </c>
      <c r="G1001" s="55"/>
      <c r="H1001" s="54">
        <v>79</v>
      </c>
      <c r="I1001" s="9" t="s">
        <v>45</v>
      </c>
      <c r="J1001" s="72" t="str">
        <f t="shared" ref="J1001:O1002" si="182">J$1000</f>
        <v>Fuel Taxes</v>
      </c>
      <c r="K1001" s="64" t="str">
        <f t="shared" si="182"/>
        <v>cross fuel tax</v>
      </c>
      <c r="L1001" s="64">
        <f t="shared" si="182"/>
        <v>0</v>
      </c>
      <c r="M1001" s="64">
        <f t="shared" si="182"/>
        <v>0.2</v>
      </c>
      <c r="N1001" s="69">
        <f t="shared" si="182"/>
        <v>5.0000000000000001E-3</v>
      </c>
      <c r="O1001" s="58" t="str">
        <f t="shared" si="182"/>
        <v>% of BAU price</v>
      </c>
      <c r="P1001" s="223" t="str">
        <f>INDEX('Policy Characteristics'!J:J,MATCH($C1001,'Policy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01" s="9" t="s">
        <v>266</v>
      </c>
      <c r="R1001" s="9" t="s">
        <v>267</v>
      </c>
      <c r="S1001" s="303"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1" s="55"/>
    </row>
    <row r="1002" spans="1:20" s="5" customFormat="1" ht="103.25" x14ac:dyDescent="0.75">
      <c r="A1002" s="72" t="str">
        <f t="shared" si="181"/>
        <v>Cross-Sector</v>
      </c>
      <c r="B1002" s="72" t="str">
        <f t="shared" si="181"/>
        <v>Fuel Taxes</v>
      </c>
      <c r="C1002" s="72" t="str">
        <f t="shared" si="181"/>
        <v>Additional Fuel Tax Rate by Fuel</v>
      </c>
      <c r="D1002" s="9" t="s">
        <v>48</v>
      </c>
      <c r="E1002" s="9"/>
      <c r="F1002" s="9" t="s">
        <v>92</v>
      </c>
      <c r="G1002" s="55"/>
      <c r="H1002" s="54">
        <v>80</v>
      </c>
      <c r="I1002" s="9" t="s">
        <v>45</v>
      </c>
      <c r="J1002" s="72" t="str">
        <f t="shared" si="182"/>
        <v>Fuel Taxes</v>
      </c>
      <c r="K1002" s="64" t="str">
        <f t="shared" si="182"/>
        <v>cross fuel tax</v>
      </c>
      <c r="L1002" s="64">
        <f t="shared" si="182"/>
        <v>0</v>
      </c>
      <c r="M1002" s="64">
        <f t="shared" si="182"/>
        <v>0.2</v>
      </c>
      <c r="N1002" s="69">
        <f t="shared" si="182"/>
        <v>5.0000000000000001E-3</v>
      </c>
      <c r="O1002" s="58" t="str">
        <f t="shared" si="182"/>
        <v>% of BAU price</v>
      </c>
      <c r="P1002" s="223" t="str">
        <f>INDEX('Policy Characteristics'!J:J,MATCH($C1002,'Policy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02" s="9" t="s">
        <v>266</v>
      </c>
      <c r="R1002" s="9" t="s">
        <v>267</v>
      </c>
      <c r="S1002" s="303"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2" s="55"/>
    </row>
    <row r="1003" spans="1:20" s="5" customFormat="1" ht="44.25" x14ac:dyDescent="0.75">
      <c r="A1003" s="72" t="str">
        <f t="shared" si="181"/>
        <v>Cross-Sector</v>
      </c>
      <c r="B1003" s="72" t="str">
        <f t="shared" si="181"/>
        <v>Fuel Taxes</v>
      </c>
      <c r="C1003" s="72" t="str">
        <f t="shared" si="181"/>
        <v>Additional Fuel Tax Rate by Fuel</v>
      </c>
      <c r="D1003" s="9" t="s">
        <v>49</v>
      </c>
      <c r="E1003" s="9"/>
      <c r="F1003" s="9" t="s">
        <v>93</v>
      </c>
      <c r="G1003" s="55"/>
      <c r="H1003" s="54">
        <v>738</v>
      </c>
      <c r="I1003" s="9" t="s">
        <v>46</v>
      </c>
      <c r="J1003" s="72" t="str">
        <f>J$1000</f>
        <v>Fuel Taxes</v>
      </c>
      <c r="K1003" s="64" t="str">
        <f>K$1000</f>
        <v>cross fuel tax</v>
      </c>
      <c r="L1003" s="64"/>
      <c r="M1003" s="64"/>
      <c r="N1003" s="69"/>
      <c r="O1003" s="58"/>
      <c r="P1003" s="223" t="str">
        <f>INDEX('Policy Characteristics'!J:J,MATCH($C1003,'Policy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03" s="55"/>
      <c r="R1003" s="9"/>
      <c r="S1003" s="303"/>
      <c r="T1003" s="55"/>
    </row>
    <row r="1004" spans="1:20" s="5" customFormat="1" ht="44.25" x14ac:dyDescent="0.75">
      <c r="A1004" s="72" t="str">
        <f t="shared" si="181"/>
        <v>Cross-Sector</v>
      </c>
      <c r="B1004" s="72" t="str">
        <f t="shared" si="181"/>
        <v>Fuel Taxes</v>
      </c>
      <c r="C1004" s="72" t="str">
        <f t="shared" si="181"/>
        <v>Additional Fuel Tax Rate by Fuel</v>
      </c>
      <c r="D1004" s="9" t="s">
        <v>53</v>
      </c>
      <c r="E1004" s="9"/>
      <c r="F1004" s="9" t="s">
        <v>97</v>
      </c>
      <c r="G1004" s="55"/>
      <c r="H1004" s="54">
        <v>739</v>
      </c>
      <c r="I1004" s="9" t="s">
        <v>46</v>
      </c>
      <c r="J1004" s="72" t="str">
        <f>J$1000</f>
        <v>Fuel Taxes</v>
      </c>
      <c r="K1004" s="64" t="str">
        <f>K$1000</f>
        <v>cross fuel tax</v>
      </c>
      <c r="L1004" s="64"/>
      <c r="M1004" s="64"/>
      <c r="N1004" s="69"/>
      <c r="O1004" s="58"/>
      <c r="P1004" s="223" t="str">
        <f>INDEX('Policy Characteristics'!J:J,MATCH($C1004,'Policy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04" s="55"/>
      <c r="R1004" s="9"/>
      <c r="S1004" s="303"/>
      <c r="T1004" s="55"/>
    </row>
    <row r="1005" spans="1:20" s="5" customFormat="1" ht="103.25" x14ac:dyDescent="0.75">
      <c r="A1005" s="72" t="str">
        <f t="shared" si="181"/>
        <v>Cross-Sector</v>
      </c>
      <c r="B1005" s="72" t="str">
        <f t="shared" si="181"/>
        <v>Fuel Taxes</v>
      </c>
      <c r="C1005" s="72" t="str">
        <f t="shared" si="181"/>
        <v>Additional Fuel Tax Rate by Fuel</v>
      </c>
      <c r="D1005" s="9" t="s">
        <v>55</v>
      </c>
      <c r="E1005" s="9"/>
      <c r="F1005" s="9" t="s">
        <v>100</v>
      </c>
      <c r="G1005" s="55"/>
      <c r="H1005" s="54">
        <v>81</v>
      </c>
      <c r="I1005" s="9" t="s">
        <v>45</v>
      </c>
      <c r="J1005" s="72" t="str">
        <f t="shared" ref="J1005:J1016" si="183">J$1000</f>
        <v>Fuel Taxes</v>
      </c>
      <c r="K1005" s="64" t="str">
        <f t="shared" ref="K1005:K1016" si="184">K$1000</f>
        <v>cross fuel tax</v>
      </c>
      <c r="L1005" s="64">
        <f t="shared" ref="L1005:O1006" si="185">L$1000</f>
        <v>0</v>
      </c>
      <c r="M1005" s="64">
        <f t="shared" si="185"/>
        <v>0.2</v>
      </c>
      <c r="N1005" s="69">
        <f t="shared" si="185"/>
        <v>5.0000000000000001E-3</v>
      </c>
      <c r="O1005" s="58" t="str">
        <f t="shared" si="185"/>
        <v>% of BAU price</v>
      </c>
      <c r="P1005" s="223" t="str">
        <f>INDEX('Policy Characteristics'!J:J,MATCH($C1005,'Policy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05" s="9" t="s">
        <v>266</v>
      </c>
      <c r="R1005" s="9" t="s">
        <v>267</v>
      </c>
      <c r="S1005" s="303"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5" s="55"/>
    </row>
    <row r="1006" spans="1:20" s="5" customFormat="1" ht="103.25" x14ac:dyDescent="0.75">
      <c r="A1006" s="72" t="str">
        <f t="shared" si="181"/>
        <v>Cross-Sector</v>
      </c>
      <c r="B1006" s="72" t="str">
        <f t="shared" si="181"/>
        <v>Fuel Taxes</v>
      </c>
      <c r="C1006" s="72" t="str">
        <f t="shared" si="181"/>
        <v>Additional Fuel Tax Rate by Fuel</v>
      </c>
      <c r="D1006" s="9" t="s">
        <v>56</v>
      </c>
      <c r="E1006" s="9"/>
      <c r="F1006" s="9" t="s">
        <v>101</v>
      </c>
      <c r="G1006" s="55"/>
      <c r="H1006" s="54">
        <v>82</v>
      </c>
      <c r="I1006" s="9" t="s">
        <v>45</v>
      </c>
      <c r="J1006" s="72" t="str">
        <f t="shared" si="183"/>
        <v>Fuel Taxes</v>
      </c>
      <c r="K1006" s="64" t="str">
        <f t="shared" si="184"/>
        <v>cross fuel tax</v>
      </c>
      <c r="L1006" s="64">
        <f t="shared" si="185"/>
        <v>0</v>
      </c>
      <c r="M1006" s="64">
        <f t="shared" si="185"/>
        <v>0.2</v>
      </c>
      <c r="N1006" s="69">
        <f t="shared" si="185"/>
        <v>5.0000000000000001E-3</v>
      </c>
      <c r="O1006" s="58" t="str">
        <f t="shared" si="185"/>
        <v>% of BAU price</v>
      </c>
      <c r="P1006" s="223" t="str">
        <f>INDEX('Policy Characteristics'!J:J,MATCH($C1006,'Policy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06" s="9" t="s">
        <v>266</v>
      </c>
      <c r="R1006" s="9" t="s">
        <v>267</v>
      </c>
      <c r="S1006" s="303"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6" s="55"/>
    </row>
    <row r="1007" spans="1:20" s="5" customFormat="1" ht="44.25" x14ac:dyDescent="0.75">
      <c r="A1007" s="72" t="str">
        <f t="shared" si="181"/>
        <v>Cross-Sector</v>
      </c>
      <c r="B1007" s="72" t="str">
        <f t="shared" si="181"/>
        <v>Fuel Taxes</v>
      </c>
      <c r="C1007" s="72" t="str">
        <f t="shared" si="181"/>
        <v>Additional Fuel Tax Rate by Fuel</v>
      </c>
      <c r="D1007" s="9" t="s">
        <v>57</v>
      </c>
      <c r="E1007" s="9"/>
      <c r="F1007" s="9" t="s">
        <v>102</v>
      </c>
      <c r="G1007" s="55"/>
      <c r="H1007" s="54">
        <v>740</v>
      </c>
      <c r="I1007" s="9" t="s">
        <v>46</v>
      </c>
      <c r="J1007" s="72" t="str">
        <f t="shared" si="183"/>
        <v>Fuel Taxes</v>
      </c>
      <c r="K1007" s="64" t="str">
        <f t="shared" si="184"/>
        <v>cross fuel tax</v>
      </c>
      <c r="L1007" s="64"/>
      <c r="M1007" s="64"/>
      <c r="N1007" s="69"/>
      <c r="O1007" s="58"/>
      <c r="P1007" s="223" t="str">
        <f>INDEX('Policy Characteristics'!J:J,MATCH($C1007,'Policy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07" s="55"/>
      <c r="R1007" s="9"/>
      <c r="S1007" s="303"/>
      <c r="T1007" s="55"/>
    </row>
    <row r="1008" spans="1:20" s="5" customFormat="1" ht="44.25" x14ac:dyDescent="0.75">
      <c r="A1008" s="72" t="str">
        <f t="shared" si="181"/>
        <v>Cross-Sector</v>
      </c>
      <c r="B1008" s="72" t="str">
        <f t="shared" si="181"/>
        <v>Fuel Taxes</v>
      </c>
      <c r="C1008" s="72" t="str">
        <f t="shared" si="181"/>
        <v>Additional Fuel Tax Rate by Fuel</v>
      </c>
      <c r="D1008" s="9" t="s">
        <v>58</v>
      </c>
      <c r="E1008" s="9"/>
      <c r="F1008" s="9" t="s">
        <v>103</v>
      </c>
      <c r="G1008" s="55"/>
      <c r="H1008" s="54">
        <v>741</v>
      </c>
      <c r="I1008" s="9" t="s">
        <v>46</v>
      </c>
      <c r="J1008" s="72" t="str">
        <f t="shared" si="183"/>
        <v>Fuel Taxes</v>
      </c>
      <c r="K1008" s="64" t="str">
        <f t="shared" si="184"/>
        <v>cross fuel tax</v>
      </c>
      <c r="L1008" s="64"/>
      <c r="M1008" s="64"/>
      <c r="N1008" s="69"/>
      <c r="O1008" s="58"/>
      <c r="P1008" s="223" t="str">
        <f>INDEX('Policy Characteristics'!J:J,MATCH($C1008,'Policy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08" s="55"/>
      <c r="R1008" s="9"/>
      <c r="S1008" s="303"/>
      <c r="T1008" s="55"/>
    </row>
    <row r="1009" spans="1:20" ht="44.25" x14ac:dyDescent="0.75">
      <c r="A1009" s="72" t="str">
        <f t="shared" si="181"/>
        <v>Cross-Sector</v>
      </c>
      <c r="B1009" s="72" t="str">
        <f t="shared" si="181"/>
        <v>Fuel Taxes</v>
      </c>
      <c r="C1009" s="72" t="str">
        <f t="shared" si="181"/>
        <v>Additional Fuel Tax Rate by Fuel</v>
      </c>
      <c r="D1009" s="9" t="s">
        <v>2615</v>
      </c>
      <c r="E1009" s="9"/>
      <c r="F1009" s="9" t="s">
        <v>2616</v>
      </c>
      <c r="G1009" s="55"/>
      <c r="H1009" s="54">
        <v>742</v>
      </c>
      <c r="I1009" s="9" t="s">
        <v>46</v>
      </c>
      <c r="J1009" s="72" t="str">
        <f t="shared" si="183"/>
        <v>Fuel Taxes</v>
      </c>
      <c r="K1009" s="64" t="str">
        <f t="shared" si="184"/>
        <v>cross fuel tax</v>
      </c>
      <c r="L1009" s="64"/>
      <c r="M1009" s="64"/>
      <c r="N1009" s="69"/>
      <c r="O1009" s="58"/>
      <c r="P1009" s="223" t="str">
        <f>INDEX('Policy Characteristics'!J:J,MATCH($C1009,'Policy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09" s="9"/>
      <c r="R1009" s="9"/>
      <c r="S1009" s="303"/>
      <c r="T1009" s="53"/>
    </row>
    <row r="1010" spans="1:20" ht="44.25" x14ac:dyDescent="0.75">
      <c r="A1010" s="72" t="str">
        <f t="shared" si="181"/>
        <v>Cross-Sector</v>
      </c>
      <c r="B1010" s="72" t="str">
        <f t="shared" si="181"/>
        <v>Fuel Taxes</v>
      </c>
      <c r="C1010" s="72" t="str">
        <f t="shared" si="181"/>
        <v>Additional Fuel Tax Rate by Fuel</v>
      </c>
      <c r="D1010" s="9" t="s">
        <v>77</v>
      </c>
      <c r="E1010" s="9"/>
      <c r="F1010" s="9" t="s">
        <v>104</v>
      </c>
      <c r="G1010" s="55"/>
      <c r="H1010" s="54">
        <v>743</v>
      </c>
      <c r="I1010" s="9" t="s">
        <v>46</v>
      </c>
      <c r="J1010" s="72" t="str">
        <f t="shared" si="183"/>
        <v>Fuel Taxes</v>
      </c>
      <c r="K1010" s="64" t="str">
        <f t="shared" si="184"/>
        <v>cross fuel tax</v>
      </c>
      <c r="L1010" s="64"/>
      <c r="M1010" s="64"/>
      <c r="N1010" s="69"/>
      <c r="O1010" s="58"/>
      <c r="P1010" s="223" t="str">
        <f>INDEX('Policy Characteristics'!J:J,MATCH($C1010,'Policy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10" s="53"/>
      <c r="R1010" s="9"/>
      <c r="S1010" s="296"/>
      <c r="T1010" s="53"/>
    </row>
    <row r="1011" spans="1:20" ht="44.25" x14ac:dyDescent="0.75">
      <c r="A1011" s="72" t="str">
        <f t="shared" si="181"/>
        <v>Cross-Sector</v>
      </c>
      <c r="B1011" s="72" t="str">
        <f t="shared" si="181"/>
        <v>Fuel Taxes</v>
      </c>
      <c r="C1011" s="72" t="str">
        <f t="shared" si="181"/>
        <v>Additional Fuel Tax Rate by Fuel</v>
      </c>
      <c r="D1011" s="9" t="s">
        <v>481</v>
      </c>
      <c r="E1011" s="9"/>
      <c r="F1011" s="9" t="s">
        <v>482</v>
      </c>
      <c r="G1011" s="55"/>
      <c r="H1011" s="54">
        <v>744</v>
      </c>
      <c r="I1011" s="9" t="s">
        <v>46</v>
      </c>
      <c r="J1011" s="72" t="str">
        <f t="shared" si="183"/>
        <v>Fuel Taxes</v>
      </c>
      <c r="K1011" s="64" t="str">
        <f t="shared" si="184"/>
        <v>cross fuel tax</v>
      </c>
      <c r="L1011" s="64"/>
      <c r="M1011" s="64"/>
      <c r="N1011" s="64"/>
      <c r="O1011" s="58"/>
      <c r="P1011" s="223" t="str">
        <f>INDEX('Policy Characteristics'!J:J,MATCH($C1011,'Policy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11" s="53"/>
      <c r="R1011" s="9"/>
      <c r="S1011" s="296"/>
      <c r="T1011" s="53"/>
    </row>
    <row r="1012" spans="1:20" ht="44.25" x14ac:dyDescent="0.75">
      <c r="A1012" s="72" t="str">
        <f t="shared" si="181"/>
        <v>Cross-Sector</v>
      </c>
      <c r="B1012" s="72" t="str">
        <f t="shared" si="181"/>
        <v>Fuel Taxes</v>
      </c>
      <c r="C1012" s="72" t="str">
        <f t="shared" si="181"/>
        <v>Additional Fuel Tax Rate by Fuel</v>
      </c>
      <c r="D1012" s="9" t="s">
        <v>2607</v>
      </c>
      <c r="E1012" s="9"/>
      <c r="F1012" s="9" t="s">
        <v>2611</v>
      </c>
      <c r="G1012" s="55"/>
      <c r="H1012" s="54">
        <v>745</v>
      </c>
      <c r="I1012" s="9" t="s">
        <v>46</v>
      </c>
      <c r="J1012" s="72" t="str">
        <f t="shared" si="183"/>
        <v>Fuel Taxes</v>
      </c>
      <c r="K1012" s="64" t="str">
        <f t="shared" si="184"/>
        <v>cross fuel tax</v>
      </c>
      <c r="L1012" s="64"/>
      <c r="M1012" s="64"/>
      <c r="N1012" s="64"/>
      <c r="O1012" s="58"/>
      <c r="P1012" s="223" t="str">
        <f>INDEX('Policy Characteristics'!J:J,MATCH($C1012,'Policy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12" s="53"/>
      <c r="R1012" s="9"/>
      <c r="S1012" s="296"/>
      <c r="T1012" s="53"/>
    </row>
    <row r="1013" spans="1:20" ht="44.25" x14ac:dyDescent="0.75">
      <c r="A1013" s="72" t="str">
        <f t="shared" si="181"/>
        <v>Cross-Sector</v>
      </c>
      <c r="B1013" s="72" t="str">
        <f t="shared" si="181"/>
        <v>Fuel Taxes</v>
      </c>
      <c r="C1013" s="72" t="str">
        <f t="shared" si="181"/>
        <v>Additional Fuel Tax Rate by Fuel</v>
      </c>
      <c r="D1013" s="9" t="s">
        <v>2617</v>
      </c>
      <c r="E1013" s="9"/>
      <c r="F1013" s="9" t="s">
        <v>2618</v>
      </c>
      <c r="G1013" s="55"/>
      <c r="H1013" s="54">
        <v>746</v>
      </c>
      <c r="I1013" s="9" t="s">
        <v>46</v>
      </c>
      <c r="J1013" s="72" t="str">
        <f t="shared" si="183"/>
        <v>Fuel Taxes</v>
      </c>
      <c r="K1013" s="64" t="str">
        <f t="shared" si="184"/>
        <v>cross fuel tax</v>
      </c>
      <c r="L1013" s="64"/>
      <c r="M1013" s="64"/>
      <c r="N1013" s="64"/>
      <c r="O1013" s="58"/>
      <c r="P1013" s="223" t="str">
        <f>INDEX('Policy Characteristics'!J:J,MATCH($C1013,'Policy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13" s="53"/>
      <c r="R1013" s="9"/>
      <c r="S1013" s="296"/>
      <c r="T1013" s="53"/>
    </row>
    <row r="1014" spans="1:20" ht="44.25" x14ac:dyDescent="0.75">
      <c r="A1014" s="72" t="str">
        <f t="shared" ref="A1014:C1016" si="186">A$1000</f>
        <v>Cross-Sector</v>
      </c>
      <c r="B1014" s="72" t="str">
        <f t="shared" si="186"/>
        <v>Fuel Taxes</v>
      </c>
      <c r="C1014" s="72" t="str">
        <f t="shared" si="186"/>
        <v>Additional Fuel Tax Rate by Fuel</v>
      </c>
      <c r="D1014" s="9" t="s">
        <v>2608</v>
      </c>
      <c r="E1014" s="9"/>
      <c r="F1014" s="9" t="s">
        <v>2612</v>
      </c>
      <c r="G1014" s="55"/>
      <c r="H1014" s="54">
        <v>747</v>
      </c>
      <c r="I1014" s="9" t="s">
        <v>46</v>
      </c>
      <c r="J1014" s="72" t="str">
        <f t="shared" si="183"/>
        <v>Fuel Taxes</v>
      </c>
      <c r="K1014" s="64" t="str">
        <f t="shared" si="184"/>
        <v>cross fuel tax</v>
      </c>
      <c r="L1014" s="64"/>
      <c r="M1014" s="64"/>
      <c r="N1014" s="64"/>
      <c r="O1014" s="58"/>
      <c r="P1014" s="223" t="str">
        <f>INDEX('Policy Characteristics'!J:J,MATCH($C1014,'Policy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14" s="53"/>
      <c r="R1014" s="9"/>
      <c r="S1014" s="296"/>
      <c r="T1014" s="53"/>
    </row>
    <row r="1015" spans="1:20" ht="44.25" x14ac:dyDescent="0.75">
      <c r="A1015" s="72" t="str">
        <f t="shared" si="186"/>
        <v>Cross-Sector</v>
      </c>
      <c r="B1015" s="72" t="str">
        <f t="shared" si="186"/>
        <v>Fuel Taxes</v>
      </c>
      <c r="C1015" s="72" t="str">
        <f t="shared" si="186"/>
        <v>Additional Fuel Tax Rate by Fuel</v>
      </c>
      <c r="D1015" s="9" t="s">
        <v>2609</v>
      </c>
      <c r="E1015" s="9"/>
      <c r="F1015" s="9" t="s">
        <v>2613</v>
      </c>
      <c r="G1015" s="55"/>
      <c r="H1015" s="54">
        <v>748</v>
      </c>
      <c r="I1015" s="9" t="s">
        <v>46</v>
      </c>
      <c r="J1015" s="72" t="str">
        <f t="shared" si="183"/>
        <v>Fuel Taxes</v>
      </c>
      <c r="K1015" s="64" t="str">
        <f t="shared" si="184"/>
        <v>cross fuel tax</v>
      </c>
      <c r="L1015" s="64"/>
      <c r="M1015" s="64"/>
      <c r="N1015" s="64"/>
      <c r="O1015" s="58"/>
      <c r="P1015" s="223" t="str">
        <f>INDEX('Policy Characteristics'!J:J,MATCH($C1015,'Policy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15" s="53"/>
      <c r="R1015" s="9"/>
      <c r="S1015" s="296"/>
      <c r="T1015" s="53"/>
    </row>
    <row r="1016" spans="1:20" ht="44.25" x14ac:dyDescent="0.75">
      <c r="A1016" s="72" t="str">
        <f t="shared" si="186"/>
        <v>Cross-Sector</v>
      </c>
      <c r="B1016" s="72" t="str">
        <f t="shared" si="186"/>
        <v>Fuel Taxes</v>
      </c>
      <c r="C1016" s="72" t="str">
        <f t="shared" si="186"/>
        <v>Additional Fuel Tax Rate by Fuel</v>
      </c>
      <c r="D1016" s="9" t="s">
        <v>2610</v>
      </c>
      <c r="E1016" s="9"/>
      <c r="F1016" s="9" t="s">
        <v>2614</v>
      </c>
      <c r="G1016" s="55"/>
      <c r="H1016" s="54">
        <v>749</v>
      </c>
      <c r="I1016" s="9" t="s">
        <v>46</v>
      </c>
      <c r="J1016" s="72" t="str">
        <f t="shared" si="183"/>
        <v>Fuel Taxes</v>
      </c>
      <c r="K1016" s="64" t="str">
        <f t="shared" si="184"/>
        <v>cross fuel tax</v>
      </c>
      <c r="L1016" s="64"/>
      <c r="M1016" s="64"/>
      <c r="N1016" s="64"/>
      <c r="O1016" s="58"/>
      <c r="P1016" s="223" t="str">
        <f>INDEX('Policy Characteristics'!J:J,MATCH($C1016,'Policy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16" s="53"/>
      <c r="R1016" s="9"/>
      <c r="S1016" s="296"/>
      <c r="T1016" s="53"/>
    </row>
    <row r="1017" spans="1:20" ht="103.25" x14ac:dyDescent="0.75">
      <c r="A1017" s="217" t="s">
        <v>2841</v>
      </c>
      <c r="B1017" s="217" t="s">
        <v>346</v>
      </c>
      <c r="C1017" s="217" t="s">
        <v>313</v>
      </c>
      <c r="D1017" s="53" t="s">
        <v>120</v>
      </c>
      <c r="E1017" s="53"/>
      <c r="F1017" s="53" t="s">
        <v>347</v>
      </c>
      <c r="G1017" s="53"/>
      <c r="H1017" s="54">
        <v>85</v>
      </c>
      <c r="I1017" s="53" t="s">
        <v>45</v>
      </c>
      <c r="J1017" s="217" t="s">
        <v>383</v>
      </c>
      <c r="K1017" s="217" t="s">
        <v>2357</v>
      </c>
      <c r="L1017" s="60">
        <v>0</v>
      </c>
      <c r="M1017" s="60">
        <v>0.4</v>
      </c>
      <c r="N1017" s="59">
        <v>0.01</v>
      </c>
      <c r="O1017" s="53" t="s">
        <v>33</v>
      </c>
      <c r="P1017" s="223" t="str">
        <f>INDEX('Policy Characteristics'!J:J,MATCH($C1017,'Policy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17" s="53" t="s">
        <v>268</v>
      </c>
      <c r="R1017" s="9" t="s">
        <v>269</v>
      </c>
      <c r="S1017" s="296" t="s">
        <v>76</v>
      </c>
      <c r="T1017" s="53"/>
    </row>
    <row r="1018" spans="1:20" ht="103.25" x14ac:dyDescent="0.75">
      <c r="A1018" s="71" t="str">
        <f t="shared" ref="A1018:A1023" si="187">A$1017</f>
        <v>Research and Development</v>
      </c>
      <c r="B1018" s="71" t="str">
        <f t="shared" ref="B1018:C1024" si="188">B$1017</f>
        <v>Capital Cost Reduction</v>
      </c>
      <c r="C1018" s="71" t="str">
        <f t="shared" si="188"/>
        <v>RnD Building Capital Cost Perc Reduction</v>
      </c>
      <c r="D1018" s="53" t="s">
        <v>121</v>
      </c>
      <c r="E1018" s="53"/>
      <c r="F1018" s="53" t="s">
        <v>348</v>
      </c>
      <c r="G1018" s="53"/>
      <c r="H1018" s="54">
        <v>86</v>
      </c>
      <c r="I1018" s="53" t="s">
        <v>45</v>
      </c>
      <c r="J1018" s="71" t="str">
        <f t="shared" ref="J1018:J1066" si="189">J$1017</f>
        <v>R&amp;D Capital Cost Reductions</v>
      </c>
      <c r="K1018" s="64" t="str">
        <f t="shared" ref="K1018:O1022" si="190">K$1017</f>
        <v>RnD building capital cost reduction</v>
      </c>
      <c r="L1018" s="64">
        <f t="shared" si="190"/>
        <v>0</v>
      </c>
      <c r="M1018" s="64">
        <f t="shared" si="190"/>
        <v>0.4</v>
      </c>
      <c r="N1018" s="64">
        <f t="shared" si="190"/>
        <v>0.01</v>
      </c>
      <c r="O1018" s="55" t="str">
        <f t="shared" si="190"/>
        <v>% reduction in cost</v>
      </c>
      <c r="P1018" s="223" t="str">
        <f>INDEX('Policy Characteristics'!J:J,MATCH($C1018,'Policy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18" s="53" t="s">
        <v>268</v>
      </c>
      <c r="R1018" s="9" t="s">
        <v>269</v>
      </c>
      <c r="S1018" s="296" t="s">
        <v>76</v>
      </c>
      <c r="T1018" s="53"/>
    </row>
    <row r="1019" spans="1:20" ht="103.25" x14ac:dyDescent="0.75">
      <c r="A1019" s="71" t="str">
        <f t="shared" si="187"/>
        <v>Research and Development</v>
      </c>
      <c r="B1019" s="71" t="str">
        <f t="shared" si="188"/>
        <v>Capital Cost Reduction</v>
      </c>
      <c r="C1019" s="71" t="str">
        <f t="shared" si="188"/>
        <v>RnD Building Capital Cost Perc Reduction</v>
      </c>
      <c r="D1019" s="53" t="s">
        <v>122</v>
      </c>
      <c r="E1019" s="53"/>
      <c r="F1019" s="53" t="s">
        <v>349</v>
      </c>
      <c r="G1019" s="53"/>
      <c r="H1019" s="54">
        <v>87</v>
      </c>
      <c r="I1019" s="53" t="s">
        <v>45</v>
      </c>
      <c r="J1019" s="71" t="str">
        <f t="shared" si="189"/>
        <v>R&amp;D Capital Cost Reductions</v>
      </c>
      <c r="K1019" s="64" t="str">
        <f t="shared" si="190"/>
        <v>RnD building capital cost reduction</v>
      </c>
      <c r="L1019" s="64">
        <f t="shared" si="190"/>
        <v>0</v>
      </c>
      <c r="M1019" s="64">
        <f t="shared" si="190"/>
        <v>0.4</v>
      </c>
      <c r="N1019" s="64">
        <f t="shared" si="190"/>
        <v>0.01</v>
      </c>
      <c r="O1019" s="55" t="str">
        <f t="shared" si="190"/>
        <v>% reduction in cost</v>
      </c>
      <c r="P1019" s="223" t="str">
        <f>INDEX('Policy Characteristics'!J:J,MATCH($C1019,'Policy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19" s="53" t="s">
        <v>268</v>
      </c>
      <c r="R1019" s="9" t="s">
        <v>269</v>
      </c>
      <c r="S1019" s="296" t="s">
        <v>76</v>
      </c>
      <c r="T1019" s="53"/>
    </row>
    <row r="1020" spans="1:20" ht="103.25" x14ac:dyDescent="0.75">
      <c r="A1020" s="71" t="str">
        <f t="shared" si="187"/>
        <v>Research and Development</v>
      </c>
      <c r="B1020" s="71" t="str">
        <f t="shared" si="188"/>
        <v>Capital Cost Reduction</v>
      </c>
      <c r="C1020" s="71" t="str">
        <f t="shared" si="188"/>
        <v>RnD Building Capital Cost Perc Reduction</v>
      </c>
      <c r="D1020" s="53" t="s">
        <v>123</v>
      </c>
      <c r="E1020" s="53"/>
      <c r="F1020" s="53" t="s">
        <v>350</v>
      </c>
      <c r="G1020" s="53"/>
      <c r="H1020" s="54">
        <v>88</v>
      </c>
      <c r="I1020" s="53" t="s">
        <v>45</v>
      </c>
      <c r="J1020" s="71" t="str">
        <f t="shared" si="189"/>
        <v>R&amp;D Capital Cost Reductions</v>
      </c>
      <c r="K1020" s="64" t="str">
        <f t="shared" si="190"/>
        <v>RnD building capital cost reduction</v>
      </c>
      <c r="L1020" s="64">
        <f t="shared" si="190"/>
        <v>0</v>
      </c>
      <c r="M1020" s="64">
        <f t="shared" si="190"/>
        <v>0.4</v>
      </c>
      <c r="N1020" s="64">
        <f t="shared" si="190"/>
        <v>0.01</v>
      </c>
      <c r="O1020" s="55" t="str">
        <f t="shared" si="190"/>
        <v>% reduction in cost</v>
      </c>
      <c r="P1020" s="223" t="str">
        <f>INDEX('Policy Characteristics'!J:J,MATCH($C1020,'Policy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0" s="53" t="s">
        <v>268</v>
      </c>
      <c r="R1020" s="9" t="s">
        <v>269</v>
      </c>
      <c r="S1020" s="296" t="s">
        <v>76</v>
      </c>
      <c r="T1020" s="53"/>
    </row>
    <row r="1021" spans="1:20" ht="103.25" x14ac:dyDescent="0.75">
      <c r="A1021" s="71" t="str">
        <f t="shared" si="187"/>
        <v>Research and Development</v>
      </c>
      <c r="B1021" s="71" t="str">
        <f t="shared" si="188"/>
        <v>Capital Cost Reduction</v>
      </c>
      <c r="C1021" s="71" t="str">
        <f t="shared" si="188"/>
        <v>RnD Building Capital Cost Perc Reduction</v>
      </c>
      <c r="D1021" s="53" t="s">
        <v>124</v>
      </c>
      <c r="E1021" s="53"/>
      <c r="F1021" s="53" t="s">
        <v>351</v>
      </c>
      <c r="G1021" s="53"/>
      <c r="H1021" s="54">
        <v>89</v>
      </c>
      <c r="I1021" s="53" t="s">
        <v>45</v>
      </c>
      <c r="J1021" s="71" t="str">
        <f t="shared" si="189"/>
        <v>R&amp;D Capital Cost Reductions</v>
      </c>
      <c r="K1021" s="64" t="str">
        <f t="shared" si="190"/>
        <v>RnD building capital cost reduction</v>
      </c>
      <c r="L1021" s="64">
        <f t="shared" si="190"/>
        <v>0</v>
      </c>
      <c r="M1021" s="64">
        <f t="shared" si="190"/>
        <v>0.4</v>
      </c>
      <c r="N1021" s="64">
        <f t="shared" si="190"/>
        <v>0.01</v>
      </c>
      <c r="O1021" s="55" t="str">
        <f t="shared" si="190"/>
        <v>% reduction in cost</v>
      </c>
      <c r="P1021" s="223" t="str">
        <f>INDEX('Policy Characteristics'!J:J,MATCH($C1021,'Policy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1" s="53" t="s">
        <v>268</v>
      </c>
      <c r="R1021" s="9" t="s">
        <v>269</v>
      </c>
      <c r="S1021" s="296" t="s">
        <v>76</v>
      </c>
      <c r="T1021" s="53"/>
    </row>
    <row r="1022" spans="1:20" ht="103.25" x14ac:dyDescent="0.75">
      <c r="A1022" s="71" t="str">
        <f t="shared" si="187"/>
        <v>Research and Development</v>
      </c>
      <c r="B1022" s="71" t="str">
        <f t="shared" si="188"/>
        <v>Capital Cost Reduction</v>
      </c>
      <c r="C1022" s="71" t="str">
        <f t="shared" si="188"/>
        <v>RnD Building Capital Cost Perc Reduction</v>
      </c>
      <c r="D1022" s="53" t="s">
        <v>125</v>
      </c>
      <c r="E1022" s="53"/>
      <c r="F1022" s="53" t="s">
        <v>352</v>
      </c>
      <c r="G1022" s="53"/>
      <c r="H1022" s="54">
        <v>90</v>
      </c>
      <c r="I1022" s="53" t="s">
        <v>45</v>
      </c>
      <c r="J1022" s="71" t="str">
        <f t="shared" si="189"/>
        <v>R&amp;D Capital Cost Reductions</v>
      </c>
      <c r="K1022" s="64" t="str">
        <f t="shared" si="190"/>
        <v>RnD building capital cost reduction</v>
      </c>
      <c r="L1022" s="64">
        <f t="shared" si="190"/>
        <v>0</v>
      </c>
      <c r="M1022" s="64">
        <f t="shared" si="190"/>
        <v>0.4</v>
      </c>
      <c r="N1022" s="64">
        <f t="shared" si="190"/>
        <v>0.01</v>
      </c>
      <c r="O1022" s="55" t="str">
        <f t="shared" si="190"/>
        <v>% reduction in cost</v>
      </c>
      <c r="P1022" s="223" t="str">
        <f>INDEX('Policy Characteristics'!J:J,MATCH($C1022,'Policy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2" s="53" t="s">
        <v>268</v>
      </c>
      <c r="R1022" s="9" t="s">
        <v>269</v>
      </c>
      <c r="S1022" s="296" t="s">
        <v>76</v>
      </c>
      <c r="T1022" s="53"/>
    </row>
    <row r="1023" spans="1:20" ht="103.25" x14ac:dyDescent="0.75">
      <c r="A1023" s="71" t="str">
        <f t="shared" si="187"/>
        <v>Research and Development</v>
      </c>
      <c r="B1023" s="71" t="str">
        <f t="shared" si="188"/>
        <v>Capital Cost Reduction</v>
      </c>
      <c r="C1023" s="217" t="s">
        <v>314</v>
      </c>
      <c r="D1023" s="53"/>
      <c r="E1023" s="53"/>
      <c r="F1023" s="53" t="s">
        <v>28</v>
      </c>
      <c r="G1023" s="53"/>
      <c r="H1023" s="54">
        <v>91</v>
      </c>
      <c r="I1023" s="53" t="s">
        <v>45</v>
      </c>
      <c r="J1023" s="71" t="str">
        <f t="shared" si="189"/>
        <v>R&amp;D Capital Cost Reductions</v>
      </c>
      <c r="K1023" s="217" t="s">
        <v>2356</v>
      </c>
      <c r="L1023" s="60">
        <v>0</v>
      </c>
      <c r="M1023" s="60">
        <v>0.4</v>
      </c>
      <c r="N1023" s="59">
        <v>0.01</v>
      </c>
      <c r="O1023" s="53" t="s">
        <v>33</v>
      </c>
      <c r="P1023" s="223" t="str">
        <f>INDEX('Policy Characteristics'!J:J,MATCH($C1023,'Policy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3" s="53" t="s">
        <v>268</v>
      </c>
      <c r="R1023" s="9" t="s">
        <v>269</v>
      </c>
      <c r="S1023" s="296" t="s">
        <v>76</v>
      </c>
      <c r="T1023" s="53"/>
    </row>
    <row r="1024" spans="1:20" ht="103.25" x14ac:dyDescent="0.75">
      <c r="A1024" s="217" t="s">
        <v>2841</v>
      </c>
      <c r="B1024" s="71" t="str">
        <f t="shared" si="188"/>
        <v>Capital Cost Reduction</v>
      </c>
      <c r="C1024" s="217" t="s">
        <v>315</v>
      </c>
      <c r="D1024" s="53" t="s">
        <v>486</v>
      </c>
      <c r="E1024" s="53"/>
      <c r="F1024" s="9" t="s">
        <v>489</v>
      </c>
      <c r="G1024" s="53"/>
      <c r="H1024" s="54">
        <v>92</v>
      </c>
      <c r="I1024" s="53" t="s">
        <v>45</v>
      </c>
      <c r="J1024" s="71" t="str">
        <f t="shared" si="189"/>
        <v>R&amp;D Capital Cost Reductions</v>
      </c>
      <c r="K1024" s="217" t="s">
        <v>2355</v>
      </c>
      <c r="L1024" s="60">
        <v>0</v>
      </c>
      <c r="M1024" s="60">
        <v>0.4</v>
      </c>
      <c r="N1024" s="59">
        <v>0.01</v>
      </c>
      <c r="O1024" s="53" t="s">
        <v>33</v>
      </c>
      <c r="P1024" s="223" t="str">
        <f>INDEX('Policy Characteristics'!J:J,MATCH($C1024,'Policy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4" s="53" t="s">
        <v>268</v>
      </c>
      <c r="R1024" s="9" t="s">
        <v>269</v>
      </c>
      <c r="S1024" s="296" t="s">
        <v>76</v>
      </c>
      <c r="T1024" s="53"/>
    </row>
    <row r="1025" spans="1:20" ht="103.25" x14ac:dyDescent="0.75">
      <c r="A1025" s="71" t="str">
        <f>A$1024</f>
        <v>Research and Development</v>
      </c>
      <c r="B1025" s="71" t="str">
        <f t="shared" ref="B1025:C1035" si="191">B$1024</f>
        <v>Capital Cost Reduction</v>
      </c>
      <c r="C1025" s="71" t="str">
        <f t="shared" si="191"/>
        <v>RnD Electricity Capital Cost Perc Reduction</v>
      </c>
      <c r="D1025" s="9" t="s">
        <v>334</v>
      </c>
      <c r="E1025" s="55"/>
      <c r="F1025" s="9" t="s">
        <v>2339</v>
      </c>
      <c r="G1025" s="53"/>
      <c r="H1025" s="54">
        <v>93</v>
      </c>
      <c r="I1025" s="53" t="s">
        <v>45</v>
      </c>
      <c r="J1025" s="71" t="str">
        <f t="shared" si="189"/>
        <v>R&amp;D Capital Cost Reductions</v>
      </c>
      <c r="K1025" s="64" t="str">
        <f t="shared" ref="K1025:O1034" si="192">K$1024</f>
        <v>RnD electricity capital cost reduction</v>
      </c>
      <c r="L1025" s="64">
        <f t="shared" si="192"/>
        <v>0</v>
      </c>
      <c r="M1025" s="61">
        <f t="shared" si="192"/>
        <v>0.4</v>
      </c>
      <c r="N1025" s="61">
        <f t="shared" si="192"/>
        <v>0.01</v>
      </c>
      <c r="O1025" s="55" t="str">
        <f t="shared" si="192"/>
        <v>% reduction in cost</v>
      </c>
      <c r="P1025" s="223" t="str">
        <f>INDEX('Policy Characteristics'!J:J,MATCH($C1025,'Policy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5" s="53" t="s">
        <v>268</v>
      </c>
      <c r="R1025" s="9" t="s">
        <v>269</v>
      </c>
      <c r="S1025" s="296" t="s">
        <v>76</v>
      </c>
      <c r="T1025" s="53"/>
    </row>
    <row r="1026" spans="1:20" ht="103.25" x14ac:dyDescent="0.75">
      <c r="A1026" s="71" t="str">
        <f t="shared" ref="A1026:C1034" si="193">A$1024</f>
        <v>Research and Development</v>
      </c>
      <c r="B1026" s="71" t="str">
        <f t="shared" si="191"/>
        <v>Capital Cost Reduction</v>
      </c>
      <c r="C1026" s="71" t="str">
        <f t="shared" si="191"/>
        <v>RnD Electricity Capital Cost Perc Reduction</v>
      </c>
      <c r="D1026" s="9" t="s">
        <v>79</v>
      </c>
      <c r="E1026" s="55"/>
      <c r="F1026" s="9" t="s">
        <v>353</v>
      </c>
      <c r="G1026" s="53"/>
      <c r="H1026" s="54">
        <v>94</v>
      </c>
      <c r="I1026" s="53" t="s">
        <v>45</v>
      </c>
      <c r="J1026" s="71" t="str">
        <f t="shared" si="189"/>
        <v>R&amp;D Capital Cost Reductions</v>
      </c>
      <c r="K1026" s="64" t="str">
        <f t="shared" si="192"/>
        <v>RnD electricity capital cost reduction</v>
      </c>
      <c r="L1026" s="64">
        <f t="shared" si="192"/>
        <v>0</v>
      </c>
      <c r="M1026" s="61">
        <f t="shared" si="192"/>
        <v>0.4</v>
      </c>
      <c r="N1026" s="61">
        <f t="shared" si="192"/>
        <v>0.01</v>
      </c>
      <c r="O1026" s="55" t="str">
        <f t="shared" si="192"/>
        <v>% reduction in cost</v>
      </c>
      <c r="P1026" s="223" t="str">
        <f>INDEX('Policy Characteristics'!J:J,MATCH($C1026,'Policy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6" s="53" t="s">
        <v>268</v>
      </c>
      <c r="R1026" s="9" t="s">
        <v>269</v>
      </c>
      <c r="S1026" s="296" t="s">
        <v>76</v>
      </c>
      <c r="T1026" s="53"/>
    </row>
    <row r="1027" spans="1:20" ht="103.25" x14ac:dyDescent="0.75">
      <c r="A1027" s="71" t="str">
        <f t="shared" si="193"/>
        <v>Research and Development</v>
      </c>
      <c r="B1027" s="71" t="str">
        <f t="shared" si="191"/>
        <v>Capital Cost Reduction</v>
      </c>
      <c r="C1027" s="71" t="str">
        <f t="shared" si="191"/>
        <v>RnD Electricity Capital Cost Perc Reduction</v>
      </c>
      <c r="D1027" s="9" t="s">
        <v>80</v>
      </c>
      <c r="E1027" s="55"/>
      <c r="F1027" s="9" t="s">
        <v>354</v>
      </c>
      <c r="G1027" s="53"/>
      <c r="H1027" s="54">
        <v>95</v>
      </c>
      <c r="I1027" s="53" t="s">
        <v>45</v>
      </c>
      <c r="J1027" s="71" t="str">
        <f t="shared" si="189"/>
        <v>R&amp;D Capital Cost Reductions</v>
      </c>
      <c r="K1027" s="64" t="str">
        <f t="shared" si="192"/>
        <v>RnD electricity capital cost reduction</v>
      </c>
      <c r="L1027" s="64">
        <f t="shared" si="192"/>
        <v>0</v>
      </c>
      <c r="M1027" s="61">
        <f t="shared" si="192"/>
        <v>0.4</v>
      </c>
      <c r="N1027" s="61">
        <f t="shared" si="192"/>
        <v>0.01</v>
      </c>
      <c r="O1027" s="55" t="str">
        <f t="shared" si="192"/>
        <v>% reduction in cost</v>
      </c>
      <c r="P1027" s="223" t="str">
        <f>INDEX('Policy Characteristics'!J:J,MATCH($C1027,'Policy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7" s="53" t="s">
        <v>268</v>
      </c>
      <c r="R1027" s="9" t="s">
        <v>269</v>
      </c>
      <c r="S1027" s="296" t="s">
        <v>76</v>
      </c>
      <c r="T1027" s="53"/>
    </row>
    <row r="1028" spans="1:20" ht="103.25" x14ac:dyDescent="0.75">
      <c r="A1028" s="71" t="str">
        <f t="shared" si="193"/>
        <v>Research and Development</v>
      </c>
      <c r="B1028" s="71" t="str">
        <f t="shared" si="191"/>
        <v>Capital Cost Reduction</v>
      </c>
      <c r="C1028" s="71" t="str">
        <f t="shared" si="191"/>
        <v>RnD Electricity Capital Cost Perc Reduction</v>
      </c>
      <c r="D1028" s="9" t="s">
        <v>487</v>
      </c>
      <c r="E1028" s="55"/>
      <c r="F1028" s="9" t="s">
        <v>491</v>
      </c>
      <c r="G1028" s="53"/>
      <c r="H1028" s="54">
        <v>96</v>
      </c>
      <c r="I1028" s="53" t="s">
        <v>45</v>
      </c>
      <c r="J1028" s="71" t="str">
        <f t="shared" si="189"/>
        <v>R&amp;D Capital Cost Reductions</v>
      </c>
      <c r="K1028" s="64" t="str">
        <f t="shared" si="192"/>
        <v>RnD electricity capital cost reduction</v>
      </c>
      <c r="L1028" s="64">
        <f t="shared" si="192"/>
        <v>0</v>
      </c>
      <c r="M1028" s="61">
        <f t="shared" si="192"/>
        <v>0.4</v>
      </c>
      <c r="N1028" s="61">
        <f t="shared" si="192"/>
        <v>0.01</v>
      </c>
      <c r="O1028" s="55" t="str">
        <f t="shared" si="192"/>
        <v>% reduction in cost</v>
      </c>
      <c r="P1028" s="223" t="str">
        <f>INDEX('Policy Characteristics'!J:J,MATCH($C1028,'Policy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8" s="53" t="s">
        <v>268</v>
      </c>
      <c r="R1028" s="9" t="s">
        <v>269</v>
      </c>
      <c r="S1028" s="296" t="s">
        <v>76</v>
      </c>
      <c r="T1028" s="53"/>
    </row>
    <row r="1029" spans="1:20" ht="103.25" x14ac:dyDescent="0.75">
      <c r="A1029" s="71" t="str">
        <f t="shared" si="193"/>
        <v>Research and Development</v>
      </c>
      <c r="B1029" s="71" t="str">
        <f t="shared" si="191"/>
        <v>Capital Cost Reduction</v>
      </c>
      <c r="C1029" s="71" t="str">
        <f t="shared" si="191"/>
        <v>RnD Electricity Capital Cost Perc Reduction</v>
      </c>
      <c r="D1029" s="9" t="s">
        <v>81</v>
      </c>
      <c r="E1029" s="55"/>
      <c r="F1029" s="9" t="s">
        <v>355</v>
      </c>
      <c r="G1029" s="53"/>
      <c r="H1029" s="54">
        <v>97</v>
      </c>
      <c r="I1029" s="53" t="s">
        <v>45</v>
      </c>
      <c r="J1029" s="71" t="str">
        <f t="shared" si="189"/>
        <v>R&amp;D Capital Cost Reductions</v>
      </c>
      <c r="K1029" s="64" t="str">
        <f t="shared" si="192"/>
        <v>RnD electricity capital cost reduction</v>
      </c>
      <c r="L1029" s="64">
        <f t="shared" si="192"/>
        <v>0</v>
      </c>
      <c r="M1029" s="61">
        <f t="shared" si="192"/>
        <v>0.4</v>
      </c>
      <c r="N1029" s="61">
        <f t="shared" si="192"/>
        <v>0.01</v>
      </c>
      <c r="O1029" s="55" t="str">
        <f t="shared" si="192"/>
        <v>% reduction in cost</v>
      </c>
      <c r="P1029" s="223" t="str">
        <f>INDEX('Policy Characteristics'!J:J,MATCH($C1029,'Policy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9" s="53" t="s">
        <v>268</v>
      </c>
      <c r="R1029" s="9" t="s">
        <v>269</v>
      </c>
      <c r="S1029" s="296" t="s">
        <v>76</v>
      </c>
      <c r="T1029" s="53"/>
    </row>
    <row r="1030" spans="1:20" ht="103.25" x14ac:dyDescent="0.75">
      <c r="A1030" s="71" t="str">
        <f t="shared" si="193"/>
        <v>Research and Development</v>
      </c>
      <c r="B1030" s="71" t="str">
        <f t="shared" si="191"/>
        <v>Capital Cost Reduction</v>
      </c>
      <c r="C1030" s="71" t="str">
        <f t="shared" si="191"/>
        <v>RnD Electricity Capital Cost Perc Reduction</v>
      </c>
      <c r="D1030" s="9" t="s">
        <v>82</v>
      </c>
      <c r="E1030" s="55"/>
      <c r="F1030" s="9" t="s">
        <v>356</v>
      </c>
      <c r="G1030" s="53"/>
      <c r="H1030" s="54">
        <v>98</v>
      </c>
      <c r="I1030" s="53" t="s">
        <v>45</v>
      </c>
      <c r="J1030" s="71" t="str">
        <f t="shared" si="189"/>
        <v>R&amp;D Capital Cost Reductions</v>
      </c>
      <c r="K1030" s="64" t="str">
        <f t="shared" si="192"/>
        <v>RnD electricity capital cost reduction</v>
      </c>
      <c r="L1030" s="64">
        <f t="shared" si="192"/>
        <v>0</v>
      </c>
      <c r="M1030" s="61">
        <f t="shared" si="192"/>
        <v>0.4</v>
      </c>
      <c r="N1030" s="61">
        <f t="shared" si="192"/>
        <v>0.01</v>
      </c>
      <c r="O1030" s="55" t="str">
        <f t="shared" si="192"/>
        <v>% reduction in cost</v>
      </c>
      <c r="P1030" s="223" t="str">
        <f>INDEX('Policy Characteristics'!J:J,MATCH($C1030,'Policy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0" s="53" t="s">
        <v>268</v>
      </c>
      <c r="R1030" s="9" t="s">
        <v>269</v>
      </c>
      <c r="S1030" s="296" t="s">
        <v>76</v>
      </c>
      <c r="T1030" s="53"/>
    </row>
    <row r="1031" spans="1:20" ht="103.25" x14ac:dyDescent="0.75">
      <c r="A1031" s="71" t="str">
        <f t="shared" si="193"/>
        <v>Research and Development</v>
      </c>
      <c r="B1031" s="71" t="str">
        <f t="shared" si="191"/>
        <v>Capital Cost Reduction</v>
      </c>
      <c r="C1031" s="71" t="str">
        <f t="shared" si="191"/>
        <v>RnD Electricity Capital Cost Perc Reduction</v>
      </c>
      <c r="D1031" s="9" t="s">
        <v>83</v>
      </c>
      <c r="E1031" s="55"/>
      <c r="F1031" s="9" t="s">
        <v>357</v>
      </c>
      <c r="G1031" s="53"/>
      <c r="H1031" s="54">
        <v>99</v>
      </c>
      <c r="I1031" s="53" t="s">
        <v>45</v>
      </c>
      <c r="J1031" s="71" t="str">
        <f t="shared" si="189"/>
        <v>R&amp;D Capital Cost Reductions</v>
      </c>
      <c r="K1031" s="64" t="str">
        <f t="shared" si="192"/>
        <v>RnD electricity capital cost reduction</v>
      </c>
      <c r="L1031" s="64">
        <f t="shared" si="192"/>
        <v>0</v>
      </c>
      <c r="M1031" s="61">
        <f t="shared" si="192"/>
        <v>0.4</v>
      </c>
      <c r="N1031" s="61">
        <f t="shared" si="192"/>
        <v>0.01</v>
      </c>
      <c r="O1031" s="55" t="str">
        <f t="shared" si="192"/>
        <v>% reduction in cost</v>
      </c>
      <c r="P1031" s="223" t="str">
        <f>INDEX('Policy Characteristics'!J:J,MATCH($C1031,'Policy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1" s="53" t="s">
        <v>268</v>
      </c>
      <c r="R1031" s="9" t="s">
        <v>269</v>
      </c>
      <c r="S1031" s="296" t="s">
        <v>76</v>
      </c>
      <c r="T1031" s="53"/>
    </row>
    <row r="1032" spans="1:20" ht="103.25" x14ac:dyDescent="0.75">
      <c r="A1032" s="71" t="str">
        <f>A$1024</f>
        <v>Research and Development</v>
      </c>
      <c r="B1032" s="71" t="str">
        <f t="shared" si="191"/>
        <v>Capital Cost Reduction</v>
      </c>
      <c r="C1032" s="71" t="str">
        <f t="shared" si="191"/>
        <v>RnD Electricity Capital Cost Perc Reduction</v>
      </c>
      <c r="D1032" s="9" t="s">
        <v>337</v>
      </c>
      <c r="E1032" s="55"/>
      <c r="F1032" s="9" t="s">
        <v>2340</v>
      </c>
      <c r="G1032" s="53"/>
      <c r="H1032" s="54">
        <v>192</v>
      </c>
      <c r="I1032" s="53" t="s">
        <v>45</v>
      </c>
      <c r="J1032" s="71" t="str">
        <f t="shared" si="189"/>
        <v>R&amp;D Capital Cost Reductions</v>
      </c>
      <c r="K1032" s="64" t="str">
        <f t="shared" si="192"/>
        <v>RnD electricity capital cost reduction</v>
      </c>
      <c r="L1032" s="64">
        <f t="shared" si="192"/>
        <v>0</v>
      </c>
      <c r="M1032" s="61">
        <f t="shared" si="192"/>
        <v>0.4</v>
      </c>
      <c r="N1032" s="61">
        <f t="shared" si="192"/>
        <v>0.01</v>
      </c>
      <c r="O1032" s="55" t="str">
        <f t="shared" si="192"/>
        <v>% reduction in cost</v>
      </c>
      <c r="P1032" s="223" t="str">
        <f>INDEX('Policy Characteristics'!J:J,MATCH($C1032,'Policy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2" s="53" t="s">
        <v>268</v>
      </c>
      <c r="R1032" s="9" t="s">
        <v>269</v>
      </c>
      <c r="S1032" s="296" t="s">
        <v>76</v>
      </c>
      <c r="T1032" s="53"/>
    </row>
    <row r="1033" spans="1:20" ht="103.25" x14ac:dyDescent="0.75">
      <c r="A1033" s="71" t="str">
        <f t="shared" si="193"/>
        <v>Research and Development</v>
      </c>
      <c r="B1033" s="71" t="str">
        <f t="shared" si="193"/>
        <v>Capital Cost Reduction</v>
      </c>
      <c r="C1033" s="71" t="str">
        <f t="shared" si="193"/>
        <v>RnD Electricity Capital Cost Perc Reduction</v>
      </c>
      <c r="D1033" s="9" t="s">
        <v>483</v>
      </c>
      <c r="E1033" s="55"/>
      <c r="F1033" s="9" t="s">
        <v>484</v>
      </c>
      <c r="G1033" s="53"/>
      <c r="H1033" s="54">
        <v>180</v>
      </c>
      <c r="I1033" s="53" t="s">
        <v>45</v>
      </c>
      <c r="J1033" s="71" t="str">
        <f t="shared" si="189"/>
        <v>R&amp;D Capital Cost Reductions</v>
      </c>
      <c r="K1033" s="64" t="str">
        <f t="shared" si="192"/>
        <v>RnD electricity capital cost reduction</v>
      </c>
      <c r="L1033" s="64">
        <f t="shared" si="192"/>
        <v>0</v>
      </c>
      <c r="M1033" s="61">
        <f t="shared" si="192"/>
        <v>0.4</v>
      </c>
      <c r="N1033" s="61">
        <f t="shared" si="192"/>
        <v>0.01</v>
      </c>
      <c r="O1033" s="55" t="str">
        <f t="shared" si="192"/>
        <v>% reduction in cost</v>
      </c>
      <c r="P1033" s="223" t="str">
        <f>INDEX('Policy Characteristics'!J:J,MATCH($C1033,'Policy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3" s="53" t="s">
        <v>268</v>
      </c>
      <c r="R1033" s="9" t="s">
        <v>269</v>
      </c>
      <c r="S1033" s="296" t="s">
        <v>76</v>
      </c>
      <c r="T1033" s="53"/>
    </row>
    <row r="1034" spans="1:20" ht="103.25" x14ac:dyDescent="0.75">
      <c r="A1034" s="71" t="str">
        <f t="shared" si="193"/>
        <v>Research and Development</v>
      </c>
      <c r="B1034" s="71" t="str">
        <f t="shared" si="193"/>
        <v>Capital Cost Reduction</v>
      </c>
      <c r="C1034" s="71" t="str">
        <f t="shared" si="193"/>
        <v>RnD Electricity Capital Cost Perc Reduction</v>
      </c>
      <c r="D1034" s="9" t="s">
        <v>492</v>
      </c>
      <c r="E1034" s="55"/>
      <c r="F1034" s="9" t="s">
        <v>494</v>
      </c>
      <c r="G1034" s="53"/>
      <c r="H1034" s="54">
        <v>183</v>
      </c>
      <c r="I1034" s="53" t="s">
        <v>45</v>
      </c>
      <c r="J1034" s="71" t="str">
        <f t="shared" si="189"/>
        <v>R&amp;D Capital Cost Reductions</v>
      </c>
      <c r="K1034" s="64" t="str">
        <f t="shared" si="192"/>
        <v>RnD electricity capital cost reduction</v>
      </c>
      <c r="L1034" s="64">
        <f t="shared" si="192"/>
        <v>0</v>
      </c>
      <c r="M1034" s="61">
        <f t="shared" si="192"/>
        <v>0.4</v>
      </c>
      <c r="N1034" s="61">
        <f t="shared" si="192"/>
        <v>0.01</v>
      </c>
      <c r="O1034" s="55" t="str">
        <f t="shared" si="192"/>
        <v>% reduction in cost</v>
      </c>
      <c r="P1034" s="223" t="str">
        <f>INDEX('Policy Characteristics'!J:J,MATCH($C1034,'Policy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4" s="53" t="s">
        <v>268</v>
      </c>
      <c r="R1034" s="9" t="s">
        <v>269</v>
      </c>
      <c r="S1034" s="296" t="s">
        <v>76</v>
      </c>
      <c r="T1034" s="53"/>
    </row>
    <row r="1035" spans="1:20" ht="103.25" x14ac:dyDescent="0.75">
      <c r="A1035" s="217" t="s">
        <v>2841</v>
      </c>
      <c r="B1035" s="71" t="str">
        <f t="shared" si="191"/>
        <v>Capital Cost Reduction</v>
      </c>
      <c r="C1035" s="217" t="s">
        <v>316</v>
      </c>
      <c r="D1035" s="227" t="s">
        <v>3329</v>
      </c>
      <c r="E1035" s="53"/>
      <c r="F1035" s="9" t="s">
        <v>3367</v>
      </c>
      <c r="G1035" s="53"/>
      <c r="H1035" s="54">
        <v>1462</v>
      </c>
      <c r="I1035" s="53" t="s">
        <v>45</v>
      </c>
      <c r="J1035" s="71" t="str">
        <f t="shared" si="189"/>
        <v>R&amp;D Capital Cost Reductions</v>
      </c>
      <c r="K1035" s="217" t="s">
        <v>2354</v>
      </c>
      <c r="L1035" s="60">
        <v>0</v>
      </c>
      <c r="M1035" s="60">
        <v>0.4</v>
      </c>
      <c r="N1035" s="59">
        <v>0.01</v>
      </c>
      <c r="O1035" s="53" t="s">
        <v>33</v>
      </c>
      <c r="P1035" s="223" t="str">
        <f>INDEX('Policy Characteristics'!J:J,MATCH($C1035,'Policy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5" s="53" t="s">
        <v>268</v>
      </c>
      <c r="R1035" s="321" t="s">
        <v>269</v>
      </c>
      <c r="S1035" s="53" t="s">
        <v>76</v>
      </c>
      <c r="T1035" s="53"/>
    </row>
    <row r="1036" spans="1:20" ht="103.25" x14ac:dyDescent="0.75">
      <c r="A1036" s="71" t="str">
        <f>A$1035</f>
        <v>Research and Development</v>
      </c>
      <c r="B1036" s="71" t="str">
        <f t="shared" ref="B1036:C1060" si="194">B$1035</f>
        <v>Capital Cost Reduction</v>
      </c>
      <c r="C1036" s="71" t="str">
        <f t="shared" si="194"/>
        <v>RnD Industry Capital Cost Perc Reduction</v>
      </c>
      <c r="D1036" s="227" t="s">
        <v>3330</v>
      </c>
      <c r="E1036" s="53"/>
      <c r="F1036" s="9" t="s">
        <v>3368</v>
      </c>
      <c r="G1036" s="53"/>
      <c r="H1036" s="54">
        <v>1463</v>
      </c>
      <c r="I1036" s="53" t="s">
        <v>45</v>
      </c>
      <c r="J1036" s="71" t="str">
        <f t="shared" si="189"/>
        <v>R&amp;D Capital Cost Reductions</v>
      </c>
      <c r="K1036" s="64" t="str">
        <f t="shared" ref="K1036:S1051" si="195">K$1035</f>
        <v>RnD industry capital cost reduction</v>
      </c>
      <c r="L1036" s="64">
        <f t="shared" si="195"/>
        <v>0</v>
      </c>
      <c r="M1036" s="64">
        <f t="shared" si="195"/>
        <v>0.4</v>
      </c>
      <c r="N1036" s="64">
        <f t="shared" si="195"/>
        <v>0.01</v>
      </c>
      <c r="O1036" s="55" t="str">
        <f t="shared" si="195"/>
        <v>% reduction in cost</v>
      </c>
      <c r="P1036" s="223" t="str">
        <f>INDEX('Policy Characteristics'!J:J,MATCH($C1036,'Policy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6" s="55" t="str">
        <f t="shared" si="195"/>
        <v>architectural-design.html#rnd</v>
      </c>
      <c r="R1036" s="322" t="str">
        <f t="shared" si="195"/>
        <v>research-and-development.html</v>
      </c>
      <c r="S1036" s="55" t="str">
        <f t="shared" si="195"/>
        <v>none</v>
      </c>
      <c r="T1036" s="53"/>
    </row>
    <row r="1037" spans="1:20" ht="103.25" x14ac:dyDescent="0.75">
      <c r="A1037" s="71" t="str">
        <f t="shared" ref="A1037:A1059" si="196">A$1035</f>
        <v>Research and Development</v>
      </c>
      <c r="B1037" s="71" t="str">
        <f t="shared" si="194"/>
        <v>Capital Cost Reduction</v>
      </c>
      <c r="C1037" s="71" t="str">
        <f t="shared" si="194"/>
        <v>RnD Industry Capital Cost Perc Reduction</v>
      </c>
      <c r="D1037" s="227" t="s">
        <v>3331</v>
      </c>
      <c r="E1037" s="53"/>
      <c r="F1037" s="9" t="s">
        <v>3369</v>
      </c>
      <c r="G1037" s="53"/>
      <c r="H1037" s="54">
        <v>1464</v>
      </c>
      <c r="I1037" s="53" t="s">
        <v>45</v>
      </c>
      <c r="J1037" s="71" t="str">
        <f t="shared" si="189"/>
        <v>R&amp;D Capital Cost Reductions</v>
      </c>
      <c r="K1037" s="64" t="str">
        <f t="shared" si="195"/>
        <v>RnD industry capital cost reduction</v>
      </c>
      <c r="L1037" s="64">
        <f t="shared" si="195"/>
        <v>0</v>
      </c>
      <c r="M1037" s="64">
        <f t="shared" si="195"/>
        <v>0.4</v>
      </c>
      <c r="N1037" s="64">
        <f t="shared" si="195"/>
        <v>0.01</v>
      </c>
      <c r="O1037" s="55" t="str">
        <f t="shared" si="195"/>
        <v>% reduction in cost</v>
      </c>
      <c r="P1037" s="223" t="str">
        <f>INDEX('Policy Characteristics'!J:J,MATCH($C1037,'Policy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7" s="55" t="str">
        <f t="shared" si="195"/>
        <v>architectural-design.html#rnd</v>
      </c>
      <c r="R1037" s="322" t="str">
        <f t="shared" si="195"/>
        <v>research-and-development.html</v>
      </c>
      <c r="S1037" s="55" t="str">
        <f t="shared" si="195"/>
        <v>none</v>
      </c>
      <c r="T1037" s="53"/>
    </row>
    <row r="1038" spans="1:20" ht="103.25" x14ac:dyDescent="0.75">
      <c r="A1038" s="71" t="str">
        <f t="shared" si="196"/>
        <v>Research and Development</v>
      </c>
      <c r="B1038" s="71" t="str">
        <f t="shared" si="194"/>
        <v>Capital Cost Reduction</v>
      </c>
      <c r="C1038" s="71" t="str">
        <f t="shared" si="194"/>
        <v>RnD Industry Capital Cost Perc Reduction</v>
      </c>
      <c r="D1038" s="227" t="s">
        <v>3332</v>
      </c>
      <c r="E1038" s="53"/>
      <c r="F1038" s="9" t="s">
        <v>3370</v>
      </c>
      <c r="G1038" s="53"/>
      <c r="H1038" s="54">
        <v>1465</v>
      </c>
      <c r="I1038" s="53" t="s">
        <v>45</v>
      </c>
      <c r="J1038" s="71" t="str">
        <f t="shared" si="189"/>
        <v>R&amp;D Capital Cost Reductions</v>
      </c>
      <c r="K1038" s="64" t="str">
        <f t="shared" si="195"/>
        <v>RnD industry capital cost reduction</v>
      </c>
      <c r="L1038" s="64">
        <f t="shared" si="195"/>
        <v>0</v>
      </c>
      <c r="M1038" s="64">
        <f t="shared" si="195"/>
        <v>0.4</v>
      </c>
      <c r="N1038" s="64">
        <f t="shared" si="195"/>
        <v>0.01</v>
      </c>
      <c r="O1038" s="55" t="str">
        <f t="shared" si="195"/>
        <v>% reduction in cost</v>
      </c>
      <c r="P1038" s="223" t="str">
        <f>INDEX('Policy Characteristics'!J:J,MATCH($C1038,'Policy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8" s="55" t="str">
        <f t="shared" si="195"/>
        <v>architectural-design.html#rnd</v>
      </c>
      <c r="R1038" s="322" t="str">
        <f t="shared" si="195"/>
        <v>research-and-development.html</v>
      </c>
      <c r="S1038" s="55" t="str">
        <f t="shared" si="195"/>
        <v>none</v>
      </c>
      <c r="T1038" s="53"/>
    </row>
    <row r="1039" spans="1:20" ht="103.25" x14ac:dyDescent="0.75">
      <c r="A1039" s="71" t="str">
        <f t="shared" si="196"/>
        <v>Research and Development</v>
      </c>
      <c r="B1039" s="71" t="str">
        <f t="shared" si="194"/>
        <v>Capital Cost Reduction</v>
      </c>
      <c r="C1039" s="71" t="str">
        <f t="shared" si="194"/>
        <v>RnD Industry Capital Cost Perc Reduction</v>
      </c>
      <c r="D1039" s="227" t="s">
        <v>3333</v>
      </c>
      <c r="E1039" s="53"/>
      <c r="F1039" s="9" t="s">
        <v>3371</v>
      </c>
      <c r="G1039" s="53"/>
      <c r="H1039" s="54">
        <v>1466</v>
      </c>
      <c r="I1039" s="53" t="s">
        <v>45</v>
      </c>
      <c r="J1039" s="71" t="str">
        <f t="shared" si="189"/>
        <v>R&amp;D Capital Cost Reductions</v>
      </c>
      <c r="K1039" s="64" t="str">
        <f t="shared" si="195"/>
        <v>RnD industry capital cost reduction</v>
      </c>
      <c r="L1039" s="64">
        <f t="shared" si="195"/>
        <v>0</v>
      </c>
      <c r="M1039" s="64">
        <f t="shared" si="195"/>
        <v>0.4</v>
      </c>
      <c r="N1039" s="64">
        <f t="shared" si="195"/>
        <v>0.01</v>
      </c>
      <c r="O1039" s="55" t="str">
        <f t="shared" si="195"/>
        <v>% reduction in cost</v>
      </c>
      <c r="P1039" s="223" t="str">
        <f>INDEX('Policy Characteristics'!J:J,MATCH($C1039,'Policy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9" s="55" t="str">
        <f t="shared" si="195"/>
        <v>architectural-design.html#rnd</v>
      </c>
      <c r="R1039" s="322" t="str">
        <f t="shared" si="195"/>
        <v>research-and-development.html</v>
      </c>
      <c r="S1039" s="55" t="str">
        <f t="shared" si="195"/>
        <v>none</v>
      </c>
      <c r="T1039" s="53"/>
    </row>
    <row r="1040" spans="1:20" ht="103.25" x14ac:dyDescent="0.75">
      <c r="A1040" s="71" t="str">
        <f t="shared" si="196"/>
        <v>Research and Development</v>
      </c>
      <c r="B1040" s="71" t="str">
        <f t="shared" si="194"/>
        <v>Capital Cost Reduction</v>
      </c>
      <c r="C1040" s="71" t="str">
        <f t="shared" si="194"/>
        <v>RnD Industry Capital Cost Perc Reduction</v>
      </c>
      <c r="D1040" s="227" t="s">
        <v>3334</v>
      </c>
      <c r="E1040" s="53"/>
      <c r="F1040" s="9" t="s">
        <v>3372</v>
      </c>
      <c r="G1040" s="53"/>
      <c r="H1040" s="54">
        <v>1467</v>
      </c>
      <c r="I1040" s="53" t="s">
        <v>45</v>
      </c>
      <c r="J1040" s="71" t="str">
        <f t="shared" si="189"/>
        <v>R&amp;D Capital Cost Reductions</v>
      </c>
      <c r="K1040" s="64" t="str">
        <f t="shared" si="195"/>
        <v>RnD industry capital cost reduction</v>
      </c>
      <c r="L1040" s="64">
        <f t="shared" si="195"/>
        <v>0</v>
      </c>
      <c r="M1040" s="64">
        <f t="shared" si="195"/>
        <v>0.4</v>
      </c>
      <c r="N1040" s="64">
        <f t="shared" si="195"/>
        <v>0.01</v>
      </c>
      <c r="O1040" s="55" t="str">
        <f t="shared" si="195"/>
        <v>% reduction in cost</v>
      </c>
      <c r="P1040" s="223" t="str">
        <f>INDEX('Policy Characteristics'!J:J,MATCH($C1040,'Policy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0" s="55" t="str">
        <f t="shared" si="195"/>
        <v>architectural-design.html#rnd</v>
      </c>
      <c r="R1040" s="322" t="str">
        <f t="shared" si="195"/>
        <v>research-and-development.html</v>
      </c>
      <c r="S1040" s="55" t="str">
        <f t="shared" si="195"/>
        <v>none</v>
      </c>
      <c r="T1040" s="53"/>
    </row>
    <row r="1041" spans="1:20" ht="103.25" x14ac:dyDescent="0.75">
      <c r="A1041" s="71" t="str">
        <f t="shared" si="196"/>
        <v>Research and Development</v>
      </c>
      <c r="B1041" s="71" t="str">
        <f t="shared" si="194"/>
        <v>Capital Cost Reduction</v>
      </c>
      <c r="C1041" s="71" t="str">
        <f t="shared" si="194"/>
        <v>RnD Industry Capital Cost Perc Reduction</v>
      </c>
      <c r="D1041" s="227" t="s">
        <v>3335</v>
      </c>
      <c r="E1041" s="53"/>
      <c r="F1041" s="9" t="s">
        <v>3373</v>
      </c>
      <c r="G1041" s="53"/>
      <c r="H1041" s="54">
        <v>1468</v>
      </c>
      <c r="I1041" s="53" t="s">
        <v>45</v>
      </c>
      <c r="J1041" s="71" t="str">
        <f t="shared" si="189"/>
        <v>R&amp;D Capital Cost Reductions</v>
      </c>
      <c r="K1041" s="64" t="str">
        <f t="shared" si="195"/>
        <v>RnD industry capital cost reduction</v>
      </c>
      <c r="L1041" s="64">
        <f t="shared" si="195"/>
        <v>0</v>
      </c>
      <c r="M1041" s="64">
        <f t="shared" si="195"/>
        <v>0.4</v>
      </c>
      <c r="N1041" s="64">
        <f t="shared" si="195"/>
        <v>0.01</v>
      </c>
      <c r="O1041" s="55" t="str">
        <f t="shared" si="195"/>
        <v>% reduction in cost</v>
      </c>
      <c r="P1041" s="223" t="str">
        <f>INDEX('Policy Characteristics'!J:J,MATCH($C1041,'Policy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1" s="55" t="str">
        <f t="shared" si="195"/>
        <v>architectural-design.html#rnd</v>
      </c>
      <c r="R1041" s="322" t="str">
        <f t="shared" si="195"/>
        <v>research-and-development.html</v>
      </c>
      <c r="S1041" s="55" t="str">
        <f t="shared" si="195"/>
        <v>none</v>
      </c>
      <c r="T1041" s="53"/>
    </row>
    <row r="1042" spans="1:20" ht="103.25" x14ac:dyDescent="0.75">
      <c r="A1042" s="71" t="str">
        <f t="shared" si="196"/>
        <v>Research and Development</v>
      </c>
      <c r="B1042" s="71" t="str">
        <f t="shared" si="194"/>
        <v>Capital Cost Reduction</v>
      </c>
      <c r="C1042" s="71" t="str">
        <f t="shared" si="194"/>
        <v>RnD Industry Capital Cost Perc Reduction</v>
      </c>
      <c r="D1042" s="227" t="s">
        <v>3336</v>
      </c>
      <c r="E1042" s="53"/>
      <c r="F1042" s="9" t="s">
        <v>3374</v>
      </c>
      <c r="G1042" s="53"/>
      <c r="H1042" s="54">
        <v>1469</v>
      </c>
      <c r="I1042" s="53" t="s">
        <v>45</v>
      </c>
      <c r="J1042" s="71" t="str">
        <f t="shared" si="189"/>
        <v>R&amp;D Capital Cost Reductions</v>
      </c>
      <c r="K1042" s="64" t="str">
        <f t="shared" si="195"/>
        <v>RnD industry capital cost reduction</v>
      </c>
      <c r="L1042" s="64">
        <f t="shared" si="195"/>
        <v>0</v>
      </c>
      <c r="M1042" s="64">
        <f t="shared" si="195"/>
        <v>0.4</v>
      </c>
      <c r="N1042" s="64">
        <f t="shared" si="195"/>
        <v>0.01</v>
      </c>
      <c r="O1042" s="55" t="str">
        <f t="shared" si="195"/>
        <v>% reduction in cost</v>
      </c>
      <c r="P1042" s="223" t="str">
        <f>INDEX('Policy Characteristics'!J:J,MATCH($C1042,'Policy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2" s="55" t="str">
        <f t="shared" si="195"/>
        <v>architectural-design.html#rnd</v>
      </c>
      <c r="R1042" s="322" t="str">
        <f t="shared" si="195"/>
        <v>research-and-development.html</v>
      </c>
      <c r="S1042" s="55" t="str">
        <f t="shared" si="195"/>
        <v>none</v>
      </c>
      <c r="T1042" s="53"/>
    </row>
    <row r="1043" spans="1:20" ht="103.25" x14ac:dyDescent="0.75">
      <c r="A1043" s="71" t="str">
        <f t="shared" si="196"/>
        <v>Research and Development</v>
      </c>
      <c r="B1043" s="71" t="str">
        <f t="shared" si="194"/>
        <v>Capital Cost Reduction</v>
      </c>
      <c r="C1043" s="71" t="str">
        <f t="shared" si="194"/>
        <v>RnD Industry Capital Cost Perc Reduction</v>
      </c>
      <c r="D1043" s="227" t="s">
        <v>3337</v>
      </c>
      <c r="E1043" s="53"/>
      <c r="F1043" s="9" t="s">
        <v>3375</v>
      </c>
      <c r="G1043" s="53"/>
      <c r="H1043" s="54">
        <v>1470</v>
      </c>
      <c r="I1043" s="53" t="s">
        <v>45</v>
      </c>
      <c r="J1043" s="71" t="str">
        <f t="shared" si="189"/>
        <v>R&amp;D Capital Cost Reductions</v>
      </c>
      <c r="K1043" s="64" t="str">
        <f t="shared" si="195"/>
        <v>RnD industry capital cost reduction</v>
      </c>
      <c r="L1043" s="64">
        <f t="shared" si="195"/>
        <v>0</v>
      </c>
      <c r="M1043" s="64">
        <f t="shared" si="195"/>
        <v>0.4</v>
      </c>
      <c r="N1043" s="64">
        <f t="shared" si="195"/>
        <v>0.01</v>
      </c>
      <c r="O1043" s="55" t="str">
        <f t="shared" si="195"/>
        <v>% reduction in cost</v>
      </c>
      <c r="P1043" s="223" t="str">
        <f>INDEX('Policy Characteristics'!J:J,MATCH($C1043,'Policy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3" s="55" t="str">
        <f t="shared" si="195"/>
        <v>architectural-design.html#rnd</v>
      </c>
      <c r="R1043" s="322" t="str">
        <f t="shared" si="195"/>
        <v>research-and-development.html</v>
      </c>
      <c r="S1043" s="55" t="str">
        <f t="shared" si="195"/>
        <v>none</v>
      </c>
      <c r="T1043" s="53"/>
    </row>
    <row r="1044" spans="1:20" ht="103.25" x14ac:dyDescent="0.75">
      <c r="A1044" s="71" t="str">
        <f t="shared" si="196"/>
        <v>Research and Development</v>
      </c>
      <c r="B1044" s="71" t="str">
        <f t="shared" si="194"/>
        <v>Capital Cost Reduction</v>
      </c>
      <c r="C1044" s="71" t="str">
        <f t="shared" si="194"/>
        <v>RnD Industry Capital Cost Perc Reduction</v>
      </c>
      <c r="D1044" s="227" t="s">
        <v>3338</v>
      </c>
      <c r="E1044" s="53"/>
      <c r="F1044" s="9" t="s">
        <v>359</v>
      </c>
      <c r="G1044" s="53"/>
      <c r="H1044" s="54">
        <v>1471</v>
      </c>
      <c r="I1044" s="53" t="s">
        <v>45</v>
      </c>
      <c r="J1044" s="71" t="str">
        <f t="shared" si="189"/>
        <v>R&amp;D Capital Cost Reductions</v>
      </c>
      <c r="K1044" s="64" t="str">
        <f t="shared" si="195"/>
        <v>RnD industry capital cost reduction</v>
      </c>
      <c r="L1044" s="64">
        <f t="shared" si="195"/>
        <v>0</v>
      </c>
      <c r="M1044" s="64">
        <f t="shared" si="195"/>
        <v>0.4</v>
      </c>
      <c r="N1044" s="64">
        <f t="shared" si="195"/>
        <v>0.01</v>
      </c>
      <c r="O1044" s="55" t="str">
        <f t="shared" si="195"/>
        <v>% reduction in cost</v>
      </c>
      <c r="P1044" s="223" t="str">
        <f>INDEX('Policy Characteristics'!J:J,MATCH($C1044,'Policy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4" s="55" t="str">
        <f t="shared" si="195"/>
        <v>architectural-design.html#rnd</v>
      </c>
      <c r="R1044" s="322" t="str">
        <f t="shared" si="195"/>
        <v>research-and-development.html</v>
      </c>
      <c r="S1044" s="55" t="str">
        <f t="shared" si="195"/>
        <v>none</v>
      </c>
      <c r="T1044" s="53"/>
    </row>
    <row r="1045" spans="1:20" ht="103.25" x14ac:dyDescent="0.75">
      <c r="A1045" s="71" t="str">
        <f t="shared" si="196"/>
        <v>Research and Development</v>
      </c>
      <c r="B1045" s="71" t="str">
        <f t="shared" si="194"/>
        <v>Capital Cost Reduction</v>
      </c>
      <c r="C1045" s="71" t="str">
        <f t="shared" si="194"/>
        <v>RnD Industry Capital Cost Perc Reduction</v>
      </c>
      <c r="D1045" s="227" t="s">
        <v>3339</v>
      </c>
      <c r="E1045" s="53"/>
      <c r="F1045" s="9" t="s">
        <v>3376</v>
      </c>
      <c r="G1045" s="53"/>
      <c r="H1045" s="54">
        <v>1472</v>
      </c>
      <c r="I1045" s="53" t="s">
        <v>45</v>
      </c>
      <c r="J1045" s="71" t="str">
        <f t="shared" si="189"/>
        <v>R&amp;D Capital Cost Reductions</v>
      </c>
      <c r="K1045" s="64" t="str">
        <f t="shared" si="195"/>
        <v>RnD industry capital cost reduction</v>
      </c>
      <c r="L1045" s="64">
        <f t="shared" si="195"/>
        <v>0</v>
      </c>
      <c r="M1045" s="64">
        <f t="shared" si="195"/>
        <v>0.4</v>
      </c>
      <c r="N1045" s="64">
        <f t="shared" si="195"/>
        <v>0.01</v>
      </c>
      <c r="O1045" s="55" t="str">
        <f t="shared" si="195"/>
        <v>% reduction in cost</v>
      </c>
      <c r="P1045" s="223" t="str">
        <f>INDEX('Policy Characteristics'!J:J,MATCH($C1045,'Policy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5" s="55" t="str">
        <f t="shared" si="195"/>
        <v>architectural-design.html#rnd</v>
      </c>
      <c r="R1045" s="322" t="str">
        <f t="shared" si="195"/>
        <v>research-and-development.html</v>
      </c>
      <c r="S1045" s="55" t="str">
        <f t="shared" si="195"/>
        <v>none</v>
      </c>
      <c r="T1045" s="53"/>
    </row>
    <row r="1046" spans="1:20" ht="103.25" x14ac:dyDescent="0.75">
      <c r="A1046" s="71" t="str">
        <f t="shared" si="196"/>
        <v>Research and Development</v>
      </c>
      <c r="B1046" s="71" t="str">
        <f t="shared" si="194"/>
        <v>Capital Cost Reduction</v>
      </c>
      <c r="C1046" s="71" t="str">
        <f t="shared" si="194"/>
        <v>RnD Industry Capital Cost Perc Reduction</v>
      </c>
      <c r="D1046" s="227" t="s">
        <v>3340</v>
      </c>
      <c r="E1046" s="53"/>
      <c r="F1046" s="9" t="s">
        <v>3377</v>
      </c>
      <c r="G1046" s="53"/>
      <c r="H1046" s="54">
        <v>1473</v>
      </c>
      <c r="I1046" s="53" t="s">
        <v>45</v>
      </c>
      <c r="J1046" s="71" t="str">
        <f t="shared" si="189"/>
        <v>R&amp;D Capital Cost Reductions</v>
      </c>
      <c r="K1046" s="64" t="str">
        <f t="shared" si="195"/>
        <v>RnD industry capital cost reduction</v>
      </c>
      <c r="L1046" s="64">
        <f t="shared" si="195"/>
        <v>0</v>
      </c>
      <c r="M1046" s="64">
        <f t="shared" si="195"/>
        <v>0.4</v>
      </c>
      <c r="N1046" s="64">
        <f t="shared" si="195"/>
        <v>0.01</v>
      </c>
      <c r="O1046" s="55" t="str">
        <f t="shared" si="195"/>
        <v>% reduction in cost</v>
      </c>
      <c r="P1046" s="223" t="str">
        <f>INDEX('Policy Characteristics'!J:J,MATCH($C1046,'Policy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6" s="55" t="str">
        <f t="shared" si="195"/>
        <v>architectural-design.html#rnd</v>
      </c>
      <c r="R1046" s="322" t="str">
        <f t="shared" si="195"/>
        <v>research-and-development.html</v>
      </c>
      <c r="S1046" s="55" t="str">
        <f t="shared" si="195"/>
        <v>none</v>
      </c>
      <c r="T1046" s="53"/>
    </row>
    <row r="1047" spans="1:20" ht="103.25" x14ac:dyDescent="0.75">
      <c r="A1047" s="71" t="str">
        <f t="shared" si="196"/>
        <v>Research and Development</v>
      </c>
      <c r="B1047" s="71" t="str">
        <f t="shared" si="194"/>
        <v>Capital Cost Reduction</v>
      </c>
      <c r="C1047" s="71" t="str">
        <f t="shared" si="194"/>
        <v>RnD Industry Capital Cost Perc Reduction</v>
      </c>
      <c r="D1047" s="227" t="s">
        <v>3341</v>
      </c>
      <c r="E1047" s="53"/>
      <c r="F1047" s="9" t="s">
        <v>3378</v>
      </c>
      <c r="G1047" s="53"/>
      <c r="H1047" s="54">
        <v>1474</v>
      </c>
      <c r="I1047" s="53" t="s">
        <v>45</v>
      </c>
      <c r="J1047" s="71" t="str">
        <f t="shared" si="189"/>
        <v>R&amp;D Capital Cost Reductions</v>
      </c>
      <c r="K1047" s="64" t="str">
        <f t="shared" si="195"/>
        <v>RnD industry capital cost reduction</v>
      </c>
      <c r="L1047" s="64">
        <f t="shared" si="195"/>
        <v>0</v>
      </c>
      <c r="M1047" s="64">
        <f t="shared" si="195"/>
        <v>0.4</v>
      </c>
      <c r="N1047" s="64">
        <f t="shared" si="195"/>
        <v>0.01</v>
      </c>
      <c r="O1047" s="55" t="str">
        <f t="shared" si="195"/>
        <v>% reduction in cost</v>
      </c>
      <c r="P1047" s="223" t="str">
        <f>INDEX('Policy Characteristics'!J:J,MATCH($C1047,'Policy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7" s="55" t="str">
        <f t="shared" si="195"/>
        <v>architectural-design.html#rnd</v>
      </c>
      <c r="R1047" s="322" t="str">
        <f t="shared" si="195"/>
        <v>research-and-development.html</v>
      </c>
      <c r="S1047" s="55" t="str">
        <f t="shared" si="195"/>
        <v>none</v>
      </c>
      <c r="T1047" s="53"/>
    </row>
    <row r="1048" spans="1:20" ht="103.25" x14ac:dyDescent="0.75">
      <c r="A1048" s="71" t="str">
        <f t="shared" si="196"/>
        <v>Research and Development</v>
      </c>
      <c r="B1048" s="71" t="str">
        <f t="shared" si="194"/>
        <v>Capital Cost Reduction</v>
      </c>
      <c r="C1048" s="71" t="str">
        <f t="shared" si="194"/>
        <v>RnD Industry Capital Cost Perc Reduction</v>
      </c>
      <c r="D1048" s="227" t="s">
        <v>3342</v>
      </c>
      <c r="E1048" s="53"/>
      <c r="F1048" s="9" t="s">
        <v>358</v>
      </c>
      <c r="G1048" s="53"/>
      <c r="H1048" s="54">
        <v>1475</v>
      </c>
      <c r="I1048" s="53" t="s">
        <v>45</v>
      </c>
      <c r="J1048" s="71" t="str">
        <f t="shared" si="189"/>
        <v>R&amp;D Capital Cost Reductions</v>
      </c>
      <c r="K1048" s="64" t="str">
        <f t="shared" si="195"/>
        <v>RnD industry capital cost reduction</v>
      </c>
      <c r="L1048" s="64">
        <f t="shared" si="195"/>
        <v>0</v>
      </c>
      <c r="M1048" s="64">
        <f t="shared" si="195"/>
        <v>0.4</v>
      </c>
      <c r="N1048" s="64">
        <f t="shared" si="195"/>
        <v>0.01</v>
      </c>
      <c r="O1048" s="55" t="str">
        <f t="shared" si="195"/>
        <v>% reduction in cost</v>
      </c>
      <c r="P1048" s="223" t="str">
        <f>INDEX('Policy Characteristics'!J:J,MATCH($C1048,'Policy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8" s="55" t="str">
        <f t="shared" si="195"/>
        <v>architectural-design.html#rnd</v>
      </c>
      <c r="R1048" s="322" t="str">
        <f t="shared" si="195"/>
        <v>research-and-development.html</v>
      </c>
      <c r="S1048" s="55" t="str">
        <f t="shared" si="195"/>
        <v>none</v>
      </c>
      <c r="T1048" s="53"/>
    </row>
    <row r="1049" spans="1:20" ht="103.25" x14ac:dyDescent="0.75">
      <c r="A1049" s="71" t="str">
        <f t="shared" si="196"/>
        <v>Research and Development</v>
      </c>
      <c r="B1049" s="71" t="str">
        <f t="shared" si="194"/>
        <v>Capital Cost Reduction</v>
      </c>
      <c r="C1049" s="71" t="str">
        <f t="shared" si="194"/>
        <v>RnD Industry Capital Cost Perc Reduction</v>
      </c>
      <c r="D1049" s="227" t="s">
        <v>3343</v>
      </c>
      <c r="E1049" s="53"/>
      <c r="F1049" s="9" t="s">
        <v>3379</v>
      </c>
      <c r="G1049" s="53"/>
      <c r="H1049" s="54">
        <v>1476</v>
      </c>
      <c r="I1049" s="53" t="s">
        <v>45</v>
      </c>
      <c r="J1049" s="71" t="str">
        <f t="shared" si="189"/>
        <v>R&amp;D Capital Cost Reductions</v>
      </c>
      <c r="K1049" s="64" t="str">
        <f t="shared" si="195"/>
        <v>RnD industry capital cost reduction</v>
      </c>
      <c r="L1049" s="64">
        <f t="shared" si="195"/>
        <v>0</v>
      </c>
      <c r="M1049" s="64">
        <f t="shared" si="195"/>
        <v>0.4</v>
      </c>
      <c r="N1049" s="64">
        <f t="shared" si="195"/>
        <v>0.01</v>
      </c>
      <c r="O1049" s="55" t="str">
        <f t="shared" si="195"/>
        <v>% reduction in cost</v>
      </c>
      <c r="P1049" s="223" t="str">
        <f>INDEX('Policy Characteristics'!J:J,MATCH($C1049,'Policy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55" t="str">
        <f t="shared" si="195"/>
        <v>architectural-design.html#rnd</v>
      </c>
      <c r="R1049" s="322" t="str">
        <f t="shared" si="195"/>
        <v>research-and-development.html</v>
      </c>
      <c r="S1049" s="55" t="str">
        <f t="shared" si="195"/>
        <v>none</v>
      </c>
      <c r="T1049" s="53"/>
    </row>
    <row r="1050" spans="1:20" ht="103.25" x14ac:dyDescent="0.75">
      <c r="A1050" s="71" t="str">
        <f t="shared" si="196"/>
        <v>Research and Development</v>
      </c>
      <c r="B1050" s="71" t="str">
        <f t="shared" si="194"/>
        <v>Capital Cost Reduction</v>
      </c>
      <c r="C1050" s="71" t="str">
        <f t="shared" si="194"/>
        <v>RnD Industry Capital Cost Perc Reduction</v>
      </c>
      <c r="D1050" s="227" t="s">
        <v>3344</v>
      </c>
      <c r="E1050" s="53"/>
      <c r="F1050" s="9" t="s">
        <v>3380</v>
      </c>
      <c r="G1050" s="53"/>
      <c r="H1050" s="54">
        <v>1477</v>
      </c>
      <c r="I1050" s="53" t="s">
        <v>45</v>
      </c>
      <c r="J1050" s="71" t="str">
        <f t="shared" si="189"/>
        <v>R&amp;D Capital Cost Reductions</v>
      </c>
      <c r="K1050" s="64" t="str">
        <f t="shared" si="195"/>
        <v>RnD industry capital cost reduction</v>
      </c>
      <c r="L1050" s="64">
        <f t="shared" si="195"/>
        <v>0</v>
      </c>
      <c r="M1050" s="64">
        <f t="shared" si="195"/>
        <v>0.4</v>
      </c>
      <c r="N1050" s="64">
        <f t="shared" si="195"/>
        <v>0.01</v>
      </c>
      <c r="O1050" s="55" t="str">
        <f t="shared" si="195"/>
        <v>% reduction in cost</v>
      </c>
      <c r="P1050" s="223" t="str">
        <f>INDEX('Policy Characteristics'!J:J,MATCH($C1050,'Policy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55" t="str">
        <f t="shared" si="195"/>
        <v>architectural-design.html#rnd</v>
      </c>
      <c r="R1050" s="322" t="str">
        <f t="shared" si="195"/>
        <v>research-and-development.html</v>
      </c>
      <c r="S1050" s="55" t="str">
        <f t="shared" si="195"/>
        <v>none</v>
      </c>
      <c r="T1050" s="53"/>
    </row>
    <row r="1051" spans="1:20" ht="103.25" x14ac:dyDescent="0.75">
      <c r="A1051" s="71" t="str">
        <f t="shared" si="196"/>
        <v>Research and Development</v>
      </c>
      <c r="B1051" s="71" t="str">
        <f t="shared" si="194"/>
        <v>Capital Cost Reduction</v>
      </c>
      <c r="C1051" s="71" t="str">
        <f t="shared" si="194"/>
        <v>RnD Industry Capital Cost Perc Reduction</v>
      </c>
      <c r="D1051" s="227" t="s">
        <v>3345</v>
      </c>
      <c r="E1051" s="53"/>
      <c r="F1051" s="9" t="s">
        <v>3381</v>
      </c>
      <c r="G1051" s="53"/>
      <c r="H1051" s="54">
        <v>1478</v>
      </c>
      <c r="I1051" s="53" t="s">
        <v>45</v>
      </c>
      <c r="J1051" s="71" t="str">
        <f t="shared" si="189"/>
        <v>R&amp;D Capital Cost Reductions</v>
      </c>
      <c r="K1051" s="64" t="str">
        <f t="shared" si="195"/>
        <v>RnD industry capital cost reduction</v>
      </c>
      <c r="L1051" s="64">
        <f t="shared" si="195"/>
        <v>0</v>
      </c>
      <c r="M1051" s="64">
        <f t="shared" si="195"/>
        <v>0.4</v>
      </c>
      <c r="N1051" s="64">
        <f t="shared" si="195"/>
        <v>0.01</v>
      </c>
      <c r="O1051" s="55" t="str">
        <f t="shared" si="195"/>
        <v>% reduction in cost</v>
      </c>
      <c r="P1051" s="223" t="str">
        <f>INDEX('Policy Characteristics'!J:J,MATCH($C1051,'Policy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55" t="str">
        <f t="shared" si="195"/>
        <v>architectural-design.html#rnd</v>
      </c>
      <c r="R1051" s="322" t="str">
        <f t="shared" si="195"/>
        <v>research-and-development.html</v>
      </c>
      <c r="S1051" s="55" t="str">
        <f t="shared" si="195"/>
        <v>none</v>
      </c>
      <c r="T1051" s="53"/>
    </row>
    <row r="1052" spans="1:20" ht="103.25" x14ac:dyDescent="0.75">
      <c r="A1052" s="71" t="str">
        <f t="shared" si="196"/>
        <v>Research and Development</v>
      </c>
      <c r="B1052" s="71" t="str">
        <f t="shared" si="194"/>
        <v>Capital Cost Reduction</v>
      </c>
      <c r="C1052" s="71" t="str">
        <f t="shared" si="194"/>
        <v>RnD Industry Capital Cost Perc Reduction</v>
      </c>
      <c r="D1052" s="227" t="s">
        <v>3346</v>
      </c>
      <c r="E1052" s="53"/>
      <c r="F1052" s="9" t="s">
        <v>3382</v>
      </c>
      <c r="G1052" s="53"/>
      <c r="H1052" s="54">
        <v>1479</v>
      </c>
      <c r="I1052" s="53" t="s">
        <v>45</v>
      </c>
      <c r="J1052" s="71" t="str">
        <f t="shared" si="189"/>
        <v>R&amp;D Capital Cost Reductions</v>
      </c>
      <c r="K1052" s="64" t="str">
        <f t="shared" ref="K1052:O1059" si="197">K$1035</f>
        <v>RnD industry capital cost reduction</v>
      </c>
      <c r="L1052" s="64">
        <f t="shared" si="197"/>
        <v>0</v>
      </c>
      <c r="M1052" s="64">
        <f t="shared" si="197"/>
        <v>0.4</v>
      </c>
      <c r="N1052" s="64">
        <f t="shared" si="197"/>
        <v>0.01</v>
      </c>
      <c r="O1052" s="55" t="str">
        <f t="shared" si="197"/>
        <v>% reduction in cost</v>
      </c>
      <c r="P1052" s="223" t="str">
        <f>INDEX('Policy Characteristics'!J:J,MATCH($C1052,'Policy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55" t="str">
        <f t="shared" ref="Q1052:S1059" si="198">Q$1035</f>
        <v>architectural-design.html#rnd</v>
      </c>
      <c r="R1052" s="322" t="str">
        <f t="shared" si="198"/>
        <v>research-and-development.html</v>
      </c>
      <c r="S1052" s="55" t="str">
        <f t="shared" si="198"/>
        <v>none</v>
      </c>
      <c r="T1052" s="53"/>
    </row>
    <row r="1053" spans="1:20" ht="103.25" x14ac:dyDescent="0.75">
      <c r="A1053" s="71" t="str">
        <f t="shared" si="196"/>
        <v>Research and Development</v>
      </c>
      <c r="B1053" s="71" t="str">
        <f t="shared" si="194"/>
        <v>Capital Cost Reduction</v>
      </c>
      <c r="C1053" s="71" t="str">
        <f t="shared" si="194"/>
        <v>RnD Industry Capital Cost Perc Reduction</v>
      </c>
      <c r="D1053" s="227" t="s">
        <v>3347</v>
      </c>
      <c r="E1053" s="53"/>
      <c r="F1053" s="9" t="s">
        <v>3383</v>
      </c>
      <c r="G1053" s="53"/>
      <c r="H1053" s="54">
        <v>1480</v>
      </c>
      <c r="I1053" s="53" t="s">
        <v>45</v>
      </c>
      <c r="J1053" s="71" t="str">
        <f t="shared" si="189"/>
        <v>R&amp;D Capital Cost Reductions</v>
      </c>
      <c r="K1053" s="64" t="str">
        <f t="shared" si="197"/>
        <v>RnD industry capital cost reduction</v>
      </c>
      <c r="L1053" s="64">
        <f t="shared" si="197"/>
        <v>0</v>
      </c>
      <c r="M1053" s="64">
        <f t="shared" si="197"/>
        <v>0.4</v>
      </c>
      <c r="N1053" s="64">
        <f t="shared" si="197"/>
        <v>0.01</v>
      </c>
      <c r="O1053" s="55" t="str">
        <f t="shared" si="197"/>
        <v>% reduction in cost</v>
      </c>
      <c r="P1053" s="223" t="str">
        <f>INDEX('Policy Characteristics'!J:J,MATCH($C1053,'Policy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55" t="str">
        <f t="shared" si="198"/>
        <v>architectural-design.html#rnd</v>
      </c>
      <c r="R1053" s="322" t="str">
        <f t="shared" si="198"/>
        <v>research-and-development.html</v>
      </c>
      <c r="S1053" s="55" t="str">
        <f t="shared" si="198"/>
        <v>none</v>
      </c>
      <c r="T1053" s="53"/>
    </row>
    <row r="1054" spans="1:20" ht="103.25" x14ac:dyDescent="0.75">
      <c r="A1054" s="71" t="str">
        <f t="shared" si="196"/>
        <v>Research and Development</v>
      </c>
      <c r="B1054" s="71" t="str">
        <f t="shared" si="194"/>
        <v>Capital Cost Reduction</v>
      </c>
      <c r="C1054" s="71" t="str">
        <f t="shared" si="194"/>
        <v>RnD Industry Capital Cost Perc Reduction</v>
      </c>
      <c r="D1054" s="227" t="s">
        <v>3348</v>
      </c>
      <c r="E1054" s="53"/>
      <c r="F1054" s="9" t="s">
        <v>3384</v>
      </c>
      <c r="G1054" s="53"/>
      <c r="H1054" s="54">
        <v>1481</v>
      </c>
      <c r="I1054" s="53" t="s">
        <v>45</v>
      </c>
      <c r="J1054" s="71" t="str">
        <f t="shared" si="189"/>
        <v>R&amp;D Capital Cost Reductions</v>
      </c>
      <c r="K1054" s="64" t="str">
        <f t="shared" si="197"/>
        <v>RnD industry capital cost reduction</v>
      </c>
      <c r="L1054" s="64">
        <f t="shared" si="197"/>
        <v>0</v>
      </c>
      <c r="M1054" s="64">
        <f t="shared" si="197"/>
        <v>0.4</v>
      </c>
      <c r="N1054" s="64">
        <f t="shared" si="197"/>
        <v>0.01</v>
      </c>
      <c r="O1054" s="55" t="str">
        <f t="shared" si="197"/>
        <v>% reduction in cost</v>
      </c>
      <c r="P1054" s="223" t="str">
        <f>INDEX('Policy Characteristics'!J:J,MATCH($C1054,'Policy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55" t="str">
        <f t="shared" si="198"/>
        <v>architectural-design.html#rnd</v>
      </c>
      <c r="R1054" s="322" t="str">
        <f t="shared" si="198"/>
        <v>research-and-development.html</v>
      </c>
      <c r="S1054" s="55" t="str">
        <f t="shared" si="198"/>
        <v>none</v>
      </c>
      <c r="T1054" s="53"/>
    </row>
    <row r="1055" spans="1:20" ht="103.25" x14ac:dyDescent="0.75">
      <c r="A1055" s="71" t="str">
        <f t="shared" si="196"/>
        <v>Research and Development</v>
      </c>
      <c r="B1055" s="71" t="str">
        <f t="shared" si="194"/>
        <v>Capital Cost Reduction</v>
      </c>
      <c r="C1055" s="71" t="str">
        <f t="shared" si="194"/>
        <v>RnD Industry Capital Cost Perc Reduction</v>
      </c>
      <c r="D1055" s="227" t="s">
        <v>3349</v>
      </c>
      <c r="E1055" s="53"/>
      <c r="F1055" s="9" t="s">
        <v>3385</v>
      </c>
      <c r="G1055" s="53"/>
      <c r="H1055" s="54">
        <v>1482</v>
      </c>
      <c r="I1055" s="53" t="s">
        <v>45</v>
      </c>
      <c r="J1055" s="71" t="str">
        <f t="shared" si="189"/>
        <v>R&amp;D Capital Cost Reductions</v>
      </c>
      <c r="K1055" s="64" t="str">
        <f t="shared" si="197"/>
        <v>RnD industry capital cost reduction</v>
      </c>
      <c r="L1055" s="64">
        <f t="shared" si="197"/>
        <v>0</v>
      </c>
      <c r="M1055" s="64">
        <f t="shared" si="197"/>
        <v>0.4</v>
      </c>
      <c r="N1055" s="64">
        <f t="shared" si="197"/>
        <v>0.01</v>
      </c>
      <c r="O1055" s="55" t="str">
        <f t="shared" si="197"/>
        <v>% reduction in cost</v>
      </c>
      <c r="P1055" s="223" t="str">
        <f>INDEX('Policy Characteristics'!J:J,MATCH($C1055,'Policy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55" t="str">
        <f t="shared" si="198"/>
        <v>architectural-design.html#rnd</v>
      </c>
      <c r="R1055" s="322" t="str">
        <f t="shared" si="198"/>
        <v>research-and-development.html</v>
      </c>
      <c r="S1055" s="55" t="str">
        <f t="shared" si="198"/>
        <v>none</v>
      </c>
      <c r="T1055" s="53"/>
    </row>
    <row r="1056" spans="1:20" ht="103.25" x14ac:dyDescent="0.75">
      <c r="A1056" s="71" t="str">
        <f t="shared" si="196"/>
        <v>Research and Development</v>
      </c>
      <c r="B1056" s="71" t="str">
        <f t="shared" si="194"/>
        <v>Capital Cost Reduction</v>
      </c>
      <c r="C1056" s="71" t="str">
        <f t="shared" si="194"/>
        <v>RnD Industry Capital Cost Perc Reduction</v>
      </c>
      <c r="D1056" s="227" t="s">
        <v>3350</v>
      </c>
      <c r="E1056" s="53"/>
      <c r="F1056" s="9" t="s">
        <v>3386</v>
      </c>
      <c r="G1056" s="53"/>
      <c r="H1056" s="54">
        <v>1483</v>
      </c>
      <c r="I1056" s="53" t="s">
        <v>45</v>
      </c>
      <c r="J1056" s="71" t="str">
        <f t="shared" si="189"/>
        <v>R&amp;D Capital Cost Reductions</v>
      </c>
      <c r="K1056" s="64" t="str">
        <f t="shared" si="197"/>
        <v>RnD industry capital cost reduction</v>
      </c>
      <c r="L1056" s="64">
        <f t="shared" si="197"/>
        <v>0</v>
      </c>
      <c r="M1056" s="64">
        <f t="shared" si="197"/>
        <v>0.4</v>
      </c>
      <c r="N1056" s="64">
        <f t="shared" si="197"/>
        <v>0.01</v>
      </c>
      <c r="O1056" s="55" t="str">
        <f t="shared" si="197"/>
        <v>% reduction in cost</v>
      </c>
      <c r="P1056" s="223" t="str">
        <f>INDEX('Policy Characteristics'!J:J,MATCH($C1056,'Policy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55" t="str">
        <f t="shared" si="198"/>
        <v>architectural-design.html#rnd</v>
      </c>
      <c r="R1056" s="322" t="str">
        <f t="shared" si="198"/>
        <v>research-and-development.html</v>
      </c>
      <c r="S1056" s="55" t="str">
        <f t="shared" si="198"/>
        <v>none</v>
      </c>
      <c r="T1056" s="53"/>
    </row>
    <row r="1057" spans="1:20" ht="103.25" x14ac:dyDescent="0.75">
      <c r="A1057" s="71" t="str">
        <f t="shared" si="196"/>
        <v>Research and Development</v>
      </c>
      <c r="B1057" s="71" t="str">
        <f t="shared" si="194"/>
        <v>Capital Cost Reduction</v>
      </c>
      <c r="C1057" s="71" t="str">
        <f t="shared" si="194"/>
        <v>RnD Industry Capital Cost Perc Reduction</v>
      </c>
      <c r="D1057" s="227" t="s">
        <v>3351</v>
      </c>
      <c r="E1057" s="53"/>
      <c r="F1057" s="9" t="s">
        <v>3387</v>
      </c>
      <c r="G1057" s="53"/>
      <c r="H1057" s="54">
        <v>1484</v>
      </c>
      <c r="I1057" s="53" t="s">
        <v>45</v>
      </c>
      <c r="J1057" s="71" t="str">
        <f t="shared" si="189"/>
        <v>R&amp;D Capital Cost Reductions</v>
      </c>
      <c r="K1057" s="64" t="str">
        <f t="shared" si="197"/>
        <v>RnD industry capital cost reduction</v>
      </c>
      <c r="L1057" s="64">
        <f t="shared" si="197"/>
        <v>0</v>
      </c>
      <c r="M1057" s="64">
        <f t="shared" si="197"/>
        <v>0.4</v>
      </c>
      <c r="N1057" s="64">
        <f t="shared" si="197"/>
        <v>0.01</v>
      </c>
      <c r="O1057" s="55" t="str">
        <f t="shared" si="197"/>
        <v>% reduction in cost</v>
      </c>
      <c r="P1057" s="223" t="str">
        <f>INDEX('Policy Characteristics'!J:J,MATCH($C1057,'Policy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55" t="str">
        <f t="shared" si="198"/>
        <v>architectural-design.html#rnd</v>
      </c>
      <c r="R1057" s="322" t="str">
        <f t="shared" si="198"/>
        <v>research-and-development.html</v>
      </c>
      <c r="S1057" s="55" t="str">
        <f t="shared" si="198"/>
        <v>none</v>
      </c>
      <c r="T1057" s="53"/>
    </row>
    <row r="1058" spans="1:20" ht="103.25" x14ac:dyDescent="0.75">
      <c r="A1058" s="71" t="str">
        <f t="shared" si="196"/>
        <v>Research and Development</v>
      </c>
      <c r="B1058" s="71" t="str">
        <f t="shared" si="194"/>
        <v>Capital Cost Reduction</v>
      </c>
      <c r="C1058" s="71" t="str">
        <f t="shared" si="194"/>
        <v>RnD Industry Capital Cost Perc Reduction</v>
      </c>
      <c r="D1058" s="227" t="s">
        <v>3352</v>
      </c>
      <c r="E1058" s="53"/>
      <c r="F1058" s="9" t="s">
        <v>3388</v>
      </c>
      <c r="G1058" s="53"/>
      <c r="H1058" s="54">
        <v>1485</v>
      </c>
      <c r="I1058" s="53" t="s">
        <v>45</v>
      </c>
      <c r="J1058" s="71" t="str">
        <f t="shared" si="189"/>
        <v>R&amp;D Capital Cost Reductions</v>
      </c>
      <c r="K1058" s="64" t="str">
        <f t="shared" si="197"/>
        <v>RnD industry capital cost reduction</v>
      </c>
      <c r="L1058" s="64">
        <f t="shared" si="197"/>
        <v>0</v>
      </c>
      <c r="M1058" s="64">
        <f t="shared" si="197"/>
        <v>0.4</v>
      </c>
      <c r="N1058" s="64">
        <f t="shared" si="197"/>
        <v>0.01</v>
      </c>
      <c r="O1058" s="55" t="str">
        <f t="shared" si="197"/>
        <v>% reduction in cost</v>
      </c>
      <c r="P1058" s="223" t="str">
        <f>INDEX('Policy Characteristics'!J:J,MATCH($C1058,'Policy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55" t="str">
        <f t="shared" si="198"/>
        <v>architectural-design.html#rnd</v>
      </c>
      <c r="R1058" s="322" t="str">
        <f t="shared" si="198"/>
        <v>research-and-development.html</v>
      </c>
      <c r="S1058" s="55" t="str">
        <f t="shared" si="198"/>
        <v>none</v>
      </c>
      <c r="T1058" s="53"/>
    </row>
    <row r="1059" spans="1:20" ht="103.25" x14ac:dyDescent="0.75">
      <c r="A1059" s="71" t="str">
        <f t="shared" si="196"/>
        <v>Research and Development</v>
      </c>
      <c r="B1059" s="71" t="str">
        <f t="shared" si="194"/>
        <v>Capital Cost Reduction</v>
      </c>
      <c r="C1059" s="71" t="str">
        <f t="shared" si="194"/>
        <v>RnD Industry Capital Cost Perc Reduction</v>
      </c>
      <c r="D1059" s="227" t="s">
        <v>3353</v>
      </c>
      <c r="E1059" s="53"/>
      <c r="F1059" s="9" t="s">
        <v>3389</v>
      </c>
      <c r="G1059" s="53"/>
      <c r="H1059" s="54">
        <v>1486</v>
      </c>
      <c r="I1059" s="53" t="s">
        <v>45</v>
      </c>
      <c r="J1059" s="71" t="str">
        <f t="shared" si="189"/>
        <v>R&amp;D Capital Cost Reductions</v>
      </c>
      <c r="K1059" s="64" t="str">
        <f t="shared" si="197"/>
        <v>RnD industry capital cost reduction</v>
      </c>
      <c r="L1059" s="64">
        <f t="shared" si="197"/>
        <v>0</v>
      </c>
      <c r="M1059" s="64">
        <f t="shared" si="197"/>
        <v>0.4</v>
      </c>
      <c r="N1059" s="64">
        <f t="shared" si="197"/>
        <v>0.01</v>
      </c>
      <c r="O1059" s="55" t="str">
        <f t="shared" si="197"/>
        <v>% reduction in cost</v>
      </c>
      <c r="P1059" s="223" t="str">
        <f>INDEX('Policy Characteristics'!J:J,MATCH($C1059,'Policy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55" t="str">
        <f t="shared" si="198"/>
        <v>architectural-design.html#rnd</v>
      </c>
      <c r="R1059" s="322" t="str">
        <f t="shared" si="198"/>
        <v>research-and-development.html</v>
      </c>
      <c r="S1059" s="55" t="str">
        <f t="shared" si="198"/>
        <v>none</v>
      </c>
      <c r="T1059" s="53"/>
    </row>
    <row r="1060" spans="1:20" ht="103.25" x14ac:dyDescent="0.75">
      <c r="A1060" s="217" t="s">
        <v>2841</v>
      </c>
      <c r="B1060" s="71" t="str">
        <f t="shared" si="194"/>
        <v>Capital Cost Reduction</v>
      </c>
      <c r="C1060" s="218" t="s">
        <v>317</v>
      </c>
      <c r="D1060" s="53" t="s">
        <v>2327</v>
      </c>
      <c r="E1060" s="53"/>
      <c r="F1060" s="53" t="s">
        <v>515</v>
      </c>
      <c r="G1060" s="53"/>
      <c r="H1060" s="54">
        <v>108</v>
      </c>
      <c r="I1060" s="53" t="s">
        <v>45</v>
      </c>
      <c r="J1060" s="71" t="str">
        <f t="shared" si="189"/>
        <v>R&amp;D Capital Cost Reductions</v>
      </c>
      <c r="K1060" s="217" t="s">
        <v>2353</v>
      </c>
      <c r="L1060" s="60">
        <v>0</v>
      </c>
      <c r="M1060" s="60">
        <v>0.4</v>
      </c>
      <c r="N1060" s="59">
        <v>0.01</v>
      </c>
      <c r="O1060" s="53" t="s">
        <v>33</v>
      </c>
      <c r="P1060" s="223" t="str">
        <f>INDEX('Policy Characteristics'!J:J,MATCH($C1060,'Policy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0" s="53" t="s">
        <v>268</v>
      </c>
      <c r="R1060" s="9" t="s">
        <v>269</v>
      </c>
      <c r="S1060" s="296" t="s">
        <v>76</v>
      </c>
      <c r="T1060" s="53"/>
    </row>
    <row r="1061" spans="1:20" ht="103.25" x14ac:dyDescent="0.75">
      <c r="A1061" s="71" t="str">
        <f t="shared" ref="A1061:A1066" si="199">A$1060</f>
        <v>Research and Development</v>
      </c>
      <c r="B1061" s="71" t="str">
        <f t="shared" ref="B1061:C1066" si="200">B$1060</f>
        <v>Capital Cost Reduction</v>
      </c>
      <c r="C1061" s="71" t="str">
        <f t="shared" si="200"/>
        <v>RnD Transportation Capital Cost Perc Reduction</v>
      </c>
      <c r="D1061" s="53" t="s">
        <v>2328</v>
      </c>
      <c r="E1061" s="53"/>
      <c r="F1061" s="53" t="s">
        <v>516</v>
      </c>
      <c r="G1061" s="53"/>
      <c r="H1061" s="54">
        <v>109</v>
      </c>
      <c r="I1061" s="53" t="s">
        <v>45</v>
      </c>
      <c r="J1061" s="71" t="str">
        <f t="shared" si="189"/>
        <v>R&amp;D Capital Cost Reductions</v>
      </c>
      <c r="K1061" s="64" t="str">
        <f t="shared" ref="K1061:O1066" si="201">K$1060</f>
        <v>RnD transportation capital cost reduction</v>
      </c>
      <c r="L1061" s="64">
        <f t="shared" si="201"/>
        <v>0</v>
      </c>
      <c r="M1061" s="64">
        <f t="shared" si="201"/>
        <v>0.4</v>
      </c>
      <c r="N1061" s="64">
        <f t="shared" si="201"/>
        <v>0.01</v>
      </c>
      <c r="O1061" s="55" t="str">
        <f t="shared" si="201"/>
        <v>% reduction in cost</v>
      </c>
      <c r="P1061" s="223" t="str">
        <f>INDEX('Policy Characteristics'!J:J,MATCH($C1061,'Policy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1" s="53" t="s">
        <v>268</v>
      </c>
      <c r="R1061" s="9" t="s">
        <v>269</v>
      </c>
      <c r="S1061" s="296" t="s">
        <v>76</v>
      </c>
      <c r="T1061" s="53"/>
    </row>
    <row r="1062" spans="1:20" ht="103.25" x14ac:dyDescent="0.75">
      <c r="A1062" s="71" t="str">
        <f t="shared" si="199"/>
        <v>Research and Development</v>
      </c>
      <c r="B1062" s="71" t="str">
        <f t="shared" si="200"/>
        <v>Capital Cost Reduction</v>
      </c>
      <c r="C1062" s="71" t="str">
        <f t="shared" si="200"/>
        <v>RnD Transportation Capital Cost Perc Reduction</v>
      </c>
      <c r="D1062" s="53" t="s">
        <v>2329</v>
      </c>
      <c r="E1062" s="53"/>
      <c r="F1062" s="53" t="s">
        <v>517</v>
      </c>
      <c r="G1062" s="53"/>
      <c r="H1062" s="54">
        <v>110</v>
      </c>
      <c r="I1062" s="53" t="s">
        <v>45</v>
      </c>
      <c r="J1062" s="71" t="str">
        <f t="shared" si="189"/>
        <v>R&amp;D Capital Cost Reductions</v>
      </c>
      <c r="K1062" s="64" t="str">
        <f t="shared" si="201"/>
        <v>RnD transportation capital cost reduction</v>
      </c>
      <c r="L1062" s="64">
        <f t="shared" si="201"/>
        <v>0</v>
      </c>
      <c r="M1062" s="64">
        <f t="shared" si="201"/>
        <v>0.4</v>
      </c>
      <c r="N1062" s="64">
        <f t="shared" si="201"/>
        <v>0.01</v>
      </c>
      <c r="O1062" s="55" t="str">
        <f t="shared" si="201"/>
        <v>% reduction in cost</v>
      </c>
      <c r="P1062" s="223" t="str">
        <f>INDEX('Policy Characteristics'!J:J,MATCH($C1062,'Policy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2" s="53" t="s">
        <v>268</v>
      </c>
      <c r="R1062" s="9" t="s">
        <v>269</v>
      </c>
      <c r="S1062" s="296" t="s">
        <v>76</v>
      </c>
      <c r="T1062" s="53"/>
    </row>
    <row r="1063" spans="1:20" ht="103.25" x14ac:dyDescent="0.75">
      <c r="A1063" s="71" t="str">
        <f t="shared" si="199"/>
        <v>Research and Development</v>
      </c>
      <c r="B1063" s="71" t="str">
        <f t="shared" si="200"/>
        <v>Capital Cost Reduction</v>
      </c>
      <c r="C1063" s="71" t="str">
        <f t="shared" si="200"/>
        <v>RnD Transportation Capital Cost Perc Reduction</v>
      </c>
      <c r="D1063" s="53" t="s">
        <v>2330</v>
      </c>
      <c r="E1063" s="53"/>
      <c r="F1063" s="53" t="s">
        <v>518</v>
      </c>
      <c r="G1063" s="53"/>
      <c r="H1063" s="54">
        <v>111</v>
      </c>
      <c r="I1063" s="53" t="s">
        <v>45</v>
      </c>
      <c r="J1063" s="71" t="str">
        <f t="shared" si="189"/>
        <v>R&amp;D Capital Cost Reductions</v>
      </c>
      <c r="K1063" s="64" t="str">
        <f t="shared" si="201"/>
        <v>RnD transportation capital cost reduction</v>
      </c>
      <c r="L1063" s="64">
        <f t="shared" si="201"/>
        <v>0</v>
      </c>
      <c r="M1063" s="64">
        <f t="shared" si="201"/>
        <v>0.4</v>
      </c>
      <c r="N1063" s="64">
        <f t="shared" si="201"/>
        <v>0.01</v>
      </c>
      <c r="O1063" s="55" t="str">
        <f t="shared" si="201"/>
        <v>% reduction in cost</v>
      </c>
      <c r="P1063" s="223" t="str">
        <f>INDEX('Policy Characteristics'!J:J,MATCH($C1063,'Policy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3" s="53" t="s">
        <v>268</v>
      </c>
      <c r="R1063" s="9" t="s">
        <v>269</v>
      </c>
      <c r="S1063" s="296" t="s">
        <v>76</v>
      </c>
      <c r="T1063" s="53"/>
    </row>
    <row r="1064" spans="1:20" ht="103.25" x14ac:dyDescent="0.75">
      <c r="A1064" s="71" t="str">
        <f t="shared" si="199"/>
        <v>Research and Development</v>
      </c>
      <c r="B1064" s="71" t="str">
        <f t="shared" si="200"/>
        <v>Capital Cost Reduction</v>
      </c>
      <c r="C1064" s="71" t="str">
        <f t="shared" si="200"/>
        <v>RnD Transportation Capital Cost Perc Reduction</v>
      </c>
      <c r="D1064" s="53" t="s">
        <v>2331</v>
      </c>
      <c r="E1064" s="53"/>
      <c r="F1064" s="53" t="s">
        <v>519</v>
      </c>
      <c r="G1064" s="53"/>
      <c r="H1064" s="54">
        <v>112</v>
      </c>
      <c r="I1064" s="53" t="s">
        <v>45</v>
      </c>
      <c r="J1064" s="71" t="str">
        <f t="shared" si="189"/>
        <v>R&amp;D Capital Cost Reductions</v>
      </c>
      <c r="K1064" s="64" t="str">
        <f t="shared" si="201"/>
        <v>RnD transportation capital cost reduction</v>
      </c>
      <c r="L1064" s="64">
        <f t="shared" si="201"/>
        <v>0</v>
      </c>
      <c r="M1064" s="64">
        <f t="shared" si="201"/>
        <v>0.4</v>
      </c>
      <c r="N1064" s="64">
        <f t="shared" si="201"/>
        <v>0.01</v>
      </c>
      <c r="O1064" s="55" t="str">
        <f t="shared" si="201"/>
        <v>% reduction in cost</v>
      </c>
      <c r="P1064" s="223" t="str">
        <f>INDEX('Policy Characteristics'!J:J,MATCH($C1064,'Policy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4" s="53" t="s">
        <v>268</v>
      </c>
      <c r="R1064" s="9" t="s">
        <v>269</v>
      </c>
      <c r="S1064" s="296" t="s">
        <v>76</v>
      </c>
      <c r="T1064" s="53"/>
    </row>
    <row r="1065" spans="1:20" ht="103.25" x14ac:dyDescent="0.75">
      <c r="A1065" s="71" t="str">
        <f t="shared" si="199"/>
        <v>Research and Development</v>
      </c>
      <c r="B1065" s="71" t="str">
        <f t="shared" si="200"/>
        <v>Capital Cost Reduction</v>
      </c>
      <c r="C1065" s="71" t="str">
        <f t="shared" si="200"/>
        <v>RnD Transportation Capital Cost Perc Reduction</v>
      </c>
      <c r="D1065" s="53" t="s">
        <v>2676</v>
      </c>
      <c r="E1065" s="53"/>
      <c r="F1065" s="53" t="s">
        <v>2992</v>
      </c>
      <c r="G1065" s="53"/>
      <c r="H1065" s="54">
        <v>113</v>
      </c>
      <c r="I1065" s="53" t="s">
        <v>45</v>
      </c>
      <c r="J1065" s="71" t="str">
        <f t="shared" si="189"/>
        <v>R&amp;D Capital Cost Reductions</v>
      </c>
      <c r="K1065" s="64" t="str">
        <f t="shared" si="201"/>
        <v>RnD transportation capital cost reduction</v>
      </c>
      <c r="L1065" s="64">
        <f t="shared" si="201"/>
        <v>0</v>
      </c>
      <c r="M1065" s="64">
        <f t="shared" si="201"/>
        <v>0.4</v>
      </c>
      <c r="N1065" s="64">
        <f t="shared" si="201"/>
        <v>0.01</v>
      </c>
      <c r="O1065" s="55" t="str">
        <f t="shared" si="201"/>
        <v>% reduction in cost</v>
      </c>
      <c r="P1065" s="223" t="str">
        <f>INDEX('Policy Characteristics'!J:J,MATCH($C1065,'Policy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5" s="53" t="s">
        <v>268</v>
      </c>
      <c r="R1065" s="9" t="s">
        <v>269</v>
      </c>
      <c r="S1065" s="296" t="s">
        <v>76</v>
      </c>
      <c r="T1065" s="53"/>
    </row>
    <row r="1066" spans="1:20" ht="103.25" x14ac:dyDescent="0.75">
      <c r="A1066" s="71" t="str">
        <f t="shared" si="199"/>
        <v>Research and Development</v>
      </c>
      <c r="B1066" s="71" t="str">
        <f t="shared" si="200"/>
        <v>Capital Cost Reduction</v>
      </c>
      <c r="C1066" s="71" t="str">
        <f t="shared" si="200"/>
        <v>RnD Transportation Capital Cost Perc Reduction</v>
      </c>
      <c r="D1066" s="53" t="s">
        <v>2675</v>
      </c>
      <c r="E1066" s="53"/>
      <c r="F1066" s="53" t="s">
        <v>2993</v>
      </c>
      <c r="G1066" s="53"/>
      <c r="H1066" s="54">
        <v>523</v>
      </c>
      <c r="I1066" s="53" t="s">
        <v>45</v>
      </c>
      <c r="J1066" s="71" t="str">
        <f t="shared" si="189"/>
        <v>R&amp;D Capital Cost Reductions</v>
      </c>
      <c r="K1066" s="64" t="str">
        <f t="shared" si="201"/>
        <v>RnD transportation capital cost reduction</v>
      </c>
      <c r="L1066" s="64">
        <f t="shared" si="201"/>
        <v>0</v>
      </c>
      <c r="M1066" s="64">
        <f t="shared" si="201"/>
        <v>0.4</v>
      </c>
      <c r="N1066" s="64">
        <f t="shared" si="201"/>
        <v>0.01</v>
      </c>
      <c r="O1066" s="55" t="str">
        <f t="shared" si="201"/>
        <v>% reduction in cost</v>
      </c>
      <c r="P1066" s="223" t="str">
        <f>INDEX('Policy Characteristics'!J:J,MATCH($C1066,'Policy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6" s="53" t="s">
        <v>268</v>
      </c>
      <c r="R1066" s="9" t="s">
        <v>269</v>
      </c>
      <c r="S1066" s="296" t="s">
        <v>76</v>
      </c>
      <c r="T1066" s="53"/>
    </row>
    <row r="1067" spans="1:20" s="2" customFormat="1" ht="132.75" x14ac:dyDescent="0.75">
      <c r="A1067" s="218" t="s">
        <v>2841</v>
      </c>
      <c r="B1067" s="218" t="s">
        <v>3002</v>
      </c>
      <c r="C1067" s="218" t="s">
        <v>3003</v>
      </c>
      <c r="D1067" s="9"/>
      <c r="E1067" s="9"/>
      <c r="F1067" s="9"/>
      <c r="G1067" s="9"/>
      <c r="H1067" s="56">
        <v>525</v>
      </c>
      <c r="I1067" s="9" t="s">
        <v>45</v>
      </c>
      <c r="J1067" s="218" t="s">
        <v>3002</v>
      </c>
      <c r="K1067" s="62" t="s">
        <v>3008</v>
      </c>
      <c r="L1067" s="60">
        <v>0</v>
      </c>
      <c r="M1067" s="60">
        <v>1</v>
      </c>
      <c r="N1067" s="59">
        <v>0.01</v>
      </c>
      <c r="O1067" s="53" t="s">
        <v>35</v>
      </c>
      <c r="P1067" s="223" t="str">
        <f>INDEX('Policy Characteristics'!J:J,MATCH($C1067,'Policy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067" s="9" t="s">
        <v>3012</v>
      </c>
      <c r="R1067" s="9" t="s">
        <v>3011</v>
      </c>
      <c r="S1067" s="301" t="s">
        <v>3009</v>
      </c>
      <c r="T1067" s="9"/>
    </row>
    <row r="1068" spans="1:20" ht="103.25" x14ac:dyDescent="0.75">
      <c r="A1068" s="217" t="s">
        <v>2841</v>
      </c>
      <c r="B1068" s="217" t="s">
        <v>360</v>
      </c>
      <c r="C1068" s="217" t="s">
        <v>318</v>
      </c>
      <c r="D1068" s="53" t="s">
        <v>120</v>
      </c>
      <c r="E1068" s="53"/>
      <c r="F1068" s="53" t="s">
        <v>347</v>
      </c>
      <c r="G1068" s="53"/>
      <c r="H1068" s="54">
        <v>114</v>
      </c>
      <c r="I1068" s="53" t="s">
        <v>45</v>
      </c>
      <c r="J1068" s="217" t="s">
        <v>384</v>
      </c>
      <c r="K1068" s="217" t="s">
        <v>2352</v>
      </c>
      <c r="L1068" s="60">
        <v>0</v>
      </c>
      <c r="M1068" s="60">
        <v>0.4</v>
      </c>
      <c r="N1068" s="59">
        <v>0.01</v>
      </c>
      <c r="O1068" s="53" t="s">
        <v>34</v>
      </c>
      <c r="P1068" s="223" t="str">
        <f>INDEX('Policy Characteristics'!J:J,MATCH($C1068,'Policy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8" s="53" t="s">
        <v>268</v>
      </c>
      <c r="R1068" s="9" t="s">
        <v>269</v>
      </c>
      <c r="S1068" s="296" t="s">
        <v>76</v>
      </c>
      <c r="T1068" s="53"/>
    </row>
    <row r="1069" spans="1:20" ht="103.25" x14ac:dyDescent="0.75">
      <c r="A1069" s="71" t="str">
        <f>A$1068</f>
        <v>Research and Development</v>
      </c>
      <c r="B1069" s="71" t="str">
        <f t="shared" ref="B1069:C1075" si="202">B$1068</f>
        <v>Fuel Use Reduction</v>
      </c>
      <c r="C1069" s="71" t="str">
        <f t="shared" si="202"/>
        <v>RnD Building Fuel Use Perc Reduction</v>
      </c>
      <c r="D1069" s="53" t="s">
        <v>121</v>
      </c>
      <c r="E1069" s="53"/>
      <c r="F1069" s="53" t="s">
        <v>348</v>
      </c>
      <c r="G1069" s="53"/>
      <c r="H1069" s="54">
        <v>115</v>
      </c>
      <c r="I1069" s="53" t="s">
        <v>45</v>
      </c>
      <c r="J1069" s="71" t="str">
        <f t="shared" ref="J1069:J1117" si="203">J$1068</f>
        <v>R&amp;D Fuel Use Reductions</v>
      </c>
      <c r="K1069" s="64" t="str">
        <f t="shared" ref="K1069:O1073" si="204">K$1068</f>
        <v>RnD building fuel use reduction</v>
      </c>
      <c r="L1069" s="64">
        <f t="shared" si="204"/>
        <v>0</v>
      </c>
      <c r="M1069" s="64">
        <f t="shared" si="204"/>
        <v>0.4</v>
      </c>
      <c r="N1069" s="64">
        <f t="shared" si="204"/>
        <v>0.01</v>
      </c>
      <c r="O1069" s="55" t="str">
        <f t="shared" si="204"/>
        <v>% reduction in fuel use</v>
      </c>
      <c r="P1069" s="223" t="str">
        <f>INDEX('Policy Characteristics'!J:J,MATCH($C1069,'Policy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9" s="53" t="s">
        <v>268</v>
      </c>
      <c r="R1069" s="9" t="s">
        <v>269</v>
      </c>
      <c r="S1069" s="296" t="s">
        <v>76</v>
      </c>
      <c r="T1069" s="53"/>
    </row>
    <row r="1070" spans="1:20" ht="103.25" x14ac:dyDescent="0.75">
      <c r="A1070" s="71" t="str">
        <f>A$1068</f>
        <v>Research and Development</v>
      </c>
      <c r="B1070" s="71" t="str">
        <f t="shared" si="202"/>
        <v>Fuel Use Reduction</v>
      </c>
      <c r="C1070" s="71" t="str">
        <f t="shared" si="202"/>
        <v>RnD Building Fuel Use Perc Reduction</v>
      </c>
      <c r="D1070" s="53" t="s">
        <v>122</v>
      </c>
      <c r="E1070" s="53"/>
      <c r="F1070" s="53" t="s">
        <v>349</v>
      </c>
      <c r="G1070" s="53"/>
      <c r="H1070" s="54">
        <v>750</v>
      </c>
      <c r="I1070" s="53" t="s">
        <v>46</v>
      </c>
      <c r="J1070" s="71" t="str">
        <f t="shared" si="203"/>
        <v>R&amp;D Fuel Use Reductions</v>
      </c>
      <c r="K1070" s="64" t="str">
        <f t="shared" si="204"/>
        <v>RnD building fuel use reduction</v>
      </c>
      <c r="L1070" s="64"/>
      <c r="M1070" s="64"/>
      <c r="N1070" s="64"/>
      <c r="O1070" s="55"/>
      <c r="P1070" s="223" t="str">
        <f>INDEX('Policy Characteristics'!J:J,MATCH($C1070,'Policy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0" s="53"/>
      <c r="R1070" s="9"/>
      <c r="S1070" s="296"/>
      <c r="T1070" s="53"/>
    </row>
    <row r="1071" spans="1:20" ht="103.25" x14ac:dyDescent="0.75">
      <c r="A1071" s="71" t="str">
        <f>A$1068</f>
        <v>Research and Development</v>
      </c>
      <c r="B1071" s="71" t="str">
        <f t="shared" si="202"/>
        <v>Fuel Use Reduction</v>
      </c>
      <c r="C1071" s="71" t="str">
        <f t="shared" si="202"/>
        <v>RnD Building Fuel Use Perc Reduction</v>
      </c>
      <c r="D1071" s="53" t="s">
        <v>123</v>
      </c>
      <c r="E1071" s="53"/>
      <c r="F1071" s="53" t="s">
        <v>350</v>
      </c>
      <c r="G1071" s="53"/>
      <c r="H1071" s="54">
        <v>117</v>
      </c>
      <c r="I1071" s="53" t="s">
        <v>45</v>
      </c>
      <c r="J1071" s="71" t="str">
        <f t="shared" si="203"/>
        <v>R&amp;D Fuel Use Reductions</v>
      </c>
      <c r="K1071" s="64" t="str">
        <f t="shared" si="204"/>
        <v>RnD building fuel use reduction</v>
      </c>
      <c r="L1071" s="64">
        <f t="shared" si="204"/>
        <v>0</v>
      </c>
      <c r="M1071" s="64">
        <f t="shared" si="204"/>
        <v>0.4</v>
      </c>
      <c r="N1071" s="64">
        <f t="shared" si="204"/>
        <v>0.01</v>
      </c>
      <c r="O1071" s="55" t="str">
        <f t="shared" si="204"/>
        <v>% reduction in fuel use</v>
      </c>
      <c r="P1071" s="223" t="str">
        <f>INDEX('Policy Characteristics'!J:J,MATCH($C1071,'Policy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1" s="53" t="s">
        <v>268</v>
      </c>
      <c r="R1071" s="9" t="s">
        <v>269</v>
      </c>
      <c r="S1071" s="296" t="s">
        <v>76</v>
      </c>
      <c r="T1071" s="53"/>
    </row>
    <row r="1072" spans="1:20" ht="103.25" x14ac:dyDescent="0.75">
      <c r="A1072" s="71" t="str">
        <f>A$1068</f>
        <v>Research and Development</v>
      </c>
      <c r="B1072" s="71" t="str">
        <f t="shared" si="202"/>
        <v>Fuel Use Reduction</v>
      </c>
      <c r="C1072" s="71" t="str">
        <f t="shared" si="202"/>
        <v>RnD Building Fuel Use Perc Reduction</v>
      </c>
      <c r="D1072" s="53" t="s">
        <v>124</v>
      </c>
      <c r="E1072" s="53"/>
      <c r="F1072" s="53" t="s">
        <v>351</v>
      </c>
      <c r="G1072" s="53"/>
      <c r="H1072" s="54">
        <v>118</v>
      </c>
      <c r="I1072" s="53" t="s">
        <v>45</v>
      </c>
      <c r="J1072" s="71" t="str">
        <f t="shared" si="203"/>
        <v>R&amp;D Fuel Use Reductions</v>
      </c>
      <c r="K1072" s="64" t="str">
        <f t="shared" si="204"/>
        <v>RnD building fuel use reduction</v>
      </c>
      <c r="L1072" s="64">
        <f t="shared" si="204"/>
        <v>0</v>
      </c>
      <c r="M1072" s="64">
        <f t="shared" si="204"/>
        <v>0.4</v>
      </c>
      <c r="N1072" s="64">
        <f t="shared" si="204"/>
        <v>0.01</v>
      </c>
      <c r="O1072" s="55" t="str">
        <f t="shared" si="204"/>
        <v>% reduction in fuel use</v>
      </c>
      <c r="P1072" s="223" t="str">
        <f>INDEX('Policy Characteristics'!J:J,MATCH($C1072,'Policy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2" s="53" t="s">
        <v>268</v>
      </c>
      <c r="R1072" s="9" t="s">
        <v>269</v>
      </c>
      <c r="S1072" s="296" t="s">
        <v>76</v>
      </c>
      <c r="T1072" s="53"/>
    </row>
    <row r="1073" spans="1:20" ht="103.25" x14ac:dyDescent="0.75">
      <c r="A1073" s="71" t="str">
        <f>A$1068</f>
        <v>Research and Development</v>
      </c>
      <c r="B1073" s="71" t="str">
        <f t="shared" si="202"/>
        <v>Fuel Use Reduction</v>
      </c>
      <c r="C1073" s="71" t="str">
        <f t="shared" si="202"/>
        <v>RnD Building Fuel Use Perc Reduction</v>
      </c>
      <c r="D1073" s="53" t="s">
        <v>125</v>
      </c>
      <c r="E1073" s="53"/>
      <c r="F1073" s="53" t="s">
        <v>352</v>
      </c>
      <c r="G1073" s="53"/>
      <c r="H1073" s="54">
        <v>119</v>
      </c>
      <c r="I1073" s="53" t="s">
        <v>45</v>
      </c>
      <c r="J1073" s="71" t="str">
        <f t="shared" si="203"/>
        <v>R&amp;D Fuel Use Reductions</v>
      </c>
      <c r="K1073" s="64" t="str">
        <f t="shared" si="204"/>
        <v>RnD building fuel use reduction</v>
      </c>
      <c r="L1073" s="64">
        <f t="shared" si="204"/>
        <v>0</v>
      </c>
      <c r="M1073" s="64">
        <f t="shared" si="204"/>
        <v>0.4</v>
      </c>
      <c r="N1073" s="64">
        <f t="shared" si="204"/>
        <v>0.01</v>
      </c>
      <c r="O1073" s="55" t="str">
        <f t="shared" si="204"/>
        <v>% reduction in fuel use</v>
      </c>
      <c r="P1073" s="223" t="str">
        <f>INDEX('Policy Characteristics'!J:J,MATCH($C1073,'Policy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3" s="53" t="s">
        <v>268</v>
      </c>
      <c r="R1073" s="9" t="s">
        <v>269</v>
      </c>
      <c r="S1073" s="296" t="s">
        <v>76</v>
      </c>
      <c r="T1073" s="53"/>
    </row>
    <row r="1074" spans="1:20" ht="103.25" x14ac:dyDescent="0.75">
      <c r="A1074" s="217" t="s">
        <v>2841</v>
      </c>
      <c r="B1074" s="71" t="str">
        <f t="shared" si="202"/>
        <v>Fuel Use Reduction</v>
      </c>
      <c r="C1074" s="217" t="s">
        <v>319</v>
      </c>
      <c r="D1074" s="53"/>
      <c r="E1074" s="53"/>
      <c r="F1074" s="53" t="s">
        <v>28</v>
      </c>
      <c r="G1074" s="53"/>
      <c r="H1074" s="54">
        <v>120</v>
      </c>
      <c r="I1074" s="53" t="s">
        <v>45</v>
      </c>
      <c r="J1074" s="71" t="str">
        <f t="shared" si="203"/>
        <v>R&amp;D Fuel Use Reductions</v>
      </c>
      <c r="K1074" s="217" t="s">
        <v>2351</v>
      </c>
      <c r="L1074" s="60">
        <v>0</v>
      </c>
      <c r="M1074" s="60">
        <v>0.4</v>
      </c>
      <c r="N1074" s="59">
        <v>0.01</v>
      </c>
      <c r="O1074" s="53" t="s">
        <v>34</v>
      </c>
      <c r="P1074" s="223" t="str">
        <f>INDEX('Policy Characteristics'!J:J,MATCH($C1074,'Policy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4" s="53" t="s">
        <v>268</v>
      </c>
      <c r="R1074" s="9" t="s">
        <v>269</v>
      </c>
      <c r="S1074" s="296" t="s">
        <v>76</v>
      </c>
      <c r="T1074" s="53"/>
    </row>
    <row r="1075" spans="1:20" ht="103.25" x14ac:dyDescent="0.75">
      <c r="A1075" s="217" t="s">
        <v>2841</v>
      </c>
      <c r="B1075" s="71" t="str">
        <f t="shared" si="202"/>
        <v>Fuel Use Reduction</v>
      </c>
      <c r="C1075" s="217" t="s">
        <v>320</v>
      </c>
      <c r="D1075" s="53" t="s">
        <v>486</v>
      </c>
      <c r="E1075" s="53"/>
      <c r="F1075" s="9" t="s">
        <v>489</v>
      </c>
      <c r="G1075" s="53"/>
      <c r="H1075" s="54">
        <v>121</v>
      </c>
      <c r="I1075" s="53" t="s">
        <v>45</v>
      </c>
      <c r="J1075" s="71" t="str">
        <f t="shared" si="203"/>
        <v>R&amp;D Fuel Use Reductions</v>
      </c>
      <c r="K1075" s="217" t="s">
        <v>2350</v>
      </c>
      <c r="L1075" s="60">
        <v>0</v>
      </c>
      <c r="M1075" s="60">
        <v>0.4</v>
      </c>
      <c r="N1075" s="59">
        <v>0.01</v>
      </c>
      <c r="O1075" s="53" t="s">
        <v>34</v>
      </c>
      <c r="P1075" s="223" t="str">
        <f>INDEX('Policy Characteristics'!J:J,MATCH($C1075,'Policy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5" s="53" t="s">
        <v>268</v>
      </c>
      <c r="R1075" s="9" t="s">
        <v>269</v>
      </c>
      <c r="S1075" s="296" t="s">
        <v>76</v>
      </c>
      <c r="T1075" s="53"/>
    </row>
    <row r="1076" spans="1:20" ht="103.25" x14ac:dyDescent="0.75">
      <c r="A1076" s="71" t="str">
        <f>A$1075</f>
        <v>Research and Development</v>
      </c>
      <c r="B1076" s="71" t="str">
        <f t="shared" ref="B1076:C1086" si="205">B$1075</f>
        <v>Fuel Use Reduction</v>
      </c>
      <c r="C1076" s="71" t="str">
        <f t="shared" si="205"/>
        <v>RnD Electricity Fuel Use Perc Reduction</v>
      </c>
      <c r="D1076" s="9" t="s">
        <v>334</v>
      </c>
      <c r="E1076" s="55"/>
      <c r="F1076" s="9" t="s">
        <v>2339</v>
      </c>
      <c r="G1076" s="53"/>
      <c r="H1076" s="54">
        <v>122</v>
      </c>
      <c r="I1076" s="53" t="s">
        <v>45</v>
      </c>
      <c r="J1076" s="71" t="str">
        <f t="shared" si="203"/>
        <v>R&amp;D Fuel Use Reductions</v>
      </c>
      <c r="K1076" s="64" t="str">
        <f t="shared" ref="K1076:O1081" si="206">K$1075</f>
        <v>RnD electricity fuel use reduction</v>
      </c>
      <c r="L1076" s="64">
        <f t="shared" si="206"/>
        <v>0</v>
      </c>
      <c r="M1076" s="64">
        <f t="shared" si="206"/>
        <v>0.4</v>
      </c>
      <c r="N1076" s="64">
        <f t="shared" si="206"/>
        <v>0.01</v>
      </c>
      <c r="O1076" s="55" t="str">
        <f t="shared" si="206"/>
        <v>% reduction in fuel use</v>
      </c>
      <c r="P1076" s="223" t="str">
        <f>INDEX('Policy Characteristics'!J:J,MATCH($C1076,'Policy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6" s="53" t="s">
        <v>268</v>
      </c>
      <c r="R1076" s="9" t="s">
        <v>269</v>
      </c>
      <c r="S1076" s="296" t="s">
        <v>76</v>
      </c>
      <c r="T1076" s="53"/>
    </row>
    <row r="1077" spans="1:20" ht="103.25" x14ac:dyDescent="0.75">
      <c r="A1077" s="71" t="str">
        <f t="shared" ref="A1077:C1085" si="207">A$1075</f>
        <v>Research and Development</v>
      </c>
      <c r="B1077" s="71" t="str">
        <f t="shared" si="205"/>
        <v>Fuel Use Reduction</v>
      </c>
      <c r="C1077" s="71" t="str">
        <f t="shared" si="205"/>
        <v>RnD Electricity Fuel Use Perc Reduction</v>
      </c>
      <c r="D1077" s="9" t="s">
        <v>79</v>
      </c>
      <c r="E1077" s="55"/>
      <c r="F1077" s="9" t="s">
        <v>353</v>
      </c>
      <c r="G1077" s="53"/>
      <c r="H1077" s="54">
        <v>123</v>
      </c>
      <c r="I1077" s="53" t="s">
        <v>45</v>
      </c>
      <c r="J1077" s="71" t="str">
        <f t="shared" si="203"/>
        <v>R&amp;D Fuel Use Reductions</v>
      </c>
      <c r="K1077" s="64" t="str">
        <f t="shared" si="206"/>
        <v>RnD electricity fuel use reduction</v>
      </c>
      <c r="L1077" s="64">
        <f t="shared" si="206"/>
        <v>0</v>
      </c>
      <c r="M1077" s="64">
        <f t="shared" si="206"/>
        <v>0.4</v>
      </c>
      <c r="N1077" s="64">
        <f t="shared" si="206"/>
        <v>0.01</v>
      </c>
      <c r="O1077" s="55" t="str">
        <f t="shared" si="206"/>
        <v>% reduction in fuel use</v>
      </c>
      <c r="P1077" s="223" t="str">
        <f>INDEX('Policy Characteristics'!J:J,MATCH($C1077,'Policy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7" s="53" t="s">
        <v>268</v>
      </c>
      <c r="R1077" s="9" t="s">
        <v>269</v>
      </c>
      <c r="S1077" s="296" t="s">
        <v>76</v>
      </c>
      <c r="T1077" s="53"/>
    </row>
    <row r="1078" spans="1:20" ht="103.25" x14ac:dyDescent="0.75">
      <c r="A1078" s="71" t="str">
        <f t="shared" si="207"/>
        <v>Research and Development</v>
      </c>
      <c r="B1078" s="71" t="str">
        <f t="shared" si="205"/>
        <v>Fuel Use Reduction</v>
      </c>
      <c r="C1078" s="71" t="str">
        <f t="shared" si="205"/>
        <v>RnD Electricity Fuel Use Perc Reduction</v>
      </c>
      <c r="D1078" s="9" t="s">
        <v>80</v>
      </c>
      <c r="E1078" s="55"/>
      <c r="F1078" s="9" t="s">
        <v>354</v>
      </c>
      <c r="G1078" s="53"/>
      <c r="H1078" s="54">
        <v>751</v>
      </c>
      <c r="I1078" s="53" t="s">
        <v>46</v>
      </c>
      <c r="J1078" s="71" t="str">
        <f t="shared" si="203"/>
        <v>R&amp;D Fuel Use Reductions</v>
      </c>
      <c r="K1078" s="64" t="str">
        <f t="shared" si="206"/>
        <v>RnD electricity fuel use reduction</v>
      </c>
      <c r="L1078" s="64"/>
      <c r="M1078" s="64"/>
      <c r="N1078" s="64"/>
      <c r="O1078" s="55"/>
      <c r="P1078" s="223" t="str">
        <f>INDEX('Policy Characteristics'!J:J,MATCH($C1078,'Policy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8" s="53"/>
      <c r="R1078" s="9"/>
      <c r="S1078" s="296"/>
      <c r="T1078" s="53"/>
    </row>
    <row r="1079" spans="1:20" ht="103.25" x14ac:dyDescent="0.75">
      <c r="A1079" s="71" t="str">
        <f t="shared" si="207"/>
        <v>Research and Development</v>
      </c>
      <c r="B1079" s="71" t="str">
        <f t="shared" si="205"/>
        <v>Fuel Use Reduction</v>
      </c>
      <c r="C1079" s="71" t="str">
        <f t="shared" si="205"/>
        <v>RnD Electricity Fuel Use Perc Reduction</v>
      </c>
      <c r="D1079" s="9" t="s">
        <v>487</v>
      </c>
      <c r="E1079" s="55"/>
      <c r="F1079" s="9" t="s">
        <v>491</v>
      </c>
      <c r="G1079" s="53"/>
      <c r="H1079" s="54">
        <v>752</v>
      </c>
      <c r="I1079" s="53" t="s">
        <v>46</v>
      </c>
      <c r="J1079" s="71" t="str">
        <f t="shared" si="203"/>
        <v>R&amp;D Fuel Use Reductions</v>
      </c>
      <c r="K1079" s="64" t="str">
        <f t="shared" si="206"/>
        <v>RnD electricity fuel use reduction</v>
      </c>
      <c r="L1079" s="64"/>
      <c r="M1079" s="64"/>
      <c r="N1079" s="64"/>
      <c r="O1079" s="55"/>
      <c r="P1079" s="223" t="str">
        <f>INDEX('Policy Characteristics'!J:J,MATCH($C1079,'Policy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9" s="53"/>
      <c r="R1079" s="9"/>
      <c r="S1079" s="296"/>
      <c r="T1079" s="53"/>
    </row>
    <row r="1080" spans="1:20" ht="103.25" x14ac:dyDescent="0.75">
      <c r="A1080" s="71" t="str">
        <f t="shared" si="207"/>
        <v>Research and Development</v>
      </c>
      <c r="B1080" s="71" t="str">
        <f t="shared" si="205"/>
        <v>Fuel Use Reduction</v>
      </c>
      <c r="C1080" s="71" t="str">
        <f t="shared" si="205"/>
        <v>RnD Electricity Fuel Use Perc Reduction</v>
      </c>
      <c r="D1080" s="9" t="s">
        <v>81</v>
      </c>
      <c r="E1080" s="55"/>
      <c r="F1080" s="9" t="s">
        <v>355</v>
      </c>
      <c r="G1080" s="53"/>
      <c r="H1080" s="54">
        <v>753</v>
      </c>
      <c r="I1080" s="53" t="s">
        <v>46</v>
      </c>
      <c r="J1080" s="71" t="str">
        <f t="shared" si="203"/>
        <v>R&amp;D Fuel Use Reductions</v>
      </c>
      <c r="K1080" s="64" t="str">
        <f t="shared" si="206"/>
        <v>RnD electricity fuel use reduction</v>
      </c>
      <c r="L1080" s="64"/>
      <c r="M1080" s="64"/>
      <c r="N1080" s="64"/>
      <c r="O1080" s="55"/>
      <c r="P1080" s="223" t="str">
        <f>INDEX('Policy Characteristics'!J:J,MATCH($C1080,'Policy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0" s="53"/>
      <c r="R1080" s="9"/>
      <c r="S1080" s="296"/>
      <c r="T1080" s="53"/>
    </row>
    <row r="1081" spans="1:20" ht="103.25" x14ac:dyDescent="0.75">
      <c r="A1081" s="71" t="str">
        <f t="shared" si="207"/>
        <v>Research and Development</v>
      </c>
      <c r="B1081" s="71" t="str">
        <f t="shared" si="205"/>
        <v>Fuel Use Reduction</v>
      </c>
      <c r="C1081" s="71" t="str">
        <f t="shared" si="205"/>
        <v>RnD Electricity Fuel Use Perc Reduction</v>
      </c>
      <c r="D1081" s="9" t="s">
        <v>82</v>
      </c>
      <c r="E1081" s="55"/>
      <c r="F1081" s="9" t="s">
        <v>356</v>
      </c>
      <c r="G1081" s="53"/>
      <c r="H1081" s="54">
        <v>754</v>
      </c>
      <c r="I1081" s="53" t="s">
        <v>46</v>
      </c>
      <c r="J1081" s="71" t="str">
        <f t="shared" si="203"/>
        <v>R&amp;D Fuel Use Reductions</v>
      </c>
      <c r="K1081" s="64" t="str">
        <f t="shared" si="206"/>
        <v>RnD electricity fuel use reduction</v>
      </c>
      <c r="L1081" s="64"/>
      <c r="M1081" s="64"/>
      <c r="N1081" s="64"/>
      <c r="O1081" s="55"/>
      <c r="P1081" s="223" t="str">
        <f>INDEX('Policy Characteristics'!J:J,MATCH($C1081,'Policy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53"/>
      <c r="R1081" s="9"/>
      <c r="S1081" s="296"/>
      <c r="T1081" s="53"/>
    </row>
    <row r="1082" spans="1:20" ht="103.25" x14ac:dyDescent="0.75">
      <c r="A1082" s="71" t="str">
        <f t="shared" si="207"/>
        <v>Research and Development</v>
      </c>
      <c r="B1082" s="71" t="str">
        <f t="shared" si="205"/>
        <v>Fuel Use Reduction</v>
      </c>
      <c r="C1082" s="71" t="str">
        <f t="shared" si="205"/>
        <v>RnD Electricity Fuel Use Perc Reduction</v>
      </c>
      <c r="D1082" s="9" t="s">
        <v>83</v>
      </c>
      <c r="E1082" s="55"/>
      <c r="F1082" s="9" t="s">
        <v>357</v>
      </c>
      <c r="G1082" s="53"/>
      <c r="H1082" s="54">
        <v>124</v>
      </c>
      <c r="I1082" s="53" t="s">
        <v>45</v>
      </c>
      <c r="J1082" s="71" t="str">
        <f t="shared" si="203"/>
        <v>R&amp;D Fuel Use Reductions</v>
      </c>
      <c r="K1082" s="64" t="str">
        <f t="shared" ref="K1082:K1085" si="208">K$1075</f>
        <v>RnD electricity fuel use reduction</v>
      </c>
      <c r="L1082" s="64">
        <f t="shared" ref="L1082:O1084" si="209">L$1075</f>
        <v>0</v>
      </c>
      <c r="M1082" s="64">
        <f t="shared" si="209"/>
        <v>0.4</v>
      </c>
      <c r="N1082" s="64">
        <f t="shared" si="209"/>
        <v>0.01</v>
      </c>
      <c r="O1082" s="55" t="str">
        <f t="shared" si="209"/>
        <v>% reduction in fuel use</v>
      </c>
      <c r="P1082" s="223" t="str">
        <f>INDEX('Policy Characteristics'!J:J,MATCH($C1082,'Policy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53" t="s">
        <v>268</v>
      </c>
      <c r="R1082" s="9" t="s">
        <v>269</v>
      </c>
      <c r="S1082" s="296" t="s">
        <v>76</v>
      </c>
      <c r="T1082" s="53"/>
    </row>
    <row r="1083" spans="1:20" ht="103.25" x14ac:dyDescent="0.75">
      <c r="A1083" s="71" t="str">
        <f>A$1075</f>
        <v>Research and Development</v>
      </c>
      <c r="B1083" s="71" t="str">
        <f t="shared" si="205"/>
        <v>Fuel Use Reduction</v>
      </c>
      <c r="C1083" s="71" t="str">
        <f t="shared" si="205"/>
        <v>RnD Electricity Fuel Use Perc Reduction</v>
      </c>
      <c r="D1083" s="9" t="s">
        <v>337</v>
      </c>
      <c r="E1083" s="55"/>
      <c r="F1083" s="9" t="s">
        <v>2340</v>
      </c>
      <c r="G1083" s="53"/>
      <c r="H1083" s="54">
        <v>193</v>
      </c>
      <c r="I1083" s="53" t="s">
        <v>45</v>
      </c>
      <c r="J1083" s="71" t="str">
        <f t="shared" si="203"/>
        <v>R&amp;D Fuel Use Reductions</v>
      </c>
      <c r="K1083" s="64" t="str">
        <f t="shared" si="208"/>
        <v>RnD electricity fuel use reduction</v>
      </c>
      <c r="L1083" s="64">
        <f t="shared" si="209"/>
        <v>0</v>
      </c>
      <c r="M1083" s="64">
        <f t="shared" si="209"/>
        <v>0.4</v>
      </c>
      <c r="N1083" s="64">
        <f t="shared" si="209"/>
        <v>0.01</v>
      </c>
      <c r="O1083" s="55" t="str">
        <f t="shared" si="209"/>
        <v>% reduction in fuel use</v>
      </c>
      <c r="P1083" s="223" t="str">
        <f>INDEX('Policy Characteristics'!J:J,MATCH($C1083,'Policy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53" t="s">
        <v>268</v>
      </c>
      <c r="R1083" s="9" t="s">
        <v>269</v>
      </c>
      <c r="S1083" s="296" t="s">
        <v>76</v>
      </c>
      <c r="T1083" s="53"/>
    </row>
    <row r="1084" spans="1:20" ht="103.25" x14ac:dyDescent="0.75">
      <c r="A1084" s="71" t="str">
        <f t="shared" si="207"/>
        <v>Research and Development</v>
      </c>
      <c r="B1084" s="71" t="str">
        <f t="shared" si="207"/>
        <v>Fuel Use Reduction</v>
      </c>
      <c r="C1084" s="71" t="str">
        <f t="shared" si="207"/>
        <v>RnD Electricity Fuel Use Perc Reduction</v>
      </c>
      <c r="D1084" s="9" t="s">
        <v>483</v>
      </c>
      <c r="E1084" s="55"/>
      <c r="F1084" s="9" t="s">
        <v>484</v>
      </c>
      <c r="G1084" s="53"/>
      <c r="H1084" s="54">
        <v>181</v>
      </c>
      <c r="I1084" s="53" t="s">
        <v>45</v>
      </c>
      <c r="J1084" s="71" t="str">
        <f t="shared" si="203"/>
        <v>R&amp;D Fuel Use Reductions</v>
      </c>
      <c r="K1084" s="64" t="str">
        <f t="shared" si="208"/>
        <v>RnD electricity fuel use reduction</v>
      </c>
      <c r="L1084" s="64">
        <f t="shared" si="209"/>
        <v>0</v>
      </c>
      <c r="M1084" s="64">
        <f t="shared" si="209"/>
        <v>0.4</v>
      </c>
      <c r="N1084" s="64">
        <f t="shared" si="209"/>
        <v>0.01</v>
      </c>
      <c r="O1084" s="55" t="str">
        <f t="shared" si="209"/>
        <v>% reduction in fuel use</v>
      </c>
      <c r="P1084" s="223" t="str">
        <f>INDEX('Policy Characteristics'!J:J,MATCH($C1084,'Policy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53" t="s">
        <v>268</v>
      </c>
      <c r="R1084" s="9" t="s">
        <v>269</v>
      </c>
      <c r="S1084" s="296" t="s">
        <v>76</v>
      </c>
      <c r="T1084" s="53"/>
    </row>
    <row r="1085" spans="1:20" ht="103.25" x14ac:dyDescent="0.75">
      <c r="A1085" s="71" t="str">
        <f t="shared" si="207"/>
        <v>Research and Development</v>
      </c>
      <c r="B1085" s="71" t="str">
        <f t="shared" si="207"/>
        <v>Fuel Use Reduction</v>
      </c>
      <c r="C1085" s="71" t="str">
        <f t="shared" si="207"/>
        <v>RnD Electricity Fuel Use Perc Reduction</v>
      </c>
      <c r="D1085" s="9" t="s">
        <v>492</v>
      </c>
      <c r="E1085" s="55"/>
      <c r="F1085" s="9" t="s">
        <v>494</v>
      </c>
      <c r="G1085" s="53"/>
      <c r="H1085" s="54">
        <v>755</v>
      </c>
      <c r="I1085" s="53" t="s">
        <v>46</v>
      </c>
      <c r="J1085" s="71" t="str">
        <f t="shared" si="203"/>
        <v>R&amp;D Fuel Use Reductions</v>
      </c>
      <c r="K1085" s="64" t="str">
        <f t="shared" si="208"/>
        <v>RnD electricity fuel use reduction</v>
      </c>
      <c r="L1085" s="64"/>
      <c r="M1085" s="64"/>
      <c r="N1085" s="64"/>
      <c r="O1085" s="55"/>
      <c r="P1085" s="223" t="str">
        <f>INDEX('Policy Characteristics'!J:J,MATCH($C1085,'Policy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53"/>
      <c r="R1085" s="9"/>
      <c r="S1085" s="296"/>
      <c r="T1085" s="53"/>
    </row>
    <row r="1086" spans="1:20" ht="103.25" x14ac:dyDescent="0.75">
      <c r="A1086" s="217" t="s">
        <v>2841</v>
      </c>
      <c r="B1086" s="71" t="str">
        <f t="shared" si="205"/>
        <v>Fuel Use Reduction</v>
      </c>
      <c r="C1086" s="217" t="s">
        <v>321</v>
      </c>
      <c r="D1086" s="227" t="s">
        <v>3329</v>
      </c>
      <c r="E1086" s="53"/>
      <c r="F1086" s="9" t="s">
        <v>3367</v>
      </c>
      <c r="G1086" s="53"/>
      <c r="H1086" s="54">
        <v>1487</v>
      </c>
      <c r="I1086" s="53" t="s">
        <v>45</v>
      </c>
      <c r="J1086" s="71" t="str">
        <f t="shared" si="203"/>
        <v>R&amp;D Fuel Use Reductions</v>
      </c>
      <c r="K1086" s="217" t="s">
        <v>2349</v>
      </c>
      <c r="L1086" s="60">
        <v>0</v>
      </c>
      <c r="M1086" s="60">
        <v>0.4</v>
      </c>
      <c r="N1086" s="59">
        <v>0.01</v>
      </c>
      <c r="O1086" s="53" t="s">
        <v>34</v>
      </c>
      <c r="P1086" s="223" t="str">
        <f>INDEX('Policy Characteristics'!J:J,MATCH($C1086,'Policy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53" t="s">
        <v>268</v>
      </c>
      <c r="R1086" s="9" t="s">
        <v>269</v>
      </c>
      <c r="S1086" s="296" t="s">
        <v>76</v>
      </c>
      <c r="T1086" s="53"/>
    </row>
    <row r="1087" spans="1:20" ht="103.25" x14ac:dyDescent="0.75">
      <c r="A1087" s="71" t="str">
        <f>A$1086</f>
        <v>Research and Development</v>
      </c>
      <c r="B1087" s="71" t="str">
        <f t="shared" ref="B1087:C1111" si="210">B$1086</f>
        <v>Fuel Use Reduction</v>
      </c>
      <c r="C1087" s="71" t="str">
        <f t="shared" si="210"/>
        <v>RnD Industry Fuel Use Perc Reduction</v>
      </c>
      <c r="D1087" s="227" t="s">
        <v>3330</v>
      </c>
      <c r="E1087" s="53"/>
      <c r="F1087" s="9" t="s">
        <v>3368</v>
      </c>
      <c r="G1087" s="53"/>
      <c r="H1087" s="54">
        <v>1488</v>
      </c>
      <c r="I1087" s="53" t="s">
        <v>45</v>
      </c>
      <c r="J1087" s="71" t="str">
        <f t="shared" si="203"/>
        <v>R&amp;D Fuel Use Reductions</v>
      </c>
      <c r="K1087" s="64" t="str">
        <f t="shared" ref="K1087:S1102" si="211">K$1086</f>
        <v>RnD industry fuel use reduction</v>
      </c>
      <c r="L1087" s="64">
        <f t="shared" si="211"/>
        <v>0</v>
      </c>
      <c r="M1087" s="64">
        <f t="shared" si="211"/>
        <v>0.4</v>
      </c>
      <c r="N1087" s="64">
        <f t="shared" si="211"/>
        <v>0.01</v>
      </c>
      <c r="O1087" s="55" t="str">
        <f t="shared" si="211"/>
        <v>% reduction in fuel use</v>
      </c>
      <c r="P1087" s="223" t="str">
        <f>INDEX('Policy Characteristics'!J:J,MATCH($C1087,'Policy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55" t="str">
        <f t="shared" si="211"/>
        <v>architectural-design.html#rnd</v>
      </c>
      <c r="R1087" s="322" t="str">
        <f t="shared" si="211"/>
        <v>research-and-development.html</v>
      </c>
      <c r="S1087" s="55" t="str">
        <f t="shared" si="211"/>
        <v>none</v>
      </c>
      <c r="T1087" s="53"/>
    </row>
    <row r="1088" spans="1:20" ht="103.25" x14ac:dyDescent="0.75">
      <c r="A1088" s="71" t="str">
        <f t="shared" ref="A1088:A1110" si="212">A$1086</f>
        <v>Research and Development</v>
      </c>
      <c r="B1088" s="71" t="str">
        <f t="shared" si="210"/>
        <v>Fuel Use Reduction</v>
      </c>
      <c r="C1088" s="71" t="str">
        <f t="shared" si="210"/>
        <v>RnD Industry Fuel Use Perc Reduction</v>
      </c>
      <c r="D1088" s="227" t="s">
        <v>3331</v>
      </c>
      <c r="E1088" s="53"/>
      <c r="F1088" s="9" t="s">
        <v>3369</v>
      </c>
      <c r="G1088" s="53"/>
      <c r="H1088" s="54">
        <v>1489</v>
      </c>
      <c r="I1088" s="53" t="s">
        <v>45</v>
      </c>
      <c r="J1088" s="71" t="str">
        <f t="shared" si="203"/>
        <v>R&amp;D Fuel Use Reductions</v>
      </c>
      <c r="K1088" s="64" t="str">
        <f t="shared" si="211"/>
        <v>RnD industry fuel use reduction</v>
      </c>
      <c r="L1088" s="64">
        <f t="shared" si="211"/>
        <v>0</v>
      </c>
      <c r="M1088" s="64">
        <f t="shared" si="211"/>
        <v>0.4</v>
      </c>
      <c r="N1088" s="64">
        <f t="shared" si="211"/>
        <v>0.01</v>
      </c>
      <c r="O1088" s="55" t="str">
        <f t="shared" si="211"/>
        <v>% reduction in fuel use</v>
      </c>
      <c r="P1088" s="223" t="str">
        <f>INDEX('Policy Characteristics'!J:J,MATCH($C1088,'Policy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55" t="str">
        <f t="shared" si="211"/>
        <v>architectural-design.html#rnd</v>
      </c>
      <c r="R1088" s="322" t="str">
        <f t="shared" si="211"/>
        <v>research-and-development.html</v>
      </c>
      <c r="S1088" s="55" t="str">
        <f t="shared" si="211"/>
        <v>none</v>
      </c>
      <c r="T1088" s="53"/>
    </row>
    <row r="1089" spans="1:20" ht="103.25" x14ac:dyDescent="0.75">
      <c r="A1089" s="71" t="str">
        <f t="shared" si="212"/>
        <v>Research and Development</v>
      </c>
      <c r="B1089" s="71" t="str">
        <f t="shared" si="210"/>
        <v>Fuel Use Reduction</v>
      </c>
      <c r="C1089" s="71" t="str">
        <f t="shared" si="210"/>
        <v>RnD Industry Fuel Use Perc Reduction</v>
      </c>
      <c r="D1089" s="227" t="s">
        <v>3332</v>
      </c>
      <c r="E1089" s="53"/>
      <c r="F1089" s="9" t="s">
        <v>3370</v>
      </c>
      <c r="G1089" s="53"/>
      <c r="H1089" s="54">
        <v>1490</v>
      </c>
      <c r="I1089" s="53" t="s">
        <v>45</v>
      </c>
      <c r="J1089" s="71" t="str">
        <f t="shared" si="203"/>
        <v>R&amp;D Fuel Use Reductions</v>
      </c>
      <c r="K1089" s="64" t="str">
        <f t="shared" si="211"/>
        <v>RnD industry fuel use reduction</v>
      </c>
      <c r="L1089" s="64">
        <f t="shared" si="211"/>
        <v>0</v>
      </c>
      <c r="M1089" s="64">
        <f t="shared" si="211"/>
        <v>0.4</v>
      </c>
      <c r="N1089" s="64">
        <f t="shared" si="211"/>
        <v>0.01</v>
      </c>
      <c r="O1089" s="55" t="str">
        <f t="shared" si="211"/>
        <v>% reduction in fuel use</v>
      </c>
      <c r="P1089" s="223" t="str">
        <f>INDEX('Policy Characteristics'!J:J,MATCH($C1089,'Policy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55" t="str">
        <f t="shared" si="211"/>
        <v>architectural-design.html#rnd</v>
      </c>
      <c r="R1089" s="322" t="str">
        <f t="shared" si="211"/>
        <v>research-and-development.html</v>
      </c>
      <c r="S1089" s="55" t="str">
        <f t="shared" si="211"/>
        <v>none</v>
      </c>
      <c r="T1089" s="53"/>
    </row>
    <row r="1090" spans="1:20" ht="103.25" x14ac:dyDescent="0.75">
      <c r="A1090" s="71" t="str">
        <f t="shared" si="212"/>
        <v>Research and Development</v>
      </c>
      <c r="B1090" s="71" t="str">
        <f t="shared" si="210"/>
        <v>Fuel Use Reduction</v>
      </c>
      <c r="C1090" s="71" t="str">
        <f t="shared" si="210"/>
        <v>RnD Industry Fuel Use Perc Reduction</v>
      </c>
      <c r="D1090" s="227" t="s">
        <v>3333</v>
      </c>
      <c r="E1090" s="53"/>
      <c r="F1090" s="9" t="s">
        <v>3371</v>
      </c>
      <c r="G1090" s="53"/>
      <c r="H1090" s="54">
        <v>1491</v>
      </c>
      <c r="I1090" s="53" t="s">
        <v>45</v>
      </c>
      <c r="J1090" s="71" t="str">
        <f t="shared" si="203"/>
        <v>R&amp;D Fuel Use Reductions</v>
      </c>
      <c r="K1090" s="64" t="str">
        <f t="shared" si="211"/>
        <v>RnD industry fuel use reduction</v>
      </c>
      <c r="L1090" s="64">
        <f t="shared" si="211"/>
        <v>0</v>
      </c>
      <c r="M1090" s="64">
        <f t="shared" si="211"/>
        <v>0.4</v>
      </c>
      <c r="N1090" s="64">
        <f t="shared" si="211"/>
        <v>0.01</v>
      </c>
      <c r="O1090" s="55" t="str">
        <f t="shared" si="211"/>
        <v>% reduction in fuel use</v>
      </c>
      <c r="P1090" s="223" t="str">
        <f>INDEX('Policy Characteristics'!J:J,MATCH($C1090,'Policy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55" t="str">
        <f t="shared" si="211"/>
        <v>architectural-design.html#rnd</v>
      </c>
      <c r="R1090" s="322" t="str">
        <f t="shared" si="211"/>
        <v>research-and-development.html</v>
      </c>
      <c r="S1090" s="55" t="str">
        <f t="shared" si="211"/>
        <v>none</v>
      </c>
      <c r="T1090" s="53"/>
    </row>
    <row r="1091" spans="1:20" ht="103.25" x14ac:dyDescent="0.75">
      <c r="A1091" s="71" t="str">
        <f t="shared" si="212"/>
        <v>Research and Development</v>
      </c>
      <c r="B1091" s="71" t="str">
        <f t="shared" si="210"/>
        <v>Fuel Use Reduction</v>
      </c>
      <c r="C1091" s="71" t="str">
        <f t="shared" si="210"/>
        <v>RnD Industry Fuel Use Perc Reduction</v>
      </c>
      <c r="D1091" s="227" t="s">
        <v>3334</v>
      </c>
      <c r="E1091" s="53"/>
      <c r="F1091" s="9" t="s">
        <v>3372</v>
      </c>
      <c r="G1091" s="53"/>
      <c r="H1091" s="54">
        <v>1492</v>
      </c>
      <c r="I1091" s="53" t="s">
        <v>45</v>
      </c>
      <c r="J1091" s="71" t="str">
        <f t="shared" si="203"/>
        <v>R&amp;D Fuel Use Reductions</v>
      </c>
      <c r="K1091" s="64" t="str">
        <f t="shared" si="211"/>
        <v>RnD industry fuel use reduction</v>
      </c>
      <c r="L1091" s="64">
        <f t="shared" si="211"/>
        <v>0</v>
      </c>
      <c r="M1091" s="64">
        <f t="shared" si="211"/>
        <v>0.4</v>
      </c>
      <c r="N1091" s="64">
        <f t="shared" si="211"/>
        <v>0.01</v>
      </c>
      <c r="O1091" s="55" t="str">
        <f t="shared" si="211"/>
        <v>% reduction in fuel use</v>
      </c>
      <c r="P1091" s="223" t="str">
        <f>INDEX('Policy Characteristics'!J:J,MATCH($C1091,'Policy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55" t="str">
        <f t="shared" si="211"/>
        <v>architectural-design.html#rnd</v>
      </c>
      <c r="R1091" s="322" t="str">
        <f t="shared" si="211"/>
        <v>research-and-development.html</v>
      </c>
      <c r="S1091" s="55" t="str">
        <f t="shared" si="211"/>
        <v>none</v>
      </c>
      <c r="T1091" s="53"/>
    </row>
    <row r="1092" spans="1:20" ht="103.25" x14ac:dyDescent="0.75">
      <c r="A1092" s="71" t="str">
        <f t="shared" si="212"/>
        <v>Research and Development</v>
      </c>
      <c r="B1092" s="71" t="str">
        <f t="shared" si="210"/>
        <v>Fuel Use Reduction</v>
      </c>
      <c r="C1092" s="71" t="str">
        <f t="shared" si="210"/>
        <v>RnD Industry Fuel Use Perc Reduction</v>
      </c>
      <c r="D1092" s="227" t="s">
        <v>3335</v>
      </c>
      <c r="E1092" s="53"/>
      <c r="F1092" s="9" t="s">
        <v>3373</v>
      </c>
      <c r="G1092" s="53"/>
      <c r="H1092" s="54">
        <v>1493</v>
      </c>
      <c r="I1092" s="53" t="s">
        <v>45</v>
      </c>
      <c r="J1092" s="71" t="str">
        <f t="shared" si="203"/>
        <v>R&amp;D Fuel Use Reductions</v>
      </c>
      <c r="K1092" s="64" t="str">
        <f t="shared" si="211"/>
        <v>RnD industry fuel use reduction</v>
      </c>
      <c r="L1092" s="64">
        <f t="shared" si="211"/>
        <v>0</v>
      </c>
      <c r="M1092" s="64">
        <f t="shared" si="211"/>
        <v>0.4</v>
      </c>
      <c r="N1092" s="64">
        <f t="shared" si="211"/>
        <v>0.01</v>
      </c>
      <c r="O1092" s="55" t="str">
        <f t="shared" si="211"/>
        <v>% reduction in fuel use</v>
      </c>
      <c r="P1092" s="223" t="str">
        <f>INDEX('Policy Characteristics'!J:J,MATCH($C1092,'Policy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55" t="str">
        <f t="shared" si="211"/>
        <v>architectural-design.html#rnd</v>
      </c>
      <c r="R1092" s="322" t="str">
        <f t="shared" si="211"/>
        <v>research-and-development.html</v>
      </c>
      <c r="S1092" s="55" t="str">
        <f t="shared" si="211"/>
        <v>none</v>
      </c>
      <c r="T1092" s="53"/>
    </row>
    <row r="1093" spans="1:20" ht="103.25" x14ac:dyDescent="0.75">
      <c r="A1093" s="71" t="str">
        <f t="shared" si="212"/>
        <v>Research and Development</v>
      </c>
      <c r="B1093" s="71" t="str">
        <f t="shared" si="210"/>
        <v>Fuel Use Reduction</v>
      </c>
      <c r="C1093" s="71" t="str">
        <f t="shared" si="210"/>
        <v>RnD Industry Fuel Use Perc Reduction</v>
      </c>
      <c r="D1093" s="227" t="s">
        <v>3336</v>
      </c>
      <c r="E1093" s="53"/>
      <c r="F1093" s="9" t="s">
        <v>3374</v>
      </c>
      <c r="G1093" s="53"/>
      <c r="H1093" s="54">
        <v>1494</v>
      </c>
      <c r="I1093" s="53" t="s">
        <v>45</v>
      </c>
      <c r="J1093" s="71" t="str">
        <f t="shared" si="203"/>
        <v>R&amp;D Fuel Use Reductions</v>
      </c>
      <c r="K1093" s="64" t="str">
        <f t="shared" si="211"/>
        <v>RnD industry fuel use reduction</v>
      </c>
      <c r="L1093" s="64">
        <f t="shared" si="211"/>
        <v>0</v>
      </c>
      <c r="M1093" s="64">
        <f t="shared" si="211"/>
        <v>0.4</v>
      </c>
      <c r="N1093" s="64">
        <f t="shared" si="211"/>
        <v>0.01</v>
      </c>
      <c r="O1093" s="55" t="str">
        <f t="shared" si="211"/>
        <v>% reduction in fuel use</v>
      </c>
      <c r="P1093" s="223" t="str">
        <f>INDEX('Policy Characteristics'!J:J,MATCH($C1093,'Policy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55" t="str">
        <f t="shared" si="211"/>
        <v>architectural-design.html#rnd</v>
      </c>
      <c r="R1093" s="322" t="str">
        <f t="shared" si="211"/>
        <v>research-and-development.html</v>
      </c>
      <c r="S1093" s="55" t="str">
        <f t="shared" si="211"/>
        <v>none</v>
      </c>
      <c r="T1093" s="53"/>
    </row>
    <row r="1094" spans="1:20" ht="103.25" x14ac:dyDescent="0.75">
      <c r="A1094" s="71" t="str">
        <f t="shared" si="212"/>
        <v>Research and Development</v>
      </c>
      <c r="B1094" s="71" t="str">
        <f t="shared" si="210"/>
        <v>Fuel Use Reduction</v>
      </c>
      <c r="C1094" s="71" t="str">
        <f t="shared" si="210"/>
        <v>RnD Industry Fuel Use Perc Reduction</v>
      </c>
      <c r="D1094" s="227" t="s">
        <v>3337</v>
      </c>
      <c r="E1094" s="53"/>
      <c r="F1094" s="9" t="s">
        <v>3375</v>
      </c>
      <c r="G1094" s="53"/>
      <c r="H1094" s="54">
        <v>1495</v>
      </c>
      <c r="I1094" s="53" t="s">
        <v>45</v>
      </c>
      <c r="J1094" s="71" t="str">
        <f t="shared" si="203"/>
        <v>R&amp;D Fuel Use Reductions</v>
      </c>
      <c r="K1094" s="64" t="str">
        <f t="shared" si="211"/>
        <v>RnD industry fuel use reduction</v>
      </c>
      <c r="L1094" s="64">
        <f t="shared" si="211"/>
        <v>0</v>
      </c>
      <c r="M1094" s="64">
        <f t="shared" si="211"/>
        <v>0.4</v>
      </c>
      <c r="N1094" s="64">
        <f t="shared" si="211"/>
        <v>0.01</v>
      </c>
      <c r="O1094" s="55" t="str">
        <f t="shared" si="211"/>
        <v>% reduction in fuel use</v>
      </c>
      <c r="P1094" s="223" t="str">
        <f>INDEX('Policy Characteristics'!J:J,MATCH($C1094,'Policy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55" t="str">
        <f t="shared" si="211"/>
        <v>architectural-design.html#rnd</v>
      </c>
      <c r="R1094" s="322" t="str">
        <f t="shared" si="211"/>
        <v>research-and-development.html</v>
      </c>
      <c r="S1094" s="55" t="str">
        <f t="shared" si="211"/>
        <v>none</v>
      </c>
      <c r="T1094" s="53"/>
    </row>
    <row r="1095" spans="1:20" ht="103.25" x14ac:dyDescent="0.75">
      <c r="A1095" s="71" t="str">
        <f t="shared" si="212"/>
        <v>Research and Development</v>
      </c>
      <c r="B1095" s="71" t="str">
        <f t="shared" si="210"/>
        <v>Fuel Use Reduction</v>
      </c>
      <c r="C1095" s="71" t="str">
        <f t="shared" si="210"/>
        <v>RnD Industry Fuel Use Perc Reduction</v>
      </c>
      <c r="D1095" s="227" t="s">
        <v>3338</v>
      </c>
      <c r="E1095" s="53"/>
      <c r="F1095" s="9" t="s">
        <v>359</v>
      </c>
      <c r="G1095" s="53"/>
      <c r="H1095" s="54">
        <v>1496</v>
      </c>
      <c r="I1095" s="53" t="s">
        <v>45</v>
      </c>
      <c r="J1095" s="71" t="str">
        <f t="shared" si="203"/>
        <v>R&amp;D Fuel Use Reductions</v>
      </c>
      <c r="K1095" s="64" t="str">
        <f t="shared" si="211"/>
        <v>RnD industry fuel use reduction</v>
      </c>
      <c r="L1095" s="64">
        <f t="shared" si="211"/>
        <v>0</v>
      </c>
      <c r="M1095" s="64">
        <f t="shared" si="211"/>
        <v>0.4</v>
      </c>
      <c r="N1095" s="64">
        <f t="shared" si="211"/>
        <v>0.01</v>
      </c>
      <c r="O1095" s="55" t="str">
        <f t="shared" si="211"/>
        <v>% reduction in fuel use</v>
      </c>
      <c r="P1095" s="223" t="str">
        <f>INDEX('Policy Characteristics'!J:J,MATCH($C1095,'Policy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55" t="str">
        <f t="shared" si="211"/>
        <v>architectural-design.html#rnd</v>
      </c>
      <c r="R1095" s="322" t="str">
        <f t="shared" si="211"/>
        <v>research-and-development.html</v>
      </c>
      <c r="S1095" s="55" t="str">
        <f t="shared" si="211"/>
        <v>none</v>
      </c>
      <c r="T1095" s="53"/>
    </row>
    <row r="1096" spans="1:20" ht="103.25" x14ac:dyDescent="0.75">
      <c r="A1096" s="71" t="str">
        <f t="shared" si="212"/>
        <v>Research and Development</v>
      </c>
      <c r="B1096" s="71" t="str">
        <f t="shared" si="210"/>
        <v>Fuel Use Reduction</v>
      </c>
      <c r="C1096" s="71" t="str">
        <f t="shared" si="210"/>
        <v>RnD Industry Fuel Use Perc Reduction</v>
      </c>
      <c r="D1096" s="227" t="s">
        <v>3339</v>
      </c>
      <c r="E1096" s="53"/>
      <c r="F1096" s="9" t="s">
        <v>3376</v>
      </c>
      <c r="G1096" s="53"/>
      <c r="H1096" s="54">
        <v>1497</v>
      </c>
      <c r="I1096" s="53" t="s">
        <v>45</v>
      </c>
      <c r="J1096" s="71" t="str">
        <f t="shared" si="203"/>
        <v>R&amp;D Fuel Use Reductions</v>
      </c>
      <c r="K1096" s="64" t="str">
        <f t="shared" si="211"/>
        <v>RnD industry fuel use reduction</v>
      </c>
      <c r="L1096" s="64">
        <f t="shared" si="211"/>
        <v>0</v>
      </c>
      <c r="M1096" s="64">
        <f t="shared" si="211"/>
        <v>0.4</v>
      </c>
      <c r="N1096" s="64">
        <f t="shared" si="211"/>
        <v>0.01</v>
      </c>
      <c r="O1096" s="55" t="str">
        <f t="shared" si="211"/>
        <v>% reduction in fuel use</v>
      </c>
      <c r="P1096" s="223" t="str">
        <f>INDEX('Policy Characteristics'!J:J,MATCH($C1096,'Policy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55" t="str">
        <f t="shared" si="211"/>
        <v>architectural-design.html#rnd</v>
      </c>
      <c r="R1096" s="322" t="str">
        <f t="shared" si="211"/>
        <v>research-and-development.html</v>
      </c>
      <c r="S1096" s="55" t="str">
        <f t="shared" si="211"/>
        <v>none</v>
      </c>
      <c r="T1096" s="53"/>
    </row>
    <row r="1097" spans="1:20" ht="103.25" x14ac:dyDescent="0.75">
      <c r="A1097" s="71" t="str">
        <f t="shared" si="212"/>
        <v>Research and Development</v>
      </c>
      <c r="B1097" s="71" t="str">
        <f t="shared" si="210"/>
        <v>Fuel Use Reduction</v>
      </c>
      <c r="C1097" s="71" t="str">
        <f t="shared" si="210"/>
        <v>RnD Industry Fuel Use Perc Reduction</v>
      </c>
      <c r="D1097" s="227" t="s">
        <v>3340</v>
      </c>
      <c r="E1097" s="53"/>
      <c r="F1097" s="9" t="s">
        <v>3377</v>
      </c>
      <c r="G1097" s="53"/>
      <c r="H1097" s="54">
        <v>1498</v>
      </c>
      <c r="I1097" s="53" t="s">
        <v>45</v>
      </c>
      <c r="J1097" s="71" t="str">
        <f t="shared" si="203"/>
        <v>R&amp;D Fuel Use Reductions</v>
      </c>
      <c r="K1097" s="64" t="str">
        <f t="shared" si="211"/>
        <v>RnD industry fuel use reduction</v>
      </c>
      <c r="L1097" s="64">
        <f t="shared" si="211"/>
        <v>0</v>
      </c>
      <c r="M1097" s="64">
        <f t="shared" si="211"/>
        <v>0.4</v>
      </c>
      <c r="N1097" s="64">
        <f t="shared" si="211"/>
        <v>0.01</v>
      </c>
      <c r="O1097" s="55" t="str">
        <f t="shared" si="211"/>
        <v>% reduction in fuel use</v>
      </c>
      <c r="P1097" s="223" t="str">
        <f>INDEX('Policy Characteristics'!J:J,MATCH($C1097,'Policy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55" t="str">
        <f t="shared" si="211"/>
        <v>architectural-design.html#rnd</v>
      </c>
      <c r="R1097" s="322" t="str">
        <f t="shared" si="211"/>
        <v>research-and-development.html</v>
      </c>
      <c r="S1097" s="55" t="str">
        <f t="shared" si="211"/>
        <v>none</v>
      </c>
      <c r="T1097" s="53"/>
    </row>
    <row r="1098" spans="1:20" ht="103.25" x14ac:dyDescent="0.75">
      <c r="A1098" s="71" t="str">
        <f t="shared" si="212"/>
        <v>Research and Development</v>
      </c>
      <c r="B1098" s="71" t="str">
        <f t="shared" si="210"/>
        <v>Fuel Use Reduction</v>
      </c>
      <c r="C1098" s="71" t="str">
        <f t="shared" si="210"/>
        <v>RnD Industry Fuel Use Perc Reduction</v>
      </c>
      <c r="D1098" s="227" t="s">
        <v>3341</v>
      </c>
      <c r="E1098" s="53"/>
      <c r="F1098" s="9" t="s">
        <v>3378</v>
      </c>
      <c r="G1098" s="53"/>
      <c r="H1098" s="54">
        <v>1499</v>
      </c>
      <c r="I1098" s="53" t="s">
        <v>45</v>
      </c>
      <c r="J1098" s="71" t="str">
        <f t="shared" si="203"/>
        <v>R&amp;D Fuel Use Reductions</v>
      </c>
      <c r="K1098" s="64" t="str">
        <f t="shared" si="211"/>
        <v>RnD industry fuel use reduction</v>
      </c>
      <c r="L1098" s="64">
        <f t="shared" si="211"/>
        <v>0</v>
      </c>
      <c r="M1098" s="64">
        <f t="shared" si="211"/>
        <v>0.4</v>
      </c>
      <c r="N1098" s="64">
        <f t="shared" si="211"/>
        <v>0.01</v>
      </c>
      <c r="O1098" s="55" t="str">
        <f t="shared" si="211"/>
        <v>% reduction in fuel use</v>
      </c>
      <c r="P1098" s="223" t="str">
        <f>INDEX('Policy Characteristics'!J:J,MATCH($C1098,'Policy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55" t="str">
        <f t="shared" si="211"/>
        <v>architectural-design.html#rnd</v>
      </c>
      <c r="R1098" s="322" t="str">
        <f t="shared" si="211"/>
        <v>research-and-development.html</v>
      </c>
      <c r="S1098" s="55" t="str">
        <f t="shared" si="211"/>
        <v>none</v>
      </c>
      <c r="T1098" s="53"/>
    </row>
    <row r="1099" spans="1:20" ht="103.25" x14ac:dyDescent="0.75">
      <c r="A1099" s="71" t="str">
        <f t="shared" si="212"/>
        <v>Research and Development</v>
      </c>
      <c r="B1099" s="71" t="str">
        <f t="shared" si="210"/>
        <v>Fuel Use Reduction</v>
      </c>
      <c r="C1099" s="71" t="str">
        <f t="shared" si="210"/>
        <v>RnD Industry Fuel Use Perc Reduction</v>
      </c>
      <c r="D1099" s="227" t="s">
        <v>3342</v>
      </c>
      <c r="E1099" s="53"/>
      <c r="F1099" s="9" t="s">
        <v>358</v>
      </c>
      <c r="G1099" s="53"/>
      <c r="H1099" s="54">
        <v>1500</v>
      </c>
      <c r="I1099" s="53" t="s">
        <v>45</v>
      </c>
      <c r="J1099" s="71" t="str">
        <f t="shared" si="203"/>
        <v>R&amp;D Fuel Use Reductions</v>
      </c>
      <c r="K1099" s="64" t="str">
        <f t="shared" si="211"/>
        <v>RnD industry fuel use reduction</v>
      </c>
      <c r="L1099" s="64">
        <f t="shared" si="211"/>
        <v>0</v>
      </c>
      <c r="M1099" s="64">
        <f t="shared" si="211"/>
        <v>0.4</v>
      </c>
      <c r="N1099" s="64">
        <f t="shared" si="211"/>
        <v>0.01</v>
      </c>
      <c r="O1099" s="55" t="str">
        <f t="shared" si="211"/>
        <v>% reduction in fuel use</v>
      </c>
      <c r="P1099" s="223" t="str">
        <f>INDEX('Policy Characteristics'!J:J,MATCH($C1099,'Policy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55" t="str">
        <f t="shared" si="211"/>
        <v>architectural-design.html#rnd</v>
      </c>
      <c r="R1099" s="322" t="str">
        <f t="shared" si="211"/>
        <v>research-and-development.html</v>
      </c>
      <c r="S1099" s="55" t="str">
        <f t="shared" si="211"/>
        <v>none</v>
      </c>
      <c r="T1099" s="53"/>
    </row>
    <row r="1100" spans="1:20" ht="103.25" x14ac:dyDescent="0.75">
      <c r="A1100" s="71" t="str">
        <f t="shared" si="212"/>
        <v>Research and Development</v>
      </c>
      <c r="B1100" s="71" t="str">
        <f t="shared" si="210"/>
        <v>Fuel Use Reduction</v>
      </c>
      <c r="C1100" s="71" t="str">
        <f t="shared" si="210"/>
        <v>RnD Industry Fuel Use Perc Reduction</v>
      </c>
      <c r="D1100" s="227" t="s">
        <v>3343</v>
      </c>
      <c r="E1100" s="53"/>
      <c r="F1100" s="9" t="s">
        <v>3379</v>
      </c>
      <c r="G1100" s="53"/>
      <c r="H1100" s="54">
        <v>1501</v>
      </c>
      <c r="I1100" s="53" t="s">
        <v>45</v>
      </c>
      <c r="J1100" s="71" t="str">
        <f t="shared" si="203"/>
        <v>R&amp;D Fuel Use Reductions</v>
      </c>
      <c r="K1100" s="64" t="str">
        <f t="shared" si="211"/>
        <v>RnD industry fuel use reduction</v>
      </c>
      <c r="L1100" s="64">
        <f t="shared" si="211"/>
        <v>0</v>
      </c>
      <c r="M1100" s="64">
        <f t="shared" si="211"/>
        <v>0.4</v>
      </c>
      <c r="N1100" s="64">
        <f t="shared" si="211"/>
        <v>0.01</v>
      </c>
      <c r="O1100" s="55" t="str">
        <f t="shared" si="211"/>
        <v>% reduction in fuel use</v>
      </c>
      <c r="P1100" s="223" t="str">
        <f>INDEX('Policy Characteristics'!J:J,MATCH($C1100,'Policy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55" t="str">
        <f t="shared" si="211"/>
        <v>architectural-design.html#rnd</v>
      </c>
      <c r="R1100" s="322" t="str">
        <f t="shared" si="211"/>
        <v>research-and-development.html</v>
      </c>
      <c r="S1100" s="55" t="str">
        <f t="shared" si="211"/>
        <v>none</v>
      </c>
      <c r="T1100" s="53"/>
    </row>
    <row r="1101" spans="1:20" ht="103.25" x14ac:dyDescent="0.75">
      <c r="A1101" s="71" t="str">
        <f t="shared" si="212"/>
        <v>Research and Development</v>
      </c>
      <c r="B1101" s="71" t="str">
        <f t="shared" si="210"/>
        <v>Fuel Use Reduction</v>
      </c>
      <c r="C1101" s="71" t="str">
        <f t="shared" si="210"/>
        <v>RnD Industry Fuel Use Perc Reduction</v>
      </c>
      <c r="D1101" s="227" t="s">
        <v>3344</v>
      </c>
      <c r="E1101" s="53"/>
      <c r="F1101" s="9" t="s">
        <v>3380</v>
      </c>
      <c r="G1101" s="53"/>
      <c r="H1101" s="54">
        <v>1502</v>
      </c>
      <c r="I1101" s="53" t="s">
        <v>45</v>
      </c>
      <c r="J1101" s="71" t="str">
        <f t="shared" si="203"/>
        <v>R&amp;D Fuel Use Reductions</v>
      </c>
      <c r="K1101" s="64" t="str">
        <f t="shared" si="211"/>
        <v>RnD industry fuel use reduction</v>
      </c>
      <c r="L1101" s="64">
        <f t="shared" si="211"/>
        <v>0</v>
      </c>
      <c r="M1101" s="64">
        <f t="shared" si="211"/>
        <v>0.4</v>
      </c>
      <c r="N1101" s="64">
        <f t="shared" si="211"/>
        <v>0.01</v>
      </c>
      <c r="O1101" s="55" t="str">
        <f t="shared" si="211"/>
        <v>% reduction in fuel use</v>
      </c>
      <c r="P1101" s="223" t="str">
        <f>INDEX('Policy Characteristics'!J:J,MATCH($C1101,'Policy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55" t="str">
        <f t="shared" si="211"/>
        <v>architectural-design.html#rnd</v>
      </c>
      <c r="R1101" s="322" t="str">
        <f t="shared" si="211"/>
        <v>research-and-development.html</v>
      </c>
      <c r="S1101" s="55" t="str">
        <f t="shared" si="211"/>
        <v>none</v>
      </c>
      <c r="T1101" s="53"/>
    </row>
    <row r="1102" spans="1:20" ht="103.25" x14ac:dyDescent="0.75">
      <c r="A1102" s="71" t="str">
        <f t="shared" si="212"/>
        <v>Research and Development</v>
      </c>
      <c r="B1102" s="71" t="str">
        <f t="shared" si="210"/>
        <v>Fuel Use Reduction</v>
      </c>
      <c r="C1102" s="71" t="str">
        <f t="shared" si="210"/>
        <v>RnD Industry Fuel Use Perc Reduction</v>
      </c>
      <c r="D1102" s="227" t="s">
        <v>3345</v>
      </c>
      <c r="E1102" s="53"/>
      <c r="F1102" s="9" t="s">
        <v>3381</v>
      </c>
      <c r="G1102" s="53"/>
      <c r="H1102" s="54">
        <v>1503</v>
      </c>
      <c r="I1102" s="53" t="s">
        <v>45</v>
      </c>
      <c r="J1102" s="71" t="str">
        <f t="shared" si="203"/>
        <v>R&amp;D Fuel Use Reductions</v>
      </c>
      <c r="K1102" s="64" t="str">
        <f t="shared" si="211"/>
        <v>RnD industry fuel use reduction</v>
      </c>
      <c r="L1102" s="64">
        <f t="shared" si="211"/>
        <v>0</v>
      </c>
      <c r="M1102" s="64">
        <f t="shared" si="211"/>
        <v>0.4</v>
      </c>
      <c r="N1102" s="64">
        <f t="shared" si="211"/>
        <v>0.01</v>
      </c>
      <c r="O1102" s="55" t="str">
        <f t="shared" si="211"/>
        <v>% reduction in fuel use</v>
      </c>
      <c r="P1102" s="223" t="str">
        <f>INDEX('Policy Characteristics'!J:J,MATCH($C1102,'Policy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55" t="str">
        <f t="shared" si="211"/>
        <v>architectural-design.html#rnd</v>
      </c>
      <c r="R1102" s="322" t="str">
        <f t="shared" si="211"/>
        <v>research-and-development.html</v>
      </c>
      <c r="S1102" s="55" t="str">
        <f t="shared" si="211"/>
        <v>none</v>
      </c>
      <c r="T1102" s="53"/>
    </row>
    <row r="1103" spans="1:20" ht="103.25" x14ac:dyDescent="0.75">
      <c r="A1103" s="71" t="str">
        <f t="shared" si="212"/>
        <v>Research and Development</v>
      </c>
      <c r="B1103" s="71" t="str">
        <f t="shared" si="210"/>
        <v>Fuel Use Reduction</v>
      </c>
      <c r="C1103" s="71" t="str">
        <f t="shared" si="210"/>
        <v>RnD Industry Fuel Use Perc Reduction</v>
      </c>
      <c r="D1103" s="227" t="s">
        <v>3346</v>
      </c>
      <c r="E1103" s="53"/>
      <c r="F1103" s="9" t="s">
        <v>3382</v>
      </c>
      <c r="G1103" s="53"/>
      <c r="H1103" s="54">
        <v>1504</v>
      </c>
      <c r="I1103" s="53" t="s">
        <v>45</v>
      </c>
      <c r="J1103" s="71" t="str">
        <f t="shared" si="203"/>
        <v>R&amp;D Fuel Use Reductions</v>
      </c>
      <c r="K1103" s="64" t="str">
        <f t="shared" ref="K1103:S1110" si="213">K$1086</f>
        <v>RnD industry fuel use reduction</v>
      </c>
      <c r="L1103" s="64">
        <f t="shared" si="213"/>
        <v>0</v>
      </c>
      <c r="M1103" s="64">
        <f t="shared" si="213"/>
        <v>0.4</v>
      </c>
      <c r="N1103" s="64">
        <f t="shared" si="213"/>
        <v>0.01</v>
      </c>
      <c r="O1103" s="55" t="str">
        <f t="shared" si="213"/>
        <v>% reduction in fuel use</v>
      </c>
      <c r="P1103" s="223" t="str">
        <f>INDEX('Policy Characteristics'!J:J,MATCH($C1103,'Policy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55" t="str">
        <f t="shared" si="213"/>
        <v>architectural-design.html#rnd</v>
      </c>
      <c r="R1103" s="322" t="str">
        <f t="shared" si="213"/>
        <v>research-and-development.html</v>
      </c>
      <c r="S1103" s="55" t="str">
        <f t="shared" si="213"/>
        <v>none</v>
      </c>
      <c r="T1103" s="53"/>
    </row>
    <row r="1104" spans="1:20" ht="103.25" x14ac:dyDescent="0.75">
      <c r="A1104" s="71" t="str">
        <f t="shared" si="212"/>
        <v>Research and Development</v>
      </c>
      <c r="B1104" s="71" t="str">
        <f t="shared" si="210"/>
        <v>Fuel Use Reduction</v>
      </c>
      <c r="C1104" s="71" t="str">
        <f t="shared" si="210"/>
        <v>RnD Industry Fuel Use Perc Reduction</v>
      </c>
      <c r="D1104" s="227" t="s">
        <v>3347</v>
      </c>
      <c r="E1104" s="53"/>
      <c r="F1104" s="9" t="s">
        <v>3383</v>
      </c>
      <c r="G1104" s="53"/>
      <c r="H1104" s="54">
        <v>1505</v>
      </c>
      <c r="I1104" s="53" t="s">
        <v>45</v>
      </c>
      <c r="J1104" s="71" t="str">
        <f t="shared" si="203"/>
        <v>R&amp;D Fuel Use Reductions</v>
      </c>
      <c r="K1104" s="64" t="str">
        <f t="shared" si="213"/>
        <v>RnD industry fuel use reduction</v>
      </c>
      <c r="L1104" s="64">
        <f t="shared" si="213"/>
        <v>0</v>
      </c>
      <c r="M1104" s="64">
        <f t="shared" si="213"/>
        <v>0.4</v>
      </c>
      <c r="N1104" s="64">
        <f t="shared" si="213"/>
        <v>0.01</v>
      </c>
      <c r="O1104" s="55" t="str">
        <f t="shared" si="213"/>
        <v>% reduction in fuel use</v>
      </c>
      <c r="P1104" s="223" t="str">
        <f>INDEX('Policy Characteristics'!J:J,MATCH($C1104,'Policy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55" t="str">
        <f t="shared" si="213"/>
        <v>architectural-design.html#rnd</v>
      </c>
      <c r="R1104" s="322" t="str">
        <f t="shared" si="213"/>
        <v>research-and-development.html</v>
      </c>
      <c r="S1104" s="55" t="str">
        <f t="shared" si="213"/>
        <v>none</v>
      </c>
      <c r="T1104" s="53"/>
    </row>
    <row r="1105" spans="1:20" ht="103.25" x14ac:dyDescent="0.75">
      <c r="A1105" s="71" t="str">
        <f t="shared" si="212"/>
        <v>Research and Development</v>
      </c>
      <c r="B1105" s="71" t="str">
        <f t="shared" si="210"/>
        <v>Fuel Use Reduction</v>
      </c>
      <c r="C1105" s="71" t="str">
        <f t="shared" si="210"/>
        <v>RnD Industry Fuel Use Perc Reduction</v>
      </c>
      <c r="D1105" s="227" t="s">
        <v>3348</v>
      </c>
      <c r="E1105" s="53"/>
      <c r="F1105" s="9" t="s">
        <v>3384</v>
      </c>
      <c r="G1105" s="53"/>
      <c r="H1105" s="54">
        <v>1506</v>
      </c>
      <c r="I1105" s="53" t="s">
        <v>45</v>
      </c>
      <c r="J1105" s="71" t="str">
        <f t="shared" si="203"/>
        <v>R&amp;D Fuel Use Reductions</v>
      </c>
      <c r="K1105" s="64" t="str">
        <f t="shared" si="213"/>
        <v>RnD industry fuel use reduction</v>
      </c>
      <c r="L1105" s="64">
        <f t="shared" si="213"/>
        <v>0</v>
      </c>
      <c r="M1105" s="64">
        <f t="shared" si="213"/>
        <v>0.4</v>
      </c>
      <c r="N1105" s="64">
        <f t="shared" si="213"/>
        <v>0.01</v>
      </c>
      <c r="O1105" s="55" t="str">
        <f t="shared" si="213"/>
        <v>% reduction in fuel use</v>
      </c>
      <c r="P1105" s="223" t="str">
        <f>INDEX('Policy Characteristics'!J:J,MATCH($C1105,'Policy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55" t="str">
        <f t="shared" si="213"/>
        <v>architectural-design.html#rnd</v>
      </c>
      <c r="R1105" s="322" t="str">
        <f t="shared" si="213"/>
        <v>research-and-development.html</v>
      </c>
      <c r="S1105" s="55" t="str">
        <f t="shared" si="213"/>
        <v>none</v>
      </c>
      <c r="T1105" s="53"/>
    </row>
    <row r="1106" spans="1:20" ht="103.25" x14ac:dyDescent="0.75">
      <c r="A1106" s="71" t="str">
        <f t="shared" si="212"/>
        <v>Research and Development</v>
      </c>
      <c r="B1106" s="71" t="str">
        <f t="shared" si="210"/>
        <v>Fuel Use Reduction</v>
      </c>
      <c r="C1106" s="71" t="str">
        <f t="shared" si="210"/>
        <v>RnD Industry Fuel Use Perc Reduction</v>
      </c>
      <c r="D1106" s="227" t="s">
        <v>3349</v>
      </c>
      <c r="E1106" s="53"/>
      <c r="F1106" s="9" t="s">
        <v>3385</v>
      </c>
      <c r="G1106" s="53"/>
      <c r="H1106" s="54">
        <v>1507</v>
      </c>
      <c r="I1106" s="53" t="s">
        <v>45</v>
      </c>
      <c r="J1106" s="71" t="str">
        <f t="shared" si="203"/>
        <v>R&amp;D Fuel Use Reductions</v>
      </c>
      <c r="K1106" s="64" t="str">
        <f t="shared" si="213"/>
        <v>RnD industry fuel use reduction</v>
      </c>
      <c r="L1106" s="64">
        <f t="shared" si="213"/>
        <v>0</v>
      </c>
      <c r="M1106" s="64">
        <f t="shared" si="213"/>
        <v>0.4</v>
      </c>
      <c r="N1106" s="64">
        <f t="shared" si="213"/>
        <v>0.01</v>
      </c>
      <c r="O1106" s="55" t="str">
        <f t="shared" si="213"/>
        <v>% reduction in fuel use</v>
      </c>
      <c r="P1106" s="223" t="str">
        <f>INDEX('Policy Characteristics'!J:J,MATCH($C1106,'Policy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55" t="str">
        <f t="shared" si="213"/>
        <v>architectural-design.html#rnd</v>
      </c>
      <c r="R1106" s="322" t="str">
        <f t="shared" si="213"/>
        <v>research-and-development.html</v>
      </c>
      <c r="S1106" s="55" t="str">
        <f t="shared" si="213"/>
        <v>none</v>
      </c>
      <c r="T1106" s="53"/>
    </row>
    <row r="1107" spans="1:20" ht="103.25" x14ac:dyDescent="0.75">
      <c r="A1107" s="71" t="str">
        <f t="shared" si="212"/>
        <v>Research and Development</v>
      </c>
      <c r="B1107" s="71" t="str">
        <f t="shared" si="210"/>
        <v>Fuel Use Reduction</v>
      </c>
      <c r="C1107" s="71" t="str">
        <f t="shared" si="210"/>
        <v>RnD Industry Fuel Use Perc Reduction</v>
      </c>
      <c r="D1107" s="227" t="s">
        <v>3350</v>
      </c>
      <c r="E1107" s="53"/>
      <c r="F1107" s="9" t="s">
        <v>3386</v>
      </c>
      <c r="G1107" s="53"/>
      <c r="H1107" s="54">
        <v>1508</v>
      </c>
      <c r="I1107" s="53" t="s">
        <v>45</v>
      </c>
      <c r="J1107" s="71" t="str">
        <f t="shared" si="203"/>
        <v>R&amp;D Fuel Use Reductions</v>
      </c>
      <c r="K1107" s="64" t="str">
        <f t="shared" si="213"/>
        <v>RnD industry fuel use reduction</v>
      </c>
      <c r="L1107" s="64">
        <f t="shared" si="213"/>
        <v>0</v>
      </c>
      <c r="M1107" s="64">
        <f t="shared" si="213"/>
        <v>0.4</v>
      </c>
      <c r="N1107" s="64">
        <f t="shared" si="213"/>
        <v>0.01</v>
      </c>
      <c r="O1107" s="55" t="str">
        <f t="shared" si="213"/>
        <v>% reduction in fuel use</v>
      </c>
      <c r="P1107" s="223" t="str">
        <f>INDEX('Policy Characteristics'!J:J,MATCH($C1107,'Policy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55" t="str">
        <f t="shared" si="213"/>
        <v>architectural-design.html#rnd</v>
      </c>
      <c r="R1107" s="322" t="str">
        <f t="shared" si="213"/>
        <v>research-and-development.html</v>
      </c>
      <c r="S1107" s="55" t="str">
        <f t="shared" si="213"/>
        <v>none</v>
      </c>
      <c r="T1107" s="53"/>
    </row>
    <row r="1108" spans="1:20" ht="103.25" x14ac:dyDescent="0.75">
      <c r="A1108" s="71" t="str">
        <f t="shared" si="212"/>
        <v>Research and Development</v>
      </c>
      <c r="B1108" s="71" t="str">
        <f t="shared" si="210"/>
        <v>Fuel Use Reduction</v>
      </c>
      <c r="C1108" s="71" t="str">
        <f t="shared" si="210"/>
        <v>RnD Industry Fuel Use Perc Reduction</v>
      </c>
      <c r="D1108" s="227" t="s">
        <v>3351</v>
      </c>
      <c r="E1108" s="53"/>
      <c r="F1108" s="9" t="s">
        <v>3387</v>
      </c>
      <c r="G1108" s="53"/>
      <c r="H1108" s="54">
        <v>1509</v>
      </c>
      <c r="I1108" s="53" t="s">
        <v>45</v>
      </c>
      <c r="J1108" s="71" t="str">
        <f t="shared" si="203"/>
        <v>R&amp;D Fuel Use Reductions</v>
      </c>
      <c r="K1108" s="64" t="str">
        <f t="shared" si="213"/>
        <v>RnD industry fuel use reduction</v>
      </c>
      <c r="L1108" s="64">
        <f t="shared" si="213"/>
        <v>0</v>
      </c>
      <c r="M1108" s="64">
        <f t="shared" si="213"/>
        <v>0.4</v>
      </c>
      <c r="N1108" s="64">
        <f t="shared" si="213"/>
        <v>0.01</v>
      </c>
      <c r="O1108" s="55" t="str">
        <f t="shared" si="213"/>
        <v>% reduction in fuel use</v>
      </c>
      <c r="P1108" s="223" t="str">
        <f>INDEX('Policy Characteristics'!J:J,MATCH($C1108,'Policy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55" t="str">
        <f t="shared" si="213"/>
        <v>architectural-design.html#rnd</v>
      </c>
      <c r="R1108" s="322" t="str">
        <f t="shared" si="213"/>
        <v>research-and-development.html</v>
      </c>
      <c r="S1108" s="55" t="str">
        <f t="shared" si="213"/>
        <v>none</v>
      </c>
      <c r="T1108" s="53"/>
    </row>
    <row r="1109" spans="1:20" ht="103.25" x14ac:dyDescent="0.75">
      <c r="A1109" s="71" t="str">
        <f t="shared" si="212"/>
        <v>Research and Development</v>
      </c>
      <c r="B1109" s="71" t="str">
        <f t="shared" si="210"/>
        <v>Fuel Use Reduction</v>
      </c>
      <c r="C1109" s="71" t="str">
        <f t="shared" si="210"/>
        <v>RnD Industry Fuel Use Perc Reduction</v>
      </c>
      <c r="D1109" s="227" t="s">
        <v>3352</v>
      </c>
      <c r="E1109" s="53"/>
      <c r="F1109" s="9" t="s">
        <v>3388</v>
      </c>
      <c r="G1109" s="53"/>
      <c r="H1109" s="54">
        <v>1510</v>
      </c>
      <c r="I1109" s="53" t="s">
        <v>45</v>
      </c>
      <c r="J1109" s="71" t="str">
        <f t="shared" si="203"/>
        <v>R&amp;D Fuel Use Reductions</v>
      </c>
      <c r="K1109" s="64" t="str">
        <f t="shared" si="213"/>
        <v>RnD industry fuel use reduction</v>
      </c>
      <c r="L1109" s="64">
        <f t="shared" si="213"/>
        <v>0</v>
      </c>
      <c r="M1109" s="64">
        <f t="shared" si="213"/>
        <v>0.4</v>
      </c>
      <c r="N1109" s="64">
        <f t="shared" si="213"/>
        <v>0.01</v>
      </c>
      <c r="O1109" s="55" t="str">
        <f t="shared" si="213"/>
        <v>% reduction in fuel use</v>
      </c>
      <c r="P1109" s="223" t="str">
        <f>INDEX('Policy Characteristics'!J:J,MATCH($C1109,'Policy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55" t="str">
        <f t="shared" si="213"/>
        <v>architectural-design.html#rnd</v>
      </c>
      <c r="R1109" s="322" t="str">
        <f t="shared" si="213"/>
        <v>research-and-development.html</v>
      </c>
      <c r="S1109" s="55" t="str">
        <f t="shared" si="213"/>
        <v>none</v>
      </c>
      <c r="T1109" s="53"/>
    </row>
    <row r="1110" spans="1:20" ht="103.25" x14ac:dyDescent="0.75">
      <c r="A1110" s="71" t="str">
        <f t="shared" si="212"/>
        <v>Research and Development</v>
      </c>
      <c r="B1110" s="71" t="str">
        <f t="shared" si="210"/>
        <v>Fuel Use Reduction</v>
      </c>
      <c r="C1110" s="71" t="str">
        <f t="shared" si="210"/>
        <v>RnD Industry Fuel Use Perc Reduction</v>
      </c>
      <c r="D1110" s="227" t="s">
        <v>3353</v>
      </c>
      <c r="E1110" s="53"/>
      <c r="F1110" s="9" t="s">
        <v>3389</v>
      </c>
      <c r="G1110" s="53"/>
      <c r="H1110" s="54">
        <v>1511</v>
      </c>
      <c r="I1110" s="53" t="s">
        <v>45</v>
      </c>
      <c r="J1110" s="71" t="str">
        <f t="shared" si="203"/>
        <v>R&amp;D Fuel Use Reductions</v>
      </c>
      <c r="K1110" s="64" t="str">
        <f t="shared" si="213"/>
        <v>RnD industry fuel use reduction</v>
      </c>
      <c r="L1110" s="64">
        <f t="shared" si="213"/>
        <v>0</v>
      </c>
      <c r="M1110" s="64">
        <f t="shared" si="213"/>
        <v>0.4</v>
      </c>
      <c r="N1110" s="64">
        <f t="shared" si="213"/>
        <v>0.01</v>
      </c>
      <c r="O1110" s="55" t="str">
        <f t="shared" si="213"/>
        <v>% reduction in fuel use</v>
      </c>
      <c r="P1110" s="223" t="str">
        <f>INDEX('Policy Characteristics'!J:J,MATCH($C1110,'Policy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55" t="str">
        <f t="shared" si="213"/>
        <v>architectural-design.html#rnd</v>
      </c>
      <c r="R1110" s="322" t="str">
        <f t="shared" si="213"/>
        <v>research-and-development.html</v>
      </c>
      <c r="S1110" s="55" t="str">
        <f t="shared" si="213"/>
        <v>none</v>
      </c>
      <c r="T1110" s="53"/>
    </row>
    <row r="1111" spans="1:20" ht="103.25" x14ac:dyDescent="0.75">
      <c r="A1111" s="217" t="s">
        <v>2841</v>
      </c>
      <c r="B1111" s="71" t="str">
        <f t="shared" si="210"/>
        <v>Fuel Use Reduction</v>
      </c>
      <c r="C1111" s="217" t="s">
        <v>322</v>
      </c>
      <c r="D1111" s="53" t="s">
        <v>2327</v>
      </c>
      <c r="E1111" s="53"/>
      <c r="F1111" s="53" t="s">
        <v>515</v>
      </c>
      <c r="G1111" s="53"/>
      <c r="H1111" s="54">
        <v>133</v>
      </c>
      <c r="I1111" s="53" t="s">
        <v>45</v>
      </c>
      <c r="J1111" s="71" t="str">
        <f t="shared" si="203"/>
        <v>R&amp;D Fuel Use Reductions</v>
      </c>
      <c r="K1111" s="217" t="s">
        <v>2348</v>
      </c>
      <c r="L1111" s="60">
        <v>0</v>
      </c>
      <c r="M1111" s="60">
        <v>0.4</v>
      </c>
      <c r="N1111" s="59">
        <v>0.01</v>
      </c>
      <c r="O1111" s="53" t="s">
        <v>34</v>
      </c>
      <c r="P1111" s="223" t="str">
        <f>INDEX('Policy Characteristics'!J:J,MATCH($C1111,'Policy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53" t="s">
        <v>268</v>
      </c>
      <c r="R1111" s="9" t="s">
        <v>269</v>
      </c>
      <c r="S1111" s="296" t="s">
        <v>76</v>
      </c>
      <c r="T1111" s="53"/>
    </row>
    <row r="1112" spans="1:20" ht="103.25" x14ac:dyDescent="0.75">
      <c r="A1112" s="71" t="str">
        <f t="shared" ref="A1112:A1117" si="214">A$1111</f>
        <v>Research and Development</v>
      </c>
      <c r="B1112" s="71" t="str">
        <f t="shared" ref="B1112:C1117" si="215">B$1111</f>
        <v>Fuel Use Reduction</v>
      </c>
      <c r="C1112" s="71" t="str">
        <f t="shared" si="215"/>
        <v>RnD Transportation Fuel Use Perc Reduction</v>
      </c>
      <c r="D1112" s="53" t="s">
        <v>2328</v>
      </c>
      <c r="E1112" s="53"/>
      <c r="F1112" s="53" t="s">
        <v>516</v>
      </c>
      <c r="G1112" s="53"/>
      <c r="H1112" s="54">
        <v>134</v>
      </c>
      <c r="I1112" s="53" t="s">
        <v>45</v>
      </c>
      <c r="J1112" s="71" t="str">
        <f t="shared" si="203"/>
        <v>R&amp;D Fuel Use Reductions</v>
      </c>
      <c r="K1112" s="64" t="str">
        <f t="shared" ref="K1112:O1117" si="216">K$1111</f>
        <v>RnD transportation fuel use reduction</v>
      </c>
      <c r="L1112" s="64">
        <f t="shared" si="216"/>
        <v>0</v>
      </c>
      <c r="M1112" s="64">
        <f t="shared" si="216"/>
        <v>0.4</v>
      </c>
      <c r="N1112" s="64">
        <f t="shared" si="216"/>
        <v>0.01</v>
      </c>
      <c r="O1112" s="55" t="str">
        <f t="shared" si="216"/>
        <v>% reduction in fuel use</v>
      </c>
      <c r="P1112" s="223" t="str">
        <f>INDEX('Policy Characteristics'!J:J,MATCH($C1112,'Policy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53" t="s">
        <v>268</v>
      </c>
      <c r="R1112" s="9" t="s">
        <v>269</v>
      </c>
      <c r="S1112" s="296" t="s">
        <v>76</v>
      </c>
      <c r="T1112" s="53"/>
    </row>
    <row r="1113" spans="1:20" ht="103.25" x14ac:dyDescent="0.75">
      <c r="A1113" s="71" t="str">
        <f t="shared" si="214"/>
        <v>Research and Development</v>
      </c>
      <c r="B1113" s="71" t="str">
        <f t="shared" si="215"/>
        <v>Fuel Use Reduction</v>
      </c>
      <c r="C1113" s="71" t="str">
        <f t="shared" si="215"/>
        <v>RnD Transportation Fuel Use Perc Reduction</v>
      </c>
      <c r="D1113" s="53" t="s">
        <v>2329</v>
      </c>
      <c r="E1113" s="53"/>
      <c r="F1113" s="53" t="s">
        <v>517</v>
      </c>
      <c r="G1113" s="53"/>
      <c r="H1113" s="54">
        <v>135</v>
      </c>
      <c r="I1113" s="53" t="s">
        <v>45</v>
      </c>
      <c r="J1113" s="71" t="str">
        <f t="shared" si="203"/>
        <v>R&amp;D Fuel Use Reductions</v>
      </c>
      <c r="K1113" s="64" t="str">
        <f t="shared" si="216"/>
        <v>RnD transportation fuel use reduction</v>
      </c>
      <c r="L1113" s="64">
        <f t="shared" si="216"/>
        <v>0</v>
      </c>
      <c r="M1113" s="64">
        <f t="shared" si="216"/>
        <v>0.4</v>
      </c>
      <c r="N1113" s="64">
        <f t="shared" si="216"/>
        <v>0.01</v>
      </c>
      <c r="O1113" s="55" t="str">
        <f t="shared" si="216"/>
        <v>% reduction in fuel use</v>
      </c>
      <c r="P1113" s="223" t="str">
        <f>INDEX('Policy Characteristics'!J:J,MATCH($C1113,'Policy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53" t="s">
        <v>268</v>
      </c>
      <c r="R1113" s="9" t="s">
        <v>269</v>
      </c>
      <c r="S1113" s="296" t="s">
        <v>76</v>
      </c>
      <c r="T1113" s="53"/>
    </row>
    <row r="1114" spans="1:20" ht="103.25" x14ac:dyDescent="0.75">
      <c r="A1114" s="71" t="str">
        <f t="shared" si="214"/>
        <v>Research and Development</v>
      </c>
      <c r="B1114" s="71" t="str">
        <f t="shared" si="215"/>
        <v>Fuel Use Reduction</v>
      </c>
      <c r="C1114" s="71" t="str">
        <f t="shared" si="215"/>
        <v>RnD Transportation Fuel Use Perc Reduction</v>
      </c>
      <c r="D1114" s="53" t="s">
        <v>2330</v>
      </c>
      <c r="E1114" s="53"/>
      <c r="F1114" s="53" t="s">
        <v>518</v>
      </c>
      <c r="G1114" s="53"/>
      <c r="H1114" s="54">
        <v>136</v>
      </c>
      <c r="I1114" s="53" t="s">
        <v>45</v>
      </c>
      <c r="J1114" s="71" t="str">
        <f t="shared" si="203"/>
        <v>R&amp;D Fuel Use Reductions</v>
      </c>
      <c r="K1114" s="64" t="str">
        <f t="shared" si="216"/>
        <v>RnD transportation fuel use reduction</v>
      </c>
      <c r="L1114" s="64">
        <f t="shared" si="216"/>
        <v>0</v>
      </c>
      <c r="M1114" s="64">
        <f t="shared" si="216"/>
        <v>0.4</v>
      </c>
      <c r="N1114" s="64">
        <f t="shared" si="216"/>
        <v>0.01</v>
      </c>
      <c r="O1114" s="55" t="str">
        <f t="shared" si="216"/>
        <v>% reduction in fuel use</v>
      </c>
      <c r="P1114" s="223" t="str">
        <f>INDEX('Policy Characteristics'!J:J,MATCH($C1114,'Policy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53" t="s">
        <v>268</v>
      </c>
      <c r="R1114" s="9" t="s">
        <v>269</v>
      </c>
      <c r="S1114" s="296" t="s">
        <v>76</v>
      </c>
      <c r="T1114" s="53"/>
    </row>
    <row r="1115" spans="1:20" ht="103.25" x14ac:dyDescent="0.75">
      <c r="A1115" s="71" t="str">
        <f t="shared" si="214"/>
        <v>Research and Development</v>
      </c>
      <c r="B1115" s="71" t="str">
        <f t="shared" si="215"/>
        <v>Fuel Use Reduction</v>
      </c>
      <c r="C1115" s="71" t="str">
        <f t="shared" si="215"/>
        <v>RnD Transportation Fuel Use Perc Reduction</v>
      </c>
      <c r="D1115" s="53" t="s">
        <v>2331</v>
      </c>
      <c r="E1115" s="53"/>
      <c r="F1115" s="53" t="s">
        <v>519</v>
      </c>
      <c r="G1115" s="53"/>
      <c r="H1115" s="54">
        <v>137</v>
      </c>
      <c r="I1115" s="53" t="s">
        <v>45</v>
      </c>
      <c r="J1115" s="71" t="str">
        <f t="shared" si="203"/>
        <v>R&amp;D Fuel Use Reductions</v>
      </c>
      <c r="K1115" s="64" t="str">
        <f t="shared" si="216"/>
        <v>RnD transportation fuel use reduction</v>
      </c>
      <c r="L1115" s="64">
        <f t="shared" si="216"/>
        <v>0</v>
      </c>
      <c r="M1115" s="64">
        <f t="shared" si="216"/>
        <v>0.4</v>
      </c>
      <c r="N1115" s="64">
        <f t="shared" si="216"/>
        <v>0.01</v>
      </c>
      <c r="O1115" s="55" t="str">
        <f t="shared" si="216"/>
        <v>% reduction in fuel use</v>
      </c>
      <c r="P1115" s="223" t="str">
        <f>INDEX('Policy Characteristics'!J:J,MATCH($C1115,'Policy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53" t="s">
        <v>268</v>
      </c>
      <c r="R1115" s="9" t="s">
        <v>269</v>
      </c>
      <c r="S1115" s="296" t="s">
        <v>76</v>
      </c>
      <c r="T1115" s="53"/>
    </row>
    <row r="1116" spans="1:20" ht="103.25" x14ac:dyDescent="0.75">
      <c r="A1116" s="71" t="str">
        <f t="shared" si="214"/>
        <v>Research and Development</v>
      </c>
      <c r="B1116" s="71" t="str">
        <f t="shared" si="215"/>
        <v>Fuel Use Reduction</v>
      </c>
      <c r="C1116" s="71" t="str">
        <f t="shared" si="215"/>
        <v>RnD Transportation Fuel Use Perc Reduction</v>
      </c>
      <c r="D1116" s="53" t="s">
        <v>2676</v>
      </c>
      <c r="E1116" s="53"/>
      <c r="F1116" s="53" t="s">
        <v>2992</v>
      </c>
      <c r="G1116" s="53"/>
      <c r="H1116" s="54">
        <v>138</v>
      </c>
      <c r="I1116" s="53" t="s">
        <v>45</v>
      </c>
      <c r="J1116" s="71" t="str">
        <f t="shared" si="203"/>
        <v>R&amp;D Fuel Use Reductions</v>
      </c>
      <c r="K1116" s="64" t="str">
        <f t="shared" si="216"/>
        <v>RnD transportation fuel use reduction</v>
      </c>
      <c r="L1116" s="64">
        <f t="shared" si="216"/>
        <v>0</v>
      </c>
      <c r="M1116" s="64">
        <f t="shared" si="216"/>
        <v>0.4</v>
      </c>
      <c r="N1116" s="64">
        <f t="shared" si="216"/>
        <v>0.01</v>
      </c>
      <c r="O1116" s="55" t="str">
        <f t="shared" si="216"/>
        <v>% reduction in fuel use</v>
      </c>
      <c r="P1116" s="223" t="str">
        <f>INDEX('Policy Characteristics'!J:J,MATCH($C1116,'Policy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53" t="s">
        <v>268</v>
      </c>
      <c r="R1116" s="9" t="s">
        <v>269</v>
      </c>
      <c r="S1116" s="296" t="s">
        <v>76</v>
      </c>
      <c r="T1116" s="53"/>
    </row>
    <row r="1117" spans="1:20" ht="103.25" x14ac:dyDescent="0.75">
      <c r="A1117" s="71" t="str">
        <f t="shared" si="214"/>
        <v>Research and Development</v>
      </c>
      <c r="B1117" s="71" t="str">
        <f t="shared" si="215"/>
        <v>Fuel Use Reduction</v>
      </c>
      <c r="C1117" s="71" t="str">
        <f t="shared" si="215"/>
        <v>RnD Transportation Fuel Use Perc Reduction</v>
      </c>
      <c r="D1117" s="53" t="s">
        <v>2675</v>
      </c>
      <c r="E1117" s="53"/>
      <c r="F1117" s="53" t="s">
        <v>2993</v>
      </c>
      <c r="G1117" s="53"/>
      <c r="H1117" s="54">
        <v>524</v>
      </c>
      <c r="I1117" s="53" t="s">
        <v>45</v>
      </c>
      <c r="J1117" s="71" t="str">
        <f t="shared" si="203"/>
        <v>R&amp;D Fuel Use Reductions</v>
      </c>
      <c r="K1117" s="64" t="str">
        <f t="shared" si="216"/>
        <v>RnD transportation fuel use reduction</v>
      </c>
      <c r="L1117" s="64">
        <f t="shared" si="216"/>
        <v>0</v>
      </c>
      <c r="M1117" s="64">
        <f t="shared" si="216"/>
        <v>0.4</v>
      </c>
      <c r="N1117" s="64">
        <f t="shared" si="216"/>
        <v>0.01</v>
      </c>
      <c r="O1117" s="55" t="str">
        <f t="shared" si="216"/>
        <v>% reduction in fuel use</v>
      </c>
      <c r="P1117" s="223" t="str">
        <f>INDEX('Policy Characteristics'!J:J,MATCH($C1117,'Policy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53" t="s">
        <v>268</v>
      </c>
      <c r="R1117" s="9" t="s">
        <v>269</v>
      </c>
      <c r="S1117" s="296" t="s">
        <v>76</v>
      </c>
      <c r="T1117" s="53"/>
    </row>
    <row r="1118" spans="1:20" ht="73.75" x14ac:dyDescent="0.75">
      <c r="A1118" s="1" t="s">
        <v>3028</v>
      </c>
      <c r="B1118" s="1" t="s">
        <v>3029</v>
      </c>
      <c r="C1118" s="1" t="s">
        <v>3033</v>
      </c>
      <c r="D1118" s="1"/>
      <c r="E1118" s="1"/>
      <c r="F1118" s="1"/>
      <c r="G1118" s="1"/>
      <c r="H1118" s="459">
        <v>543</v>
      </c>
      <c r="I1118" s="1" t="s">
        <v>46</v>
      </c>
      <c r="J1118" s="217"/>
      <c r="K1118" s="1" t="s">
        <v>3030</v>
      </c>
      <c r="L1118" s="460">
        <v>-0.08</v>
      </c>
      <c r="M1118" s="460">
        <v>0.02</v>
      </c>
      <c r="N1118" s="461">
        <v>1E-3</v>
      </c>
      <c r="O1118" s="1" t="s">
        <v>3037</v>
      </c>
      <c r="P1118" s="223" t="str">
        <f>INDEX('Policy Characteristics'!J:J,MATCH($C1118,'Policy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118" s="1"/>
      <c r="R1118" s="462"/>
      <c r="S1118" s="305" t="s">
        <v>3031</v>
      </c>
      <c r="T1118" s="4"/>
    </row>
    <row r="1119" spans="1:20" ht="177" x14ac:dyDescent="0.75">
      <c r="A1119" s="1" t="s">
        <v>3181</v>
      </c>
      <c r="B1119" s="1" t="s">
        <v>3182</v>
      </c>
      <c r="C1119" s="1" t="s">
        <v>3189</v>
      </c>
      <c r="D1119" s="1" t="s">
        <v>3198</v>
      </c>
      <c r="E1119" s="1"/>
      <c r="F1119" s="1" t="s">
        <v>3203</v>
      </c>
      <c r="G1119" s="1"/>
      <c r="H1119" s="459">
        <v>545</v>
      </c>
      <c r="I1119" s="1" t="s">
        <v>45</v>
      </c>
      <c r="J1119" s="217"/>
      <c r="K1119" s="217" t="s">
        <v>3231</v>
      </c>
      <c r="L1119" s="223">
        <v>0</v>
      </c>
      <c r="M1119" s="1">
        <v>10</v>
      </c>
      <c r="N1119" s="1">
        <v>1</v>
      </c>
      <c r="O1119" s="1" t="s">
        <v>3155</v>
      </c>
      <c r="P1119" s="223" t="str">
        <f>INDEX('Policy Characteristics'!J:J,MATCH($C1119,'Policy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19" s="1" t="s">
        <v>3156</v>
      </c>
      <c r="R1119" s="462"/>
      <c r="T1119" s="4"/>
    </row>
    <row r="1120" spans="1:20" ht="177" x14ac:dyDescent="0.75">
      <c r="A1120" s="463" t="str">
        <f>A$1119</f>
        <v>Government Revenue Accounting</v>
      </c>
      <c r="B1120" s="463" t="str">
        <f t="shared" ref="B1120:C1120" si="217">B$1119</f>
        <v>Carbon Tax Revenue</v>
      </c>
      <c r="C1120" s="463" t="str">
        <f t="shared" si="217"/>
        <v>GRA for Carbon Tax Revenue</v>
      </c>
      <c r="D1120" s="1" t="s">
        <v>3199</v>
      </c>
      <c r="E1120" s="1"/>
      <c r="F1120" s="1" t="s">
        <v>3230</v>
      </c>
      <c r="G1120" s="1"/>
      <c r="H1120" s="459">
        <v>546</v>
      </c>
      <c r="I1120" s="463" t="str">
        <f t="shared" ref="I1120:I1123" si="218">I$1119</f>
        <v>Yes</v>
      </c>
      <c r="J1120" s="217"/>
      <c r="K1120" s="463" t="str">
        <f t="shared" ref="K1120:Q1123" si="219">K$1119</f>
        <v>GRA carbon tax revenue</v>
      </c>
      <c r="L1120" s="463">
        <f t="shared" si="219"/>
        <v>0</v>
      </c>
      <c r="M1120" s="463">
        <f t="shared" si="219"/>
        <v>10</v>
      </c>
      <c r="N1120" s="463">
        <f t="shared" si="219"/>
        <v>1</v>
      </c>
      <c r="O1120" s="463" t="str">
        <f t="shared" si="219"/>
        <v>weight</v>
      </c>
      <c r="P1120" s="223" t="str">
        <f>INDEX('Policy Characteristics'!J:J,MATCH($C1120,'Policy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0" s="463" t="str">
        <f t="shared" si="219"/>
        <v>io-model.html</v>
      </c>
      <c r="R1120" s="462"/>
      <c r="T1120" s="4"/>
    </row>
    <row r="1121" spans="1:20" ht="177" x14ac:dyDescent="0.75">
      <c r="A1121" s="463" t="str">
        <f t="shared" ref="A1121:C1123" si="220">A$1119</f>
        <v>Government Revenue Accounting</v>
      </c>
      <c r="B1121" s="463" t="str">
        <f t="shared" si="220"/>
        <v>Carbon Tax Revenue</v>
      </c>
      <c r="C1121" s="463" t="str">
        <f t="shared" si="220"/>
        <v>GRA for Carbon Tax Revenue</v>
      </c>
      <c r="D1121" s="1" t="s">
        <v>3200</v>
      </c>
      <c r="E1121" s="1"/>
      <c r="F1121" s="1" t="s">
        <v>3204</v>
      </c>
      <c r="G1121" s="1"/>
      <c r="H1121" s="459">
        <v>547</v>
      </c>
      <c r="I1121" s="463" t="str">
        <f t="shared" si="218"/>
        <v>Yes</v>
      </c>
      <c r="J1121" s="217"/>
      <c r="K1121" s="463" t="str">
        <f t="shared" si="219"/>
        <v>GRA carbon tax revenue</v>
      </c>
      <c r="L1121" s="463">
        <f t="shared" si="219"/>
        <v>0</v>
      </c>
      <c r="M1121" s="463">
        <f t="shared" si="219"/>
        <v>10</v>
      </c>
      <c r="N1121" s="463">
        <f t="shared" si="219"/>
        <v>1</v>
      </c>
      <c r="O1121" s="463" t="str">
        <f t="shared" si="219"/>
        <v>weight</v>
      </c>
      <c r="P1121" s="223" t="str">
        <f>INDEX('Policy Characteristics'!J:J,MATCH($C1121,'Policy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1" s="463" t="str">
        <f t="shared" si="219"/>
        <v>io-model.html</v>
      </c>
      <c r="R1121" s="462"/>
      <c r="T1121" s="4"/>
    </row>
    <row r="1122" spans="1:20" ht="177" x14ac:dyDescent="0.75">
      <c r="A1122" s="463" t="str">
        <f t="shared" si="220"/>
        <v>Government Revenue Accounting</v>
      </c>
      <c r="B1122" s="463" t="str">
        <f t="shared" si="220"/>
        <v>Carbon Tax Revenue</v>
      </c>
      <c r="C1122" s="463" t="str">
        <f t="shared" si="220"/>
        <v>GRA for Carbon Tax Revenue</v>
      </c>
      <c r="D1122" s="1" t="s">
        <v>3201</v>
      </c>
      <c r="E1122" s="1"/>
      <c r="F1122" s="1" t="s">
        <v>3205</v>
      </c>
      <c r="G1122" s="1"/>
      <c r="H1122" s="459">
        <v>548</v>
      </c>
      <c r="I1122" s="463" t="str">
        <f t="shared" si="218"/>
        <v>Yes</v>
      </c>
      <c r="J1122" s="217"/>
      <c r="K1122" s="463" t="str">
        <f t="shared" si="219"/>
        <v>GRA carbon tax revenue</v>
      </c>
      <c r="L1122" s="463">
        <f t="shared" si="219"/>
        <v>0</v>
      </c>
      <c r="M1122" s="463">
        <f t="shared" si="219"/>
        <v>10</v>
      </c>
      <c r="N1122" s="463">
        <f t="shared" si="219"/>
        <v>1</v>
      </c>
      <c r="O1122" s="463" t="str">
        <f t="shared" si="219"/>
        <v>weight</v>
      </c>
      <c r="P1122" s="223" t="str">
        <f>INDEX('Policy Characteristics'!J:J,MATCH($C1122,'Policy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2" s="463" t="str">
        <f t="shared" si="219"/>
        <v>io-model.html</v>
      </c>
      <c r="R1122" s="462"/>
      <c r="T1122" s="4"/>
    </row>
    <row r="1123" spans="1:20" ht="177" x14ac:dyDescent="0.75">
      <c r="A1123" s="463" t="str">
        <f t="shared" si="220"/>
        <v>Government Revenue Accounting</v>
      </c>
      <c r="B1123" s="463" t="str">
        <f t="shared" si="220"/>
        <v>Carbon Tax Revenue</v>
      </c>
      <c r="C1123" s="463" t="str">
        <f t="shared" si="220"/>
        <v>GRA for Carbon Tax Revenue</v>
      </c>
      <c r="D1123" s="1" t="s">
        <v>3202</v>
      </c>
      <c r="E1123" s="1"/>
      <c r="F1123" s="1" t="s">
        <v>3206</v>
      </c>
      <c r="G1123" s="1"/>
      <c r="H1123" s="459">
        <v>549</v>
      </c>
      <c r="I1123" s="463" t="str">
        <f t="shared" si="218"/>
        <v>Yes</v>
      </c>
      <c r="J1123" s="217"/>
      <c r="K1123" s="463" t="str">
        <f t="shared" si="219"/>
        <v>GRA carbon tax revenue</v>
      </c>
      <c r="L1123" s="463">
        <f t="shared" si="219"/>
        <v>0</v>
      </c>
      <c r="M1123" s="463">
        <f t="shared" si="219"/>
        <v>10</v>
      </c>
      <c r="N1123" s="463">
        <f t="shared" si="219"/>
        <v>1</v>
      </c>
      <c r="O1123" s="463" t="str">
        <f t="shared" si="219"/>
        <v>weight</v>
      </c>
      <c r="P1123" s="223" t="str">
        <f>INDEX('Policy Characteristics'!J:J,MATCH($C1123,'Policy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3" s="463" t="str">
        <f t="shared" si="219"/>
        <v>io-model.html</v>
      </c>
      <c r="R1123" s="462"/>
      <c r="T1123" s="4"/>
    </row>
    <row r="1124" spans="1:20" ht="177" x14ac:dyDescent="0.75">
      <c r="A1124" s="1" t="s">
        <v>3181</v>
      </c>
      <c r="B1124" s="1" t="s">
        <v>3183</v>
      </c>
      <c r="C1124" s="1" t="s">
        <v>3190</v>
      </c>
      <c r="D1124" s="1" t="s">
        <v>3198</v>
      </c>
      <c r="E1124" s="1"/>
      <c r="F1124" s="1" t="s">
        <v>3203</v>
      </c>
      <c r="G1124" s="1"/>
      <c r="H1124" s="459">
        <v>550</v>
      </c>
      <c r="I1124" s="1" t="s">
        <v>45</v>
      </c>
      <c r="J1124" s="217"/>
      <c r="K1124" s="217" t="s">
        <v>3232</v>
      </c>
      <c r="L1124" s="223">
        <v>0</v>
      </c>
      <c r="M1124" s="1">
        <v>10</v>
      </c>
      <c r="N1124" s="1">
        <v>1</v>
      </c>
      <c r="O1124" s="1" t="s">
        <v>3155</v>
      </c>
      <c r="P1124" s="223" t="str">
        <f>INDEX('Policy Characteristics'!J:J,MATCH($C1124,'Policy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4" s="1" t="s">
        <v>3156</v>
      </c>
      <c r="R1124" s="462"/>
      <c r="T1124" s="4"/>
    </row>
    <row r="1125" spans="1:20" ht="177" x14ac:dyDescent="0.75">
      <c r="A1125" s="463" t="str">
        <f>A$1124</f>
        <v>Government Revenue Accounting</v>
      </c>
      <c r="B1125" s="463" t="str">
        <f t="shared" ref="B1125:C1128" si="221">B$1124</f>
        <v>Fuel Tax Revenue</v>
      </c>
      <c r="C1125" s="463" t="str">
        <f t="shared" si="221"/>
        <v>GRA for Fuel Tax Revenue</v>
      </c>
      <c r="D1125" s="1" t="s">
        <v>3199</v>
      </c>
      <c r="E1125" s="1"/>
      <c r="F1125" s="1" t="s">
        <v>3230</v>
      </c>
      <c r="G1125" s="1"/>
      <c r="H1125" s="459">
        <v>551</v>
      </c>
      <c r="I1125" s="463" t="str">
        <f t="shared" ref="I1125:I1128" si="222">I$1124</f>
        <v>Yes</v>
      </c>
      <c r="J1125" s="217"/>
      <c r="K1125" s="463" t="str">
        <f t="shared" ref="K1125:O1128" si="223">K$1124</f>
        <v>GRA fuel tax revenue</v>
      </c>
      <c r="L1125" s="463">
        <f t="shared" si="223"/>
        <v>0</v>
      </c>
      <c r="M1125" s="463">
        <f t="shared" si="223"/>
        <v>10</v>
      </c>
      <c r="N1125" s="463">
        <f t="shared" si="223"/>
        <v>1</v>
      </c>
      <c r="O1125" s="463" t="str">
        <f t="shared" si="223"/>
        <v>weight</v>
      </c>
      <c r="P1125" s="223" t="str">
        <f>INDEX('Policy Characteristics'!J:J,MATCH($C1125,'Policy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5" s="463" t="str">
        <f t="shared" ref="Q1125:Q1128" si="224">Q$1124</f>
        <v>io-model.html</v>
      </c>
      <c r="R1125" s="462"/>
      <c r="T1125" s="4"/>
    </row>
    <row r="1126" spans="1:20" ht="177" x14ac:dyDescent="0.75">
      <c r="A1126" s="463" t="str">
        <f t="shared" ref="A1126:A1128" si="225">A$1124</f>
        <v>Government Revenue Accounting</v>
      </c>
      <c r="B1126" s="463" t="str">
        <f t="shared" si="221"/>
        <v>Fuel Tax Revenue</v>
      </c>
      <c r="C1126" s="463" t="str">
        <f t="shared" si="221"/>
        <v>GRA for Fuel Tax Revenue</v>
      </c>
      <c r="D1126" s="1" t="s">
        <v>3200</v>
      </c>
      <c r="E1126" s="1"/>
      <c r="F1126" s="1" t="s">
        <v>3204</v>
      </c>
      <c r="G1126" s="1"/>
      <c r="H1126" s="459">
        <v>552</v>
      </c>
      <c r="I1126" s="463" t="str">
        <f t="shared" si="222"/>
        <v>Yes</v>
      </c>
      <c r="J1126" s="217"/>
      <c r="K1126" s="463" t="str">
        <f t="shared" si="223"/>
        <v>GRA fuel tax revenue</v>
      </c>
      <c r="L1126" s="463">
        <f t="shared" si="223"/>
        <v>0</v>
      </c>
      <c r="M1126" s="463">
        <f t="shared" si="223"/>
        <v>10</v>
      </c>
      <c r="N1126" s="463">
        <f t="shared" si="223"/>
        <v>1</v>
      </c>
      <c r="O1126" s="463" t="str">
        <f t="shared" si="223"/>
        <v>weight</v>
      </c>
      <c r="P1126" s="223" t="str">
        <f>INDEX('Policy Characteristics'!J:J,MATCH($C1126,'Policy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6" s="463" t="str">
        <f t="shared" si="224"/>
        <v>io-model.html</v>
      </c>
      <c r="R1126" s="462"/>
      <c r="T1126" s="4"/>
    </row>
    <row r="1127" spans="1:20" ht="177" x14ac:dyDescent="0.75">
      <c r="A1127" s="463" t="str">
        <f t="shared" si="225"/>
        <v>Government Revenue Accounting</v>
      </c>
      <c r="B1127" s="463" t="str">
        <f t="shared" si="221"/>
        <v>Fuel Tax Revenue</v>
      </c>
      <c r="C1127" s="463" t="str">
        <f t="shared" si="221"/>
        <v>GRA for Fuel Tax Revenue</v>
      </c>
      <c r="D1127" s="1" t="s">
        <v>3201</v>
      </c>
      <c r="E1127" s="1"/>
      <c r="F1127" s="1" t="s">
        <v>3205</v>
      </c>
      <c r="G1127" s="1"/>
      <c r="H1127" s="459">
        <v>553</v>
      </c>
      <c r="I1127" s="463" t="str">
        <f t="shared" si="222"/>
        <v>Yes</v>
      </c>
      <c r="J1127" s="217"/>
      <c r="K1127" s="463" t="str">
        <f t="shared" si="223"/>
        <v>GRA fuel tax revenue</v>
      </c>
      <c r="L1127" s="463">
        <f t="shared" si="223"/>
        <v>0</v>
      </c>
      <c r="M1127" s="463">
        <f t="shared" si="223"/>
        <v>10</v>
      </c>
      <c r="N1127" s="463">
        <f t="shared" si="223"/>
        <v>1</v>
      </c>
      <c r="O1127" s="463" t="str">
        <f t="shared" si="223"/>
        <v>weight</v>
      </c>
      <c r="P1127" s="223" t="str">
        <f>INDEX('Policy Characteristics'!J:J,MATCH($C1127,'Policy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7" s="463" t="str">
        <f t="shared" si="224"/>
        <v>io-model.html</v>
      </c>
      <c r="R1127" s="462"/>
      <c r="T1127" s="4"/>
    </row>
    <row r="1128" spans="1:20" ht="177" x14ac:dyDescent="0.75">
      <c r="A1128" s="463" t="str">
        <f t="shared" si="225"/>
        <v>Government Revenue Accounting</v>
      </c>
      <c r="B1128" s="463" t="str">
        <f t="shared" si="221"/>
        <v>Fuel Tax Revenue</v>
      </c>
      <c r="C1128" s="463" t="str">
        <f t="shared" si="221"/>
        <v>GRA for Fuel Tax Revenue</v>
      </c>
      <c r="D1128" s="1" t="s">
        <v>3202</v>
      </c>
      <c r="E1128" s="1"/>
      <c r="F1128" s="1" t="s">
        <v>3206</v>
      </c>
      <c r="G1128" s="1"/>
      <c r="H1128" s="459">
        <v>554</v>
      </c>
      <c r="I1128" s="463" t="str">
        <f t="shared" si="222"/>
        <v>Yes</v>
      </c>
      <c r="J1128" s="217"/>
      <c r="K1128" s="463" t="str">
        <f t="shared" si="223"/>
        <v>GRA fuel tax revenue</v>
      </c>
      <c r="L1128" s="463">
        <f t="shared" si="223"/>
        <v>0</v>
      </c>
      <c r="M1128" s="463">
        <f t="shared" si="223"/>
        <v>10</v>
      </c>
      <c r="N1128" s="463">
        <f t="shared" si="223"/>
        <v>1</v>
      </c>
      <c r="O1128" s="463" t="str">
        <f t="shared" si="223"/>
        <v>weight</v>
      </c>
      <c r="P1128" s="223" t="str">
        <f>INDEX('Policy Characteristics'!J:J,MATCH($C1128,'Policy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8" s="463" t="str">
        <f t="shared" si="224"/>
        <v>io-model.html</v>
      </c>
      <c r="R1128" s="462"/>
      <c r="T1128" s="4"/>
    </row>
    <row r="1129" spans="1:20" ht="177" x14ac:dyDescent="0.75">
      <c r="A1129" s="1" t="s">
        <v>3181</v>
      </c>
      <c r="B1129" s="1" t="s">
        <v>497</v>
      </c>
      <c r="C1129" s="1" t="s">
        <v>3191</v>
      </c>
      <c r="D1129" s="1" t="s">
        <v>3198</v>
      </c>
      <c r="E1129" s="1"/>
      <c r="F1129" s="1" t="s">
        <v>3203</v>
      </c>
      <c r="G1129" s="1"/>
      <c r="H1129" s="459">
        <v>555</v>
      </c>
      <c r="I1129" s="1" t="s">
        <v>45</v>
      </c>
      <c r="J1129" s="217"/>
      <c r="K1129" s="217" t="s">
        <v>3233</v>
      </c>
      <c r="L1129" s="223">
        <v>0</v>
      </c>
      <c r="M1129" s="1">
        <v>10</v>
      </c>
      <c r="N1129" s="1">
        <v>1</v>
      </c>
      <c r="O1129" s="1" t="s">
        <v>3155</v>
      </c>
      <c r="P1129" s="223" t="str">
        <f>INDEX('Policy Characteristics'!J:J,MATCH($C1129,'Policy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9" s="1" t="s">
        <v>3156</v>
      </c>
      <c r="R1129" s="462"/>
      <c r="T1129" s="4"/>
    </row>
    <row r="1130" spans="1:20" ht="177" x14ac:dyDescent="0.75">
      <c r="A1130" s="463" t="str">
        <f>A$1129</f>
        <v>Government Revenue Accounting</v>
      </c>
      <c r="B1130" s="463" t="str">
        <f t="shared" ref="B1130:C1133" si="226">B$1129</f>
        <v>EV Subsidy</v>
      </c>
      <c r="C1130" s="463" t="str">
        <f t="shared" si="226"/>
        <v>GRA for EV Subsidy</v>
      </c>
      <c r="D1130" s="1" t="s">
        <v>3199</v>
      </c>
      <c r="E1130" s="1"/>
      <c r="F1130" s="1" t="s">
        <v>3230</v>
      </c>
      <c r="G1130" s="1"/>
      <c r="H1130" s="459">
        <v>556</v>
      </c>
      <c r="I1130" s="463" t="str">
        <f t="shared" ref="I1130:I1133" si="227">I$1129</f>
        <v>Yes</v>
      </c>
      <c r="J1130" s="217"/>
      <c r="K1130" s="463" t="str">
        <f t="shared" ref="K1130:O1133" si="228">K$1129</f>
        <v>GRA EV subsidy</v>
      </c>
      <c r="L1130" s="463">
        <f t="shared" si="228"/>
        <v>0</v>
      </c>
      <c r="M1130" s="463">
        <f t="shared" si="228"/>
        <v>10</v>
      </c>
      <c r="N1130" s="463">
        <f t="shared" si="228"/>
        <v>1</v>
      </c>
      <c r="O1130" s="463" t="str">
        <f t="shared" si="228"/>
        <v>weight</v>
      </c>
      <c r="P1130" s="223" t="str">
        <f>INDEX('Policy Characteristics'!J:J,MATCH($C1130,'Policy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0" s="463" t="str">
        <f t="shared" ref="Q1130:Q1133" si="229">Q$1129</f>
        <v>io-model.html</v>
      </c>
      <c r="R1130" s="462"/>
      <c r="T1130" s="4"/>
    </row>
    <row r="1131" spans="1:20" ht="177" x14ac:dyDescent="0.75">
      <c r="A1131" s="463" t="str">
        <f t="shared" ref="A1131:A1133" si="230">A$1129</f>
        <v>Government Revenue Accounting</v>
      </c>
      <c r="B1131" s="463" t="str">
        <f t="shared" si="226"/>
        <v>EV Subsidy</v>
      </c>
      <c r="C1131" s="463" t="str">
        <f t="shared" si="226"/>
        <v>GRA for EV Subsidy</v>
      </c>
      <c r="D1131" s="1" t="s">
        <v>3200</v>
      </c>
      <c r="E1131" s="1"/>
      <c r="F1131" s="1" t="s">
        <v>3204</v>
      </c>
      <c r="G1131" s="1"/>
      <c r="H1131" s="459">
        <v>557</v>
      </c>
      <c r="I1131" s="463" t="str">
        <f t="shared" si="227"/>
        <v>Yes</v>
      </c>
      <c r="J1131" s="217"/>
      <c r="K1131" s="463" t="str">
        <f t="shared" si="228"/>
        <v>GRA EV subsidy</v>
      </c>
      <c r="L1131" s="463">
        <f t="shared" si="228"/>
        <v>0</v>
      </c>
      <c r="M1131" s="463">
        <f t="shared" si="228"/>
        <v>10</v>
      </c>
      <c r="N1131" s="463">
        <f t="shared" si="228"/>
        <v>1</v>
      </c>
      <c r="O1131" s="463" t="str">
        <f t="shared" si="228"/>
        <v>weight</v>
      </c>
      <c r="P1131" s="223" t="str">
        <f>INDEX('Policy Characteristics'!J:J,MATCH($C1131,'Policy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1" s="463" t="str">
        <f t="shared" si="229"/>
        <v>io-model.html</v>
      </c>
      <c r="R1131" s="462"/>
      <c r="T1131" s="4"/>
    </row>
    <row r="1132" spans="1:20" ht="177" x14ac:dyDescent="0.75">
      <c r="A1132" s="463" t="str">
        <f t="shared" si="230"/>
        <v>Government Revenue Accounting</v>
      </c>
      <c r="B1132" s="463" t="str">
        <f t="shared" si="226"/>
        <v>EV Subsidy</v>
      </c>
      <c r="C1132" s="463" t="str">
        <f t="shared" si="226"/>
        <v>GRA for EV Subsidy</v>
      </c>
      <c r="D1132" s="1" t="s">
        <v>3201</v>
      </c>
      <c r="E1132" s="1"/>
      <c r="F1132" s="1" t="s">
        <v>3205</v>
      </c>
      <c r="G1132" s="1"/>
      <c r="H1132" s="459">
        <v>558</v>
      </c>
      <c r="I1132" s="463" t="str">
        <f t="shared" si="227"/>
        <v>Yes</v>
      </c>
      <c r="J1132" s="217"/>
      <c r="K1132" s="463" t="str">
        <f t="shared" si="228"/>
        <v>GRA EV subsidy</v>
      </c>
      <c r="L1132" s="463">
        <f t="shared" si="228"/>
        <v>0</v>
      </c>
      <c r="M1132" s="463">
        <f t="shared" si="228"/>
        <v>10</v>
      </c>
      <c r="N1132" s="463">
        <f t="shared" si="228"/>
        <v>1</v>
      </c>
      <c r="O1132" s="463" t="str">
        <f t="shared" si="228"/>
        <v>weight</v>
      </c>
      <c r="P1132" s="223" t="str">
        <f>INDEX('Policy Characteristics'!J:J,MATCH($C1132,'Policy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2" s="463" t="str">
        <f t="shared" si="229"/>
        <v>io-model.html</v>
      </c>
      <c r="R1132" s="462"/>
      <c r="T1132" s="4"/>
    </row>
    <row r="1133" spans="1:20" ht="177" x14ac:dyDescent="0.75">
      <c r="A1133" s="463" t="str">
        <f t="shared" si="230"/>
        <v>Government Revenue Accounting</v>
      </c>
      <c r="B1133" s="463" t="str">
        <f t="shared" si="226"/>
        <v>EV Subsidy</v>
      </c>
      <c r="C1133" s="463" t="str">
        <f t="shared" si="226"/>
        <v>GRA for EV Subsidy</v>
      </c>
      <c r="D1133" s="1" t="s">
        <v>3202</v>
      </c>
      <c r="E1133" s="1"/>
      <c r="F1133" s="1" t="s">
        <v>3206</v>
      </c>
      <c r="G1133" s="1"/>
      <c r="H1133" s="459">
        <v>559</v>
      </c>
      <c r="I1133" s="463" t="str">
        <f t="shared" si="227"/>
        <v>Yes</v>
      </c>
      <c r="J1133" s="217"/>
      <c r="K1133" s="463" t="str">
        <f t="shared" si="228"/>
        <v>GRA EV subsidy</v>
      </c>
      <c r="L1133" s="463">
        <f t="shared" si="228"/>
        <v>0</v>
      </c>
      <c r="M1133" s="463">
        <f t="shared" si="228"/>
        <v>10</v>
      </c>
      <c r="N1133" s="463">
        <f t="shared" si="228"/>
        <v>1</v>
      </c>
      <c r="O1133" s="463" t="str">
        <f t="shared" si="228"/>
        <v>weight</v>
      </c>
      <c r="P1133" s="223" t="str">
        <f>INDEX('Policy Characteristics'!J:J,MATCH($C1133,'Policy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3" s="463" t="str">
        <f t="shared" si="229"/>
        <v>io-model.html</v>
      </c>
      <c r="R1133" s="462"/>
      <c r="T1133" s="4"/>
    </row>
    <row r="1134" spans="1:20" ht="177" x14ac:dyDescent="0.75">
      <c r="A1134" s="4" t="s">
        <v>3181</v>
      </c>
      <c r="B1134" s="4" t="s">
        <v>3184</v>
      </c>
      <c r="C1134" s="4" t="s">
        <v>3192</v>
      </c>
      <c r="D1134" s="4" t="s">
        <v>3198</v>
      </c>
      <c r="F1134" s="4" t="s">
        <v>3203</v>
      </c>
      <c r="H1134" s="286">
        <v>560</v>
      </c>
      <c r="I1134" s="4" t="s">
        <v>45</v>
      </c>
      <c r="J1134" s="210"/>
      <c r="K1134" s="217" t="s">
        <v>3234</v>
      </c>
      <c r="L1134" s="73">
        <v>0</v>
      </c>
      <c r="M1134" s="4">
        <v>10</v>
      </c>
      <c r="N1134" s="4">
        <v>1</v>
      </c>
      <c r="O1134" s="4" t="s">
        <v>3155</v>
      </c>
      <c r="P1134" s="223" t="str">
        <f>INDEX('Policy Characteristics'!J:J,MATCH($C1134,'Policy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4" s="4" t="s">
        <v>3156</v>
      </c>
      <c r="R1134" s="7"/>
      <c r="T1134" s="4"/>
    </row>
    <row r="1135" spans="1:20" ht="177" x14ac:dyDescent="0.75">
      <c r="A1135" s="5" t="str">
        <f>A$1134</f>
        <v>Government Revenue Accounting</v>
      </c>
      <c r="B1135" s="5" t="str">
        <f t="shared" ref="B1135:C1138" si="231">B$1134</f>
        <v>Electricity Generation Subsidy</v>
      </c>
      <c r="C1135" s="5" t="str">
        <f t="shared" si="231"/>
        <v>GRA for Electricity Generation Subsidies</v>
      </c>
      <c r="D1135" s="4" t="s">
        <v>3199</v>
      </c>
      <c r="F1135" s="4" t="s">
        <v>3230</v>
      </c>
      <c r="H1135" s="286">
        <v>561</v>
      </c>
      <c r="I1135" s="5" t="str">
        <f t="shared" ref="I1135:I1138" si="232">I$1134</f>
        <v>Yes</v>
      </c>
      <c r="J1135" s="210"/>
      <c r="K1135" s="5" t="str">
        <f t="shared" ref="K1135:O1138" si="233">K$1134</f>
        <v>GRA elec gen subsidy</v>
      </c>
      <c r="L1135" s="5">
        <f t="shared" si="233"/>
        <v>0</v>
      </c>
      <c r="M1135" s="5">
        <f t="shared" si="233"/>
        <v>10</v>
      </c>
      <c r="N1135" s="5">
        <f t="shared" si="233"/>
        <v>1</v>
      </c>
      <c r="O1135" s="5" t="str">
        <f t="shared" si="233"/>
        <v>weight</v>
      </c>
      <c r="P1135" s="223" t="str">
        <f>INDEX('Policy Characteristics'!J:J,MATCH($C1135,'Policy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5" s="5" t="str">
        <f t="shared" ref="Q1135:Q1138" si="234">Q$1134</f>
        <v>io-model.html</v>
      </c>
      <c r="R1135" s="7"/>
      <c r="T1135" s="4"/>
    </row>
    <row r="1136" spans="1:20" ht="177" x14ac:dyDescent="0.75">
      <c r="A1136" s="5" t="str">
        <f t="shared" ref="A1136:A1138" si="235">A$1134</f>
        <v>Government Revenue Accounting</v>
      </c>
      <c r="B1136" s="5" t="str">
        <f t="shared" si="231"/>
        <v>Electricity Generation Subsidy</v>
      </c>
      <c r="C1136" s="5" t="str">
        <f t="shared" si="231"/>
        <v>GRA for Electricity Generation Subsidies</v>
      </c>
      <c r="D1136" s="4" t="s">
        <v>3200</v>
      </c>
      <c r="F1136" s="4" t="s">
        <v>3204</v>
      </c>
      <c r="H1136" s="286">
        <v>562</v>
      </c>
      <c r="I1136" s="5" t="str">
        <f t="shared" si="232"/>
        <v>Yes</v>
      </c>
      <c r="J1136" s="210"/>
      <c r="K1136" s="5" t="str">
        <f t="shared" si="233"/>
        <v>GRA elec gen subsidy</v>
      </c>
      <c r="L1136" s="5">
        <f t="shared" si="233"/>
        <v>0</v>
      </c>
      <c r="M1136" s="5">
        <f t="shared" si="233"/>
        <v>10</v>
      </c>
      <c r="N1136" s="5">
        <f t="shared" si="233"/>
        <v>1</v>
      </c>
      <c r="O1136" s="5" t="str">
        <f t="shared" si="233"/>
        <v>weight</v>
      </c>
      <c r="P1136" s="223" t="str">
        <f>INDEX('Policy Characteristics'!J:J,MATCH($C1136,'Policy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6" s="5" t="str">
        <f t="shared" si="234"/>
        <v>io-model.html</v>
      </c>
      <c r="R1136" s="7"/>
      <c r="T1136" s="4"/>
    </row>
    <row r="1137" spans="1:20" ht="177" x14ac:dyDescent="0.75">
      <c r="A1137" s="5" t="str">
        <f t="shared" si="235"/>
        <v>Government Revenue Accounting</v>
      </c>
      <c r="B1137" s="5" t="str">
        <f t="shared" si="231"/>
        <v>Electricity Generation Subsidy</v>
      </c>
      <c r="C1137" s="5" t="str">
        <f t="shared" si="231"/>
        <v>GRA for Electricity Generation Subsidies</v>
      </c>
      <c r="D1137" s="4" t="s">
        <v>3201</v>
      </c>
      <c r="F1137" s="4" t="s">
        <v>3205</v>
      </c>
      <c r="H1137" s="286">
        <v>563</v>
      </c>
      <c r="I1137" s="5" t="str">
        <f t="shared" si="232"/>
        <v>Yes</v>
      </c>
      <c r="J1137" s="210"/>
      <c r="K1137" s="5" t="str">
        <f t="shared" si="233"/>
        <v>GRA elec gen subsidy</v>
      </c>
      <c r="L1137" s="5">
        <f t="shared" si="233"/>
        <v>0</v>
      </c>
      <c r="M1137" s="5">
        <f t="shared" si="233"/>
        <v>10</v>
      </c>
      <c r="N1137" s="5">
        <f t="shared" si="233"/>
        <v>1</v>
      </c>
      <c r="O1137" s="5" t="str">
        <f t="shared" si="233"/>
        <v>weight</v>
      </c>
      <c r="P1137" s="223" t="str">
        <f>INDEX('Policy Characteristics'!J:J,MATCH($C1137,'Policy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7" s="5" t="str">
        <f t="shared" si="234"/>
        <v>io-model.html</v>
      </c>
      <c r="R1137" s="7"/>
      <c r="T1137" s="4"/>
    </row>
    <row r="1138" spans="1:20" ht="177" x14ac:dyDescent="0.75">
      <c r="A1138" s="5" t="str">
        <f t="shared" si="235"/>
        <v>Government Revenue Accounting</v>
      </c>
      <c r="B1138" s="5" t="str">
        <f t="shared" si="231"/>
        <v>Electricity Generation Subsidy</v>
      </c>
      <c r="C1138" s="5" t="str">
        <f t="shared" si="231"/>
        <v>GRA for Electricity Generation Subsidies</v>
      </c>
      <c r="D1138" s="4" t="s">
        <v>3202</v>
      </c>
      <c r="F1138" s="4" t="s">
        <v>3206</v>
      </c>
      <c r="H1138" s="286">
        <v>564</v>
      </c>
      <c r="I1138" s="5" t="str">
        <f t="shared" si="232"/>
        <v>Yes</v>
      </c>
      <c r="J1138" s="210"/>
      <c r="K1138" s="5" t="str">
        <f t="shared" si="233"/>
        <v>GRA elec gen subsidy</v>
      </c>
      <c r="L1138" s="5">
        <f t="shared" si="233"/>
        <v>0</v>
      </c>
      <c r="M1138" s="5">
        <f t="shared" si="233"/>
        <v>10</v>
      </c>
      <c r="N1138" s="5">
        <f t="shared" si="233"/>
        <v>1</v>
      </c>
      <c r="O1138" s="5" t="str">
        <f t="shared" si="233"/>
        <v>weight</v>
      </c>
      <c r="P1138" s="223" t="str">
        <f>INDEX('Policy Characteristics'!J:J,MATCH($C1138,'Policy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8" s="5" t="str">
        <f t="shared" si="234"/>
        <v>io-model.html</v>
      </c>
      <c r="R1138" s="7"/>
      <c r="T1138" s="4"/>
    </row>
    <row r="1139" spans="1:20" ht="177" x14ac:dyDescent="0.75">
      <c r="A1139" s="4" t="s">
        <v>3181</v>
      </c>
      <c r="B1139" s="4" t="s">
        <v>3185</v>
      </c>
      <c r="C1139" s="4" t="s">
        <v>3193</v>
      </c>
      <c r="D1139" s="4" t="s">
        <v>3198</v>
      </c>
      <c r="F1139" s="4" t="s">
        <v>3203</v>
      </c>
      <c r="H1139" s="286">
        <v>565</v>
      </c>
      <c r="I1139" s="4" t="s">
        <v>45</v>
      </c>
      <c r="J1139" s="210"/>
      <c r="K1139" s="217" t="s">
        <v>3235</v>
      </c>
      <c r="L1139" s="73">
        <v>0</v>
      </c>
      <c r="M1139" s="4">
        <v>10</v>
      </c>
      <c r="N1139" s="4">
        <v>1</v>
      </c>
      <c r="O1139" s="4" t="s">
        <v>3155</v>
      </c>
      <c r="P1139" s="223" t="str">
        <f>INDEX('Policy Characteristics'!J:J,MATCH($C1139,'Policy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9" s="4" t="s">
        <v>3156</v>
      </c>
      <c r="R1139" s="7"/>
      <c r="T1139" s="4"/>
    </row>
    <row r="1140" spans="1:20" ht="177" x14ac:dyDescent="0.75">
      <c r="A1140" s="5" t="str">
        <f>A$1139</f>
        <v>Government Revenue Accounting</v>
      </c>
      <c r="B1140" s="5" t="str">
        <f t="shared" ref="B1140:C1143" si="236">B$1139</f>
        <v>Electricity Capacity Construction Subsidy</v>
      </c>
      <c r="C1140" s="5" t="str">
        <f t="shared" si="236"/>
        <v>GRA for Electricity Capacity Construction Subsidies</v>
      </c>
      <c r="D1140" s="4" t="s">
        <v>3199</v>
      </c>
      <c r="F1140" s="4" t="s">
        <v>3230</v>
      </c>
      <c r="H1140" s="286">
        <v>566</v>
      </c>
      <c r="I1140" s="5" t="str">
        <f t="shared" ref="I1140:I1143" si="237">I$1139</f>
        <v>Yes</v>
      </c>
      <c r="J1140" s="210"/>
      <c r="K1140" s="5" t="str">
        <f t="shared" ref="K1140:O1143" si="238">K$1139</f>
        <v>GRA elec cap const subsidy</v>
      </c>
      <c r="L1140" s="5">
        <f t="shared" si="238"/>
        <v>0</v>
      </c>
      <c r="M1140" s="5">
        <f t="shared" si="238"/>
        <v>10</v>
      </c>
      <c r="N1140" s="5">
        <f t="shared" si="238"/>
        <v>1</v>
      </c>
      <c r="O1140" s="5" t="str">
        <f t="shared" si="238"/>
        <v>weight</v>
      </c>
      <c r="P1140" s="223" t="str">
        <f>INDEX('Policy Characteristics'!J:J,MATCH($C1140,'Policy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0" s="5" t="str">
        <f t="shared" ref="Q1140:Q1143" si="239">Q$1139</f>
        <v>io-model.html</v>
      </c>
      <c r="R1140" s="7"/>
      <c r="T1140" s="4"/>
    </row>
    <row r="1141" spans="1:20" ht="177" x14ac:dyDescent="0.75">
      <c r="A1141" s="5" t="str">
        <f t="shared" ref="A1141:A1143" si="240">A$1139</f>
        <v>Government Revenue Accounting</v>
      </c>
      <c r="B1141" s="5" t="str">
        <f t="shared" si="236"/>
        <v>Electricity Capacity Construction Subsidy</v>
      </c>
      <c r="C1141" s="5" t="str">
        <f t="shared" si="236"/>
        <v>GRA for Electricity Capacity Construction Subsidies</v>
      </c>
      <c r="D1141" s="4" t="s">
        <v>3200</v>
      </c>
      <c r="F1141" s="4" t="s">
        <v>3204</v>
      </c>
      <c r="H1141" s="286">
        <v>567</v>
      </c>
      <c r="I1141" s="5" t="str">
        <f t="shared" si="237"/>
        <v>Yes</v>
      </c>
      <c r="J1141" s="210"/>
      <c r="K1141" s="5" t="str">
        <f t="shared" si="238"/>
        <v>GRA elec cap const subsidy</v>
      </c>
      <c r="L1141" s="5">
        <f t="shared" si="238"/>
        <v>0</v>
      </c>
      <c r="M1141" s="5">
        <f t="shared" si="238"/>
        <v>10</v>
      </c>
      <c r="N1141" s="5">
        <f t="shared" si="238"/>
        <v>1</v>
      </c>
      <c r="O1141" s="5" t="str">
        <f t="shared" si="238"/>
        <v>weight</v>
      </c>
      <c r="P1141" s="223" t="str">
        <f>INDEX('Policy Characteristics'!J:J,MATCH($C1141,'Policy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1" s="5" t="str">
        <f t="shared" si="239"/>
        <v>io-model.html</v>
      </c>
      <c r="R1141" s="7"/>
      <c r="T1141" s="4"/>
    </row>
    <row r="1142" spans="1:20" ht="177" x14ac:dyDescent="0.75">
      <c r="A1142" s="5" t="str">
        <f t="shared" si="240"/>
        <v>Government Revenue Accounting</v>
      </c>
      <c r="B1142" s="5" t="str">
        <f t="shared" si="236"/>
        <v>Electricity Capacity Construction Subsidy</v>
      </c>
      <c r="C1142" s="5" t="str">
        <f t="shared" si="236"/>
        <v>GRA for Electricity Capacity Construction Subsidies</v>
      </c>
      <c r="D1142" s="4" t="s">
        <v>3201</v>
      </c>
      <c r="F1142" s="4" t="s">
        <v>3205</v>
      </c>
      <c r="H1142" s="286">
        <v>568</v>
      </c>
      <c r="I1142" s="5" t="str">
        <f t="shared" si="237"/>
        <v>Yes</v>
      </c>
      <c r="J1142" s="210"/>
      <c r="K1142" s="5" t="str">
        <f t="shared" si="238"/>
        <v>GRA elec cap const subsidy</v>
      </c>
      <c r="L1142" s="5">
        <f t="shared" si="238"/>
        <v>0</v>
      </c>
      <c r="M1142" s="5">
        <f t="shared" si="238"/>
        <v>10</v>
      </c>
      <c r="N1142" s="5">
        <f t="shared" si="238"/>
        <v>1</v>
      </c>
      <c r="O1142" s="5" t="str">
        <f t="shared" si="238"/>
        <v>weight</v>
      </c>
      <c r="P1142" s="223" t="str">
        <f>INDEX('Policy Characteristics'!J:J,MATCH($C1142,'Policy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2" s="5" t="str">
        <f t="shared" si="239"/>
        <v>io-model.html</v>
      </c>
      <c r="R1142" s="7"/>
      <c r="T1142" s="4"/>
    </row>
    <row r="1143" spans="1:20" ht="177" x14ac:dyDescent="0.75">
      <c r="A1143" s="5" t="str">
        <f t="shared" si="240"/>
        <v>Government Revenue Accounting</v>
      </c>
      <c r="B1143" s="5" t="str">
        <f t="shared" si="236"/>
        <v>Electricity Capacity Construction Subsidy</v>
      </c>
      <c r="C1143" s="5" t="str">
        <f t="shared" si="236"/>
        <v>GRA for Electricity Capacity Construction Subsidies</v>
      </c>
      <c r="D1143" s="4" t="s">
        <v>3202</v>
      </c>
      <c r="F1143" s="4" t="s">
        <v>3206</v>
      </c>
      <c r="H1143" s="286">
        <v>569</v>
      </c>
      <c r="I1143" s="5" t="str">
        <f t="shared" si="237"/>
        <v>Yes</v>
      </c>
      <c r="J1143" s="210"/>
      <c r="K1143" s="5" t="str">
        <f t="shared" si="238"/>
        <v>GRA elec cap const subsidy</v>
      </c>
      <c r="L1143" s="5">
        <f t="shared" si="238"/>
        <v>0</v>
      </c>
      <c r="M1143" s="5">
        <f t="shared" si="238"/>
        <v>10</v>
      </c>
      <c r="N1143" s="5">
        <f t="shared" si="238"/>
        <v>1</v>
      </c>
      <c r="O1143" s="5" t="str">
        <f t="shared" si="238"/>
        <v>weight</v>
      </c>
      <c r="P1143" s="223" t="str">
        <f>INDEX('Policy Characteristics'!J:J,MATCH($C1143,'Policy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3" s="5" t="str">
        <f t="shared" si="239"/>
        <v>io-model.html</v>
      </c>
      <c r="R1143" s="7"/>
      <c r="T1143" s="4"/>
    </row>
    <row r="1144" spans="1:20" ht="177" x14ac:dyDescent="0.75">
      <c r="A1144" s="4" t="s">
        <v>3181</v>
      </c>
      <c r="B1144" s="4" t="s">
        <v>285</v>
      </c>
      <c r="C1144" s="4" t="s">
        <v>3194</v>
      </c>
      <c r="D1144" s="4" t="s">
        <v>3198</v>
      </c>
      <c r="F1144" s="4" t="s">
        <v>3203</v>
      </c>
      <c r="H1144" s="286">
        <v>570</v>
      </c>
      <c r="I1144" s="4" t="s">
        <v>45</v>
      </c>
      <c r="J1144" s="210"/>
      <c r="K1144" s="217" t="s">
        <v>3236</v>
      </c>
      <c r="L1144" s="73">
        <v>0</v>
      </c>
      <c r="M1144" s="4">
        <v>10</v>
      </c>
      <c r="N1144" s="4">
        <v>1</v>
      </c>
      <c r="O1144" s="4" t="s">
        <v>3155</v>
      </c>
      <c r="P1144" s="223" t="str">
        <f>INDEX('Policy Characteristics'!J:J,MATCH($C1144,'Policy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4" s="4" t="s">
        <v>3156</v>
      </c>
      <c r="R1144" s="7"/>
      <c r="T1144" s="4"/>
    </row>
    <row r="1145" spans="1:20" ht="177" x14ac:dyDescent="0.75">
      <c r="A1145" s="5" t="str">
        <f>A$1144</f>
        <v>Government Revenue Accounting</v>
      </c>
      <c r="B1145" s="5" t="str">
        <f t="shared" ref="B1145:C1148" si="241">B$1144</f>
        <v>Distributed Solar Subsidy</v>
      </c>
      <c r="C1145" s="5" t="str">
        <f t="shared" si="241"/>
        <v>GRA for Distributed Solar Subsidy</v>
      </c>
      <c r="D1145" s="4" t="s">
        <v>3199</v>
      </c>
      <c r="F1145" s="4" t="s">
        <v>3230</v>
      </c>
      <c r="H1145" s="286">
        <v>571</v>
      </c>
      <c r="I1145" s="5" t="str">
        <f t="shared" ref="I1145:I1148" si="242">I$1144</f>
        <v>Yes</v>
      </c>
      <c r="J1145" s="210"/>
      <c r="K1145" s="5" t="str">
        <f t="shared" ref="K1145:O1148" si="243">K$1144</f>
        <v>GRA dist solar subsidy</v>
      </c>
      <c r="L1145" s="5">
        <f t="shared" si="243"/>
        <v>0</v>
      </c>
      <c r="M1145" s="5">
        <f t="shared" si="243"/>
        <v>10</v>
      </c>
      <c r="N1145" s="5">
        <f t="shared" si="243"/>
        <v>1</v>
      </c>
      <c r="O1145" s="5" t="str">
        <f t="shared" si="243"/>
        <v>weight</v>
      </c>
      <c r="P1145" s="223" t="str">
        <f>INDEX('Policy Characteristics'!J:J,MATCH($C1145,'Policy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5" t="str">
        <f t="shared" ref="Q1145:Q1148" si="244">Q$1144</f>
        <v>io-model.html</v>
      </c>
      <c r="R1145" s="7"/>
      <c r="T1145" s="4"/>
    </row>
    <row r="1146" spans="1:20" ht="177" x14ac:dyDescent="0.75">
      <c r="A1146" s="5" t="str">
        <f t="shared" ref="A1146:A1148" si="245">A$1144</f>
        <v>Government Revenue Accounting</v>
      </c>
      <c r="B1146" s="5" t="str">
        <f t="shared" si="241"/>
        <v>Distributed Solar Subsidy</v>
      </c>
      <c r="C1146" s="5" t="str">
        <f t="shared" si="241"/>
        <v>GRA for Distributed Solar Subsidy</v>
      </c>
      <c r="D1146" s="4" t="s">
        <v>3200</v>
      </c>
      <c r="F1146" s="4" t="s">
        <v>3204</v>
      </c>
      <c r="H1146" s="286">
        <v>572</v>
      </c>
      <c r="I1146" s="5" t="str">
        <f t="shared" si="242"/>
        <v>Yes</v>
      </c>
      <c r="J1146" s="210"/>
      <c r="K1146" s="5" t="str">
        <f t="shared" si="243"/>
        <v>GRA dist solar subsidy</v>
      </c>
      <c r="L1146" s="5">
        <f t="shared" si="243"/>
        <v>0</v>
      </c>
      <c r="M1146" s="5">
        <f t="shared" si="243"/>
        <v>10</v>
      </c>
      <c r="N1146" s="5">
        <f t="shared" si="243"/>
        <v>1</v>
      </c>
      <c r="O1146" s="5" t="str">
        <f t="shared" si="243"/>
        <v>weight</v>
      </c>
      <c r="P1146" s="223" t="str">
        <f>INDEX('Policy Characteristics'!J:J,MATCH($C1146,'Policy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5" t="str">
        <f t="shared" si="244"/>
        <v>io-model.html</v>
      </c>
      <c r="R1146" s="7"/>
      <c r="T1146" s="4"/>
    </row>
    <row r="1147" spans="1:20" ht="177" x14ac:dyDescent="0.75">
      <c r="A1147" s="5" t="str">
        <f t="shared" si="245"/>
        <v>Government Revenue Accounting</v>
      </c>
      <c r="B1147" s="5" t="str">
        <f t="shared" si="241"/>
        <v>Distributed Solar Subsidy</v>
      </c>
      <c r="C1147" s="5" t="str">
        <f t="shared" si="241"/>
        <v>GRA for Distributed Solar Subsidy</v>
      </c>
      <c r="D1147" s="4" t="s">
        <v>3201</v>
      </c>
      <c r="F1147" s="4" t="s">
        <v>3205</v>
      </c>
      <c r="H1147" s="286">
        <v>573</v>
      </c>
      <c r="I1147" s="5" t="str">
        <f t="shared" si="242"/>
        <v>Yes</v>
      </c>
      <c r="J1147" s="210"/>
      <c r="K1147" s="5" t="str">
        <f t="shared" si="243"/>
        <v>GRA dist solar subsidy</v>
      </c>
      <c r="L1147" s="5">
        <f t="shared" si="243"/>
        <v>0</v>
      </c>
      <c r="M1147" s="5">
        <f t="shared" si="243"/>
        <v>10</v>
      </c>
      <c r="N1147" s="5">
        <f t="shared" si="243"/>
        <v>1</v>
      </c>
      <c r="O1147" s="5" t="str">
        <f t="shared" si="243"/>
        <v>weight</v>
      </c>
      <c r="P1147" s="223" t="str">
        <f>INDEX('Policy Characteristics'!J:J,MATCH($C1147,'Policy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5" t="str">
        <f t="shared" si="244"/>
        <v>io-model.html</v>
      </c>
      <c r="R1147" s="7"/>
      <c r="T1147" s="4"/>
    </row>
    <row r="1148" spans="1:20" ht="177" x14ac:dyDescent="0.75">
      <c r="A1148" s="5" t="str">
        <f t="shared" si="245"/>
        <v>Government Revenue Accounting</v>
      </c>
      <c r="B1148" s="5" t="str">
        <f t="shared" si="241"/>
        <v>Distributed Solar Subsidy</v>
      </c>
      <c r="C1148" s="5" t="str">
        <f t="shared" si="241"/>
        <v>GRA for Distributed Solar Subsidy</v>
      </c>
      <c r="D1148" s="4" t="s">
        <v>3202</v>
      </c>
      <c r="F1148" s="4" t="s">
        <v>3206</v>
      </c>
      <c r="H1148" s="286">
        <v>574</v>
      </c>
      <c r="I1148" s="5" t="str">
        <f t="shared" si="242"/>
        <v>Yes</v>
      </c>
      <c r="J1148" s="210"/>
      <c r="K1148" s="5" t="str">
        <f t="shared" si="243"/>
        <v>GRA dist solar subsidy</v>
      </c>
      <c r="L1148" s="5">
        <f t="shared" si="243"/>
        <v>0</v>
      </c>
      <c r="M1148" s="5">
        <f t="shared" si="243"/>
        <v>10</v>
      </c>
      <c r="N1148" s="5">
        <f t="shared" si="243"/>
        <v>1</v>
      </c>
      <c r="O1148" s="5" t="str">
        <f t="shared" si="243"/>
        <v>weight</v>
      </c>
      <c r="P1148" s="223" t="str">
        <f>INDEX('Policy Characteristics'!J:J,MATCH($C1148,'Policy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5" t="str">
        <f t="shared" si="244"/>
        <v>io-model.html</v>
      </c>
      <c r="R1148" s="7"/>
      <c r="T1148" s="4"/>
    </row>
    <row r="1149" spans="1:20" ht="177" x14ac:dyDescent="0.75">
      <c r="A1149" s="4" t="s">
        <v>3181</v>
      </c>
      <c r="B1149" s="4" t="s">
        <v>3186</v>
      </c>
      <c r="C1149" s="4" t="s">
        <v>3195</v>
      </c>
      <c r="D1149" s="4" t="s">
        <v>3198</v>
      </c>
      <c r="F1149" s="4" t="s">
        <v>3203</v>
      </c>
      <c r="H1149" s="286">
        <v>575</v>
      </c>
      <c r="I1149" s="4" t="s">
        <v>45</v>
      </c>
      <c r="J1149" s="210"/>
      <c r="K1149" s="217" t="s">
        <v>3237</v>
      </c>
      <c r="L1149" s="73">
        <v>0</v>
      </c>
      <c r="M1149" s="4">
        <v>10</v>
      </c>
      <c r="N1149" s="4">
        <v>1</v>
      </c>
      <c r="O1149" s="4" t="s">
        <v>3155</v>
      </c>
      <c r="P1149" s="223" t="str">
        <f>INDEX('Policy Characteristics'!J:J,MATCH($C1149,'Policy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4" t="s">
        <v>3156</v>
      </c>
      <c r="R1149" s="7"/>
      <c r="T1149" s="4"/>
    </row>
    <row r="1150" spans="1:20" ht="177" x14ac:dyDescent="0.75">
      <c r="A1150" s="5" t="str">
        <f>A$1149</f>
        <v>Government Revenue Accounting</v>
      </c>
      <c r="B1150" s="5" t="str">
        <f t="shared" ref="B1150:C1153" si="246">B$1149</f>
        <v>Fuel Subsidy</v>
      </c>
      <c r="C1150" s="5" t="str">
        <f t="shared" si="246"/>
        <v>GRA for Fuel Subsidies</v>
      </c>
      <c r="D1150" s="4" t="s">
        <v>3199</v>
      </c>
      <c r="F1150" s="4" t="s">
        <v>3230</v>
      </c>
      <c r="H1150" s="286">
        <v>576</v>
      </c>
      <c r="I1150" s="5" t="str">
        <f t="shared" ref="I1150:I1153" si="247">I$1149</f>
        <v>Yes</v>
      </c>
      <c r="J1150" s="210"/>
      <c r="K1150" s="5" t="str">
        <f t="shared" ref="K1150:O1153" si="248">K$1149</f>
        <v>GRA fuel subsidy</v>
      </c>
      <c r="L1150" s="5">
        <f t="shared" si="248"/>
        <v>0</v>
      </c>
      <c r="M1150" s="5">
        <f t="shared" si="248"/>
        <v>10</v>
      </c>
      <c r="N1150" s="5">
        <f t="shared" si="248"/>
        <v>1</v>
      </c>
      <c r="O1150" s="5" t="str">
        <f t="shared" si="248"/>
        <v>weight</v>
      </c>
      <c r="P1150" s="223" t="str">
        <f>INDEX('Policy Characteristics'!J:J,MATCH($C1150,'Policy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5" t="str">
        <f t="shared" ref="Q1150:Q1153" si="249">Q$1149</f>
        <v>io-model.html</v>
      </c>
      <c r="R1150" s="7"/>
      <c r="T1150" s="4"/>
    </row>
    <row r="1151" spans="1:20" ht="177" x14ac:dyDescent="0.75">
      <c r="A1151" s="5" t="str">
        <f t="shared" ref="A1151:A1153" si="250">A$1149</f>
        <v>Government Revenue Accounting</v>
      </c>
      <c r="B1151" s="5" t="str">
        <f t="shared" si="246"/>
        <v>Fuel Subsidy</v>
      </c>
      <c r="C1151" s="5" t="str">
        <f t="shared" si="246"/>
        <v>GRA for Fuel Subsidies</v>
      </c>
      <c r="D1151" s="4" t="s">
        <v>3200</v>
      </c>
      <c r="F1151" s="4" t="s">
        <v>3204</v>
      </c>
      <c r="H1151" s="286">
        <v>577</v>
      </c>
      <c r="I1151" s="5" t="str">
        <f t="shared" si="247"/>
        <v>Yes</v>
      </c>
      <c r="J1151" s="210"/>
      <c r="K1151" s="5" t="str">
        <f t="shared" si="248"/>
        <v>GRA fuel subsidy</v>
      </c>
      <c r="L1151" s="5">
        <f t="shared" si="248"/>
        <v>0</v>
      </c>
      <c r="M1151" s="5">
        <f t="shared" si="248"/>
        <v>10</v>
      </c>
      <c r="N1151" s="5">
        <f t="shared" si="248"/>
        <v>1</v>
      </c>
      <c r="O1151" s="5" t="str">
        <f t="shared" si="248"/>
        <v>weight</v>
      </c>
      <c r="P1151" s="223" t="str">
        <f>INDEX('Policy Characteristics'!J:J,MATCH($C1151,'Policy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5" t="str">
        <f t="shared" si="249"/>
        <v>io-model.html</v>
      </c>
      <c r="R1151" s="7"/>
      <c r="T1151" s="4"/>
    </row>
    <row r="1152" spans="1:20" ht="177" x14ac:dyDescent="0.75">
      <c r="A1152" s="5" t="str">
        <f t="shared" si="250"/>
        <v>Government Revenue Accounting</v>
      </c>
      <c r="B1152" s="5" t="str">
        <f t="shared" si="246"/>
        <v>Fuel Subsidy</v>
      </c>
      <c r="C1152" s="5" t="str">
        <f t="shared" si="246"/>
        <v>GRA for Fuel Subsidies</v>
      </c>
      <c r="D1152" s="4" t="s">
        <v>3201</v>
      </c>
      <c r="F1152" s="4" t="s">
        <v>3205</v>
      </c>
      <c r="H1152" s="286">
        <v>578</v>
      </c>
      <c r="I1152" s="5" t="str">
        <f t="shared" si="247"/>
        <v>Yes</v>
      </c>
      <c r="J1152" s="210"/>
      <c r="K1152" s="5" t="str">
        <f t="shared" si="248"/>
        <v>GRA fuel subsidy</v>
      </c>
      <c r="L1152" s="5">
        <f t="shared" si="248"/>
        <v>0</v>
      </c>
      <c r="M1152" s="5">
        <f t="shared" si="248"/>
        <v>10</v>
      </c>
      <c r="N1152" s="5">
        <f t="shared" si="248"/>
        <v>1</v>
      </c>
      <c r="O1152" s="5" t="str">
        <f t="shared" si="248"/>
        <v>weight</v>
      </c>
      <c r="P1152" s="223" t="str">
        <f>INDEX('Policy Characteristics'!J:J,MATCH($C1152,'Policy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5" t="str">
        <f t="shared" si="249"/>
        <v>io-model.html</v>
      </c>
      <c r="R1152" s="7"/>
      <c r="T1152" s="4"/>
    </row>
    <row r="1153" spans="1:20" ht="177" x14ac:dyDescent="0.75">
      <c r="A1153" s="5" t="str">
        <f t="shared" si="250"/>
        <v>Government Revenue Accounting</v>
      </c>
      <c r="B1153" s="5" t="str">
        <f t="shared" si="246"/>
        <v>Fuel Subsidy</v>
      </c>
      <c r="C1153" s="5" t="str">
        <f t="shared" si="246"/>
        <v>GRA for Fuel Subsidies</v>
      </c>
      <c r="D1153" s="4" t="s">
        <v>3202</v>
      </c>
      <c r="F1153" s="4" t="s">
        <v>3206</v>
      </c>
      <c r="H1153" s="286">
        <v>579</v>
      </c>
      <c r="I1153" s="5" t="str">
        <f t="shared" si="247"/>
        <v>Yes</v>
      </c>
      <c r="J1153" s="210"/>
      <c r="K1153" s="5" t="str">
        <f t="shared" si="248"/>
        <v>GRA fuel subsidy</v>
      </c>
      <c r="L1153" s="5">
        <f t="shared" si="248"/>
        <v>0</v>
      </c>
      <c r="M1153" s="5">
        <f t="shared" si="248"/>
        <v>10</v>
      </c>
      <c r="N1153" s="5">
        <f t="shared" si="248"/>
        <v>1</v>
      </c>
      <c r="O1153" s="5" t="str">
        <f t="shared" si="248"/>
        <v>weight</v>
      </c>
      <c r="P1153" s="223" t="str">
        <f>INDEX('Policy Characteristics'!J:J,MATCH($C1153,'Policy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5" t="str">
        <f t="shared" si="249"/>
        <v>io-model.html</v>
      </c>
      <c r="R1153" s="7"/>
      <c r="T1153" s="4"/>
    </row>
    <row r="1154" spans="1:20" ht="177" x14ac:dyDescent="0.75">
      <c r="A1154" s="4" t="s">
        <v>3181</v>
      </c>
      <c r="B1154" s="4" t="s">
        <v>3187</v>
      </c>
      <c r="C1154" s="4" t="s">
        <v>3196</v>
      </c>
      <c r="D1154" s="4" t="s">
        <v>3198</v>
      </c>
      <c r="F1154" s="4" t="s">
        <v>3203</v>
      </c>
      <c r="H1154" s="286">
        <v>580</v>
      </c>
      <c r="I1154" s="4" t="s">
        <v>45</v>
      </c>
      <c r="J1154" s="210"/>
      <c r="K1154" s="217" t="s">
        <v>3238</v>
      </c>
      <c r="L1154" s="73">
        <v>0</v>
      </c>
      <c r="M1154" s="4">
        <v>10</v>
      </c>
      <c r="N1154" s="4">
        <v>1</v>
      </c>
      <c r="O1154" s="4" t="s">
        <v>3155</v>
      </c>
      <c r="P1154" s="223" t="str">
        <f>INDEX('Policy Characteristics'!J:J,MATCH($C1154,'Policy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4" t="s">
        <v>3156</v>
      </c>
      <c r="R1154" s="7"/>
      <c r="T1154" s="4"/>
    </row>
    <row r="1155" spans="1:20" ht="177" x14ac:dyDescent="0.75">
      <c r="A1155" s="5" t="str">
        <f>A$1154</f>
        <v>Government Revenue Accounting</v>
      </c>
      <c r="B1155" s="5" t="str">
        <f t="shared" ref="B1155:C1158" si="251">B$1154</f>
        <v>National Debt Interest</v>
      </c>
      <c r="C1155" s="5" t="str">
        <f t="shared" si="251"/>
        <v>GRA for National Debt Interest</v>
      </c>
      <c r="D1155" s="4" t="s">
        <v>3199</v>
      </c>
      <c r="F1155" s="4" t="s">
        <v>3230</v>
      </c>
      <c r="H1155" s="286">
        <v>581</v>
      </c>
      <c r="I1155" s="5" t="str">
        <f t="shared" ref="I1155:I1158" si="252">I$1154</f>
        <v>Yes</v>
      </c>
      <c r="J1155" s="210"/>
      <c r="K1155" s="5" t="str">
        <f t="shared" ref="K1155:O1158" si="253">K$1154</f>
        <v>GRA national debt interest</v>
      </c>
      <c r="L1155" s="5">
        <f t="shared" si="253"/>
        <v>0</v>
      </c>
      <c r="M1155" s="5">
        <f t="shared" si="253"/>
        <v>10</v>
      </c>
      <c r="N1155" s="5">
        <f t="shared" si="253"/>
        <v>1</v>
      </c>
      <c r="O1155" s="5" t="str">
        <f t="shared" si="253"/>
        <v>weight</v>
      </c>
      <c r="P1155" s="223" t="str">
        <f>INDEX('Policy Characteristics'!J:J,MATCH($C1155,'Policy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5" t="str">
        <f t="shared" ref="Q1155:Q1158" si="254">Q$1154</f>
        <v>io-model.html</v>
      </c>
      <c r="R1155" s="7"/>
      <c r="T1155" s="4"/>
    </row>
    <row r="1156" spans="1:20" ht="177" x14ac:dyDescent="0.75">
      <c r="A1156" s="5" t="str">
        <f t="shared" ref="A1156:A1158" si="255">A$1154</f>
        <v>Government Revenue Accounting</v>
      </c>
      <c r="B1156" s="5" t="str">
        <f t="shared" si="251"/>
        <v>National Debt Interest</v>
      </c>
      <c r="C1156" s="5" t="str">
        <f t="shared" si="251"/>
        <v>GRA for National Debt Interest</v>
      </c>
      <c r="D1156" s="4" t="s">
        <v>3200</v>
      </c>
      <c r="F1156" s="4" t="s">
        <v>3204</v>
      </c>
      <c r="H1156" s="286">
        <v>582</v>
      </c>
      <c r="I1156" s="5" t="str">
        <f t="shared" si="252"/>
        <v>Yes</v>
      </c>
      <c r="J1156" s="210"/>
      <c r="K1156" s="5" t="str">
        <f t="shared" si="253"/>
        <v>GRA national debt interest</v>
      </c>
      <c r="L1156" s="5">
        <f t="shared" si="253"/>
        <v>0</v>
      </c>
      <c r="M1156" s="5">
        <f t="shared" si="253"/>
        <v>10</v>
      </c>
      <c r="N1156" s="5">
        <f t="shared" si="253"/>
        <v>1</v>
      </c>
      <c r="O1156" s="5" t="str">
        <f t="shared" si="253"/>
        <v>weight</v>
      </c>
      <c r="P1156" s="223" t="str">
        <f>INDEX('Policy Characteristics'!J:J,MATCH($C1156,'Policy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5" t="str">
        <f t="shared" si="254"/>
        <v>io-model.html</v>
      </c>
      <c r="R1156" s="7"/>
      <c r="T1156" s="4"/>
    </row>
    <row r="1157" spans="1:20" ht="177" x14ac:dyDescent="0.75">
      <c r="A1157" s="5" t="str">
        <f t="shared" si="255"/>
        <v>Government Revenue Accounting</v>
      </c>
      <c r="B1157" s="5" t="str">
        <f t="shared" si="251"/>
        <v>National Debt Interest</v>
      </c>
      <c r="C1157" s="5" t="str">
        <f t="shared" si="251"/>
        <v>GRA for National Debt Interest</v>
      </c>
      <c r="D1157" s="4" t="s">
        <v>3201</v>
      </c>
      <c r="F1157" s="4" t="s">
        <v>3205</v>
      </c>
      <c r="H1157" s="286">
        <v>583</v>
      </c>
      <c r="I1157" s="5" t="str">
        <f t="shared" si="252"/>
        <v>Yes</v>
      </c>
      <c r="J1157" s="210"/>
      <c r="K1157" s="5" t="str">
        <f t="shared" si="253"/>
        <v>GRA national debt interest</v>
      </c>
      <c r="L1157" s="5">
        <f t="shared" si="253"/>
        <v>0</v>
      </c>
      <c r="M1157" s="5">
        <f t="shared" si="253"/>
        <v>10</v>
      </c>
      <c r="N1157" s="5">
        <f t="shared" si="253"/>
        <v>1</v>
      </c>
      <c r="O1157" s="5" t="str">
        <f t="shared" si="253"/>
        <v>weight</v>
      </c>
      <c r="P1157" s="223" t="str">
        <f>INDEX('Policy Characteristics'!J:J,MATCH($C1157,'Policy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5" t="str">
        <f t="shared" si="254"/>
        <v>io-model.html</v>
      </c>
      <c r="R1157" s="7"/>
      <c r="T1157" s="4"/>
    </row>
    <row r="1158" spans="1:20" ht="177" x14ac:dyDescent="0.75">
      <c r="A1158" s="5" t="str">
        <f t="shared" si="255"/>
        <v>Government Revenue Accounting</v>
      </c>
      <c r="B1158" s="5" t="str">
        <f t="shared" si="251"/>
        <v>National Debt Interest</v>
      </c>
      <c r="C1158" s="5" t="str">
        <f t="shared" si="251"/>
        <v>GRA for National Debt Interest</v>
      </c>
      <c r="D1158" s="4" t="s">
        <v>3202</v>
      </c>
      <c r="F1158" s="4" t="s">
        <v>3206</v>
      </c>
      <c r="H1158" s="286">
        <v>584</v>
      </c>
      <c r="I1158" s="5" t="str">
        <f t="shared" si="252"/>
        <v>Yes</v>
      </c>
      <c r="J1158" s="210"/>
      <c r="K1158" s="5" t="str">
        <f t="shared" si="253"/>
        <v>GRA national debt interest</v>
      </c>
      <c r="L1158" s="5">
        <f t="shared" si="253"/>
        <v>0</v>
      </c>
      <c r="M1158" s="5">
        <f t="shared" si="253"/>
        <v>10</v>
      </c>
      <c r="N1158" s="5">
        <f t="shared" si="253"/>
        <v>1</v>
      </c>
      <c r="O1158" s="5" t="str">
        <f t="shared" si="253"/>
        <v>weight</v>
      </c>
      <c r="P1158" s="223" t="str">
        <f>INDEX('Policy Characteristics'!J:J,MATCH($C1158,'Policy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5" t="str">
        <f t="shared" si="254"/>
        <v>io-model.html</v>
      </c>
      <c r="R1158" s="7"/>
      <c r="T1158" s="4"/>
    </row>
    <row r="1159" spans="1:20" ht="177" x14ac:dyDescent="0.75">
      <c r="A1159" s="4" t="s">
        <v>3181</v>
      </c>
      <c r="B1159" s="4" t="s">
        <v>3188</v>
      </c>
      <c r="C1159" s="4" t="s">
        <v>3197</v>
      </c>
      <c r="D1159" s="4" t="s">
        <v>3198</v>
      </c>
      <c r="F1159" s="4" t="s">
        <v>3203</v>
      </c>
      <c r="H1159" s="286">
        <v>585</v>
      </c>
      <c r="I1159" s="4" t="s">
        <v>45</v>
      </c>
      <c r="J1159" s="210"/>
      <c r="K1159" s="217" t="s">
        <v>3239</v>
      </c>
      <c r="L1159" s="73">
        <v>0</v>
      </c>
      <c r="M1159" s="4">
        <v>10</v>
      </c>
      <c r="N1159" s="4">
        <v>1</v>
      </c>
      <c r="O1159" s="4" t="s">
        <v>3155</v>
      </c>
      <c r="P1159" s="223" t="str">
        <f>INDEX('Policy Characteristics'!J:J,MATCH($C1159,'Policy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4" t="s">
        <v>3156</v>
      </c>
      <c r="R1159" s="7"/>
      <c r="T1159" s="4"/>
    </row>
    <row r="1160" spans="1:20" ht="177" x14ac:dyDescent="0.75">
      <c r="A1160" s="5" t="str">
        <f>A$1159</f>
        <v>Government Revenue Accounting</v>
      </c>
      <c r="B1160" s="5" t="str">
        <f t="shared" ref="B1160:C1160" si="256">B$1159</f>
        <v>Remaining Government Cash Flows</v>
      </c>
      <c r="C1160" s="5" t="str">
        <f t="shared" si="256"/>
        <v>GRA for Remaining Government Cash Flow Changes</v>
      </c>
      <c r="D1160" s="4" t="s">
        <v>3199</v>
      </c>
      <c r="F1160" s="4" t="s">
        <v>3230</v>
      </c>
      <c r="H1160" s="286">
        <v>586</v>
      </c>
      <c r="I1160" s="5" t="str">
        <f t="shared" ref="I1160:I1163" si="257">I$1159</f>
        <v>Yes</v>
      </c>
      <c r="J1160" s="210"/>
      <c r="K1160" s="5" t="str">
        <f t="shared" ref="K1160:O1163" si="258">K$1159</f>
        <v>GRA remaining cash flow changes</v>
      </c>
      <c r="L1160" s="5">
        <f t="shared" si="258"/>
        <v>0</v>
      </c>
      <c r="M1160" s="5">
        <f t="shared" si="258"/>
        <v>10</v>
      </c>
      <c r="N1160" s="5">
        <f t="shared" si="258"/>
        <v>1</v>
      </c>
      <c r="O1160" s="5" t="str">
        <f t="shared" si="258"/>
        <v>weight</v>
      </c>
      <c r="P1160" s="223" t="str">
        <f>INDEX('Policy Characteristics'!J:J,MATCH($C1160,'Policy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5" t="str">
        <f t="shared" ref="Q1160:Q1163" si="259">Q$1159</f>
        <v>io-model.html</v>
      </c>
      <c r="R1160" s="7"/>
      <c r="T1160" s="4"/>
    </row>
    <row r="1161" spans="1:20" ht="177" x14ac:dyDescent="0.75">
      <c r="A1161" s="5" t="str">
        <f t="shared" ref="A1161:C1163" si="260">A$1159</f>
        <v>Government Revenue Accounting</v>
      </c>
      <c r="B1161" s="5" t="str">
        <f t="shared" si="260"/>
        <v>Remaining Government Cash Flows</v>
      </c>
      <c r="C1161" s="5" t="str">
        <f t="shared" si="260"/>
        <v>GRA for Remaining Government Cash Flow Changes</v>
      </c>
      <c r="D1161" s="4" t="s">
        <v>3200</v>
      </c>
      <c r="F1161" s="4" t="s">
        <v>3204</v>
      </c>
      <c r="H1161" s="286">
        <v>587</v>
      </c>
      <c r="I1161" s="5" t="str">
        <f t="shared" si="257"/>
        <v>Yes</v>
      </c>
      <c r="J1161" s="210"/>
      <c r="K1161" s="5" t="str">
        <f t="shared" si="258"/>
        <v>GRA remaining cash flow changes</v>
      </c>
      <c r="L1161" s="5">
        <f t="shared" si="258"/>
        <v>0</v>
      </c>
      <c r="M1161" s="5">
        <f t="shared" si="258"/>
        <v>10</v>
      </c>
      <c r="N1161" s="5">
        <f t="shared" si="258"/>
        <v>1</v>
      </c>
      <c r="O1161" s="5" t="str">
        <f t="shared" si="258"/>
        <v>weight</v>
      </c>
      <c r="P1161" s="223" t="str">
        <f>INDEX('Policy Characteristics'!J:J,MATCH($C1161,'Policy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5" t="str">
        <f t="shared" si="259"/>
        <v>io-model.html</v>
      </c>
      <c r="R1161" s="7"/>
      <c r="T1161" s="4"/>
    </row>
    <row r="1162" spans="1:20" ht="177" x14ac:dyDescent="0.75">
      <c r="A1162" s="5" t="str">
        <f t="shared" si="260"/>
        <v>Government Revenue Accounting</v>
      </c>
      <c r="B1162" s="5" t="str">
        <f t="shared" si="260"/>
        <v>Remaining Government Cash Flows</v>
      </c>
      <c r="C1162" s="5" t="str">
        <f t="shared" si="260"/>
        <v>GRA for Remaining Government Cash Flow Changes</v>
      </c>
      <c r="D1162" s="4" t="s">
        <v>3201</v>
      </c>
      <c r="F1162" s="4" t="s">
        <v>3205</v>
      </c>
      <c r="H1162" s="286">
        <v>588</v>
      </c>
      <c r="I1162" s="5" t="str">
        <f t="shared" si="257"/>
        <v>Yes</v>
      </c>
      <c r="J1162" s="210"/>
      <c r="K1162" s="5" t="str">
        <f t="shared" si="258"/>
        <v>GRA remaining cash flow changes</v>
      </c>
      <c r="L1162" s="5">
        <f t="shared" si="258"/>
        <v>0</v>
      </c>
      <c r="M1162" s="5">
        <f t="shared" si="258"/>
        <v>10</v>
      </c>
      <c r="N1162" s="5">
        <f t="shared" si="258"/>
        <v>1</v>
      </c>
      <c r="O1162" s="5" t="str">
        <f t="shared" si="258"/>
        <v>weight</v>
      </c>
      <c r="P1162" s="223" t="str">
        <f>INDEX('Policy Characteristics'!J:J,MATCH($C1162,'Policy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5" t="str">
        <f t="shared" si="259"/>
        <v>io-model.html</v>
      </c>
      <c r="R1162" s="7"/>
      <c r="T1162" s="4"/>
    </row>
    <row r="1163" spans="1:20" ht="177" x14ac:dyDescent="0.75">
      <c r="A1163" s="5" t="str">
        <f t="shared" si="260"/>
        <v>Government Revenue Accounting</v>
      </c>
      <c r="B1163" s="5" t="str">
        <f t="shared" si="260"/>
        <v>Remaining Government Cash Flows</v>
      </c>
      <c r="C1163" s="5" t="str">
        <f t="shared" si="260"/>
        <v>GRA for Remaining Government Cash Flow Changes</v>
      </c>
      <c r="D1163" s="4" t="s">
        <v>3202</v>
      </c>
      <c r="F1163" s="4" t="s">
        <v>3206</v>
      </c>
      <c r="H1163" s="286">
        <v>589</v>
      </c>
      <c r="I1163" s="5" t="str">
        <f t="shared" si="257"/>
        <v>Yes</v>
      </c>
      <c r="J1163" s="210"/>
      <c r="K1163" s="5" t="str">
        <f t="shared" si="258"/>
        <v>GRA remaining cash flow changes</v>
      </c>
      <c r="L1163" s="5">
        <f t="shared" si="258"/>
        <v>0</v>
      </c>
      <c r="M1163" s="5">
        <f t="shared" si="258"/>
        <v>10</v>
      </c>
      <c r="N1163" s="5">
        <f t="shared" si="258"/>
        <v>1</v>
      </c>
      <c r="O1163" s="5" t="str">
        <f t="shared" si="258"/>
        <v>weight</v>
      </c>
      <c r="P1163" s="223" t="str">
        <f>INDEX('Policy Characteristics'!J:J,MATCH($C1163,'Policy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5" t="str">
        <f t="shared" si="259"/>
        <v>io-model.html</v>
      </c>
      <c r="R1163" s="7"/>
      <c r="T1163" s="4"/>
    </row>
    <row r="1164" spans="1:20" x14ac:dyDescent="0.75">
      <c r="A1164" s="4"/>
      <c r="B1164" s="4"/>
      <c r="C1164" s="4"/>
      <c r="H1164" s="4"/>
      <c r="J1164" s="4"/>
      <c r="M1164" s="4"/>
      <c r="N1164" s="4"/>
      <c r="R1164" s="7"/>
      <c r="T1164" s="4"/>
    </row>
    <row r="1165" spans="1:20" x14ac:dyDescent="0.75">
      <c r="A1165" s="4"/>
      <c r="B1165" s="4"/>
      <c r="C1165" s="4"/>
      <c r="H1165" s="4"/>
      <c r="J1165" s="4"/>
      <c r="M1165" s="4"/>
      <c r="N1165" s="4"/>
      <c r="R1165" s="7"/>
      <c r="T1165" s="4"/>
    </row>
    <row r="1166" spans="1:20" x14ac:dyDescent="0.75">
      <c r="A1166" s="4"/>
      <c r="B1166" s="4"/>
      <c r="C1166" s="4"/>
      <c r="H1166" s="4"/>
      <c r="J1166" s="4"/>
      <c r="M1166" s="4"/>
      <c r="N1166" s="4"/>
      <c r="R1166" s="7"/>
      <c r="T1166" s="4"/>
    </row>
    <row r="1167" spans="1:20" x14ac:dyDescent="0.75">
      <c r="A1167" s="4"/>
      <c r="B1167" s="4"/>
      <c r="C1167" s="4"/>
      <c r="H1167" s="4"/>
      <c r="J1167" s="4"/>
      <c r="M1167" s="4"/>
      <c r="N1167" s="4"/>
      <c r="R1167" s="7"/>
      <c r="T1167" s="4"/>
    </row>
    <row r="1168" spans="1:20" x14ac:dyDescent="0.75">
      <c r="A1168" s="4"/>
      <c r="B1168" s="4"/>
      <c r="C1168" s="4"/>
      <c r="H1168" s="4"/>
      <c r="J1168" s="4"/>
      <c r="M1168" s="4"/>
      <c r="N1168" s="4"/>
      <c r="R1168" s="7"/>
      <c r="T1168" s="4"/>
    </row>
  </sheetData>
  <sortState xmlns:xlrd2="http://schemas.microsoft.com/office/spreadsheetml/2017/richdata2" ref="A129:I149">
    <sortCondition ref="B129:B149"/>
  </sortState>
  <conditionalFormatting sqref="I76:I88 I1084 I90:I99 I1:I9 I12:I19 I24 I33:I36 I43:I46 I53:I59 I38:I39 I48:I49 I63:I64 I1068:I1082 I1118:I1119 I1124 I1129 I1134 I1139 I1144 I1149 I1154 I1159 I1164:I1048576 I113 I126:I350 I401:I403 I1033:I1065 I1086:I1116 I654:I1031">
    <cfRule type="containsText" dxfId="50" priority="118" operator="containsText" text="No">
      <formula>NOT(ISERROR(SEARCH("No",I1)))</formula>
    </cfRule>
  </conditionalFormatting>
  <conditionalFormatting sqref="I1085">
    <cfRule type="containsText" dxfId="49" priority="117" operator="containsText" text="No">
      <formula>NOT(ISERROR(SEARCH("No",I1085)))</formula>
    </cfRule>
  </conditionalFormatting>
  <conditionalFormatting sqref="I66 I74 I22 I32 I42 I52">
    <cfRule type="containsText" dxfId="48" priority="116" operator="containsText" text="No">
      <formula>NOT(ISERROR(SEARCH("No",I22)))</formula>
    </cfRule>
  </conditionalFormatting>
  <conditionalFormatting sqref="I75">
    <cfRule type="containsText" dxfId="47" priority="115" operator="containsText" text="No">
      <formula>NOT(ISERROR(SEARCH("No",I75)))</formula>
    </cfRule>
  </conditionalFormatting>
  <conditionalFormatting sqref="I65">
    <cfRule type="containsText" dxfId="46" priority="112" operator="containsText" text="No">
      <formula>NOT(ISERROR(SEARCH("No",I65)))</formula>
    </cfRule>
  </conditionalFormatting>
  <conditionalFormatting sqref="I67:I73">
    <cfRule type="containsText" dxfId="45" priority="111" operator="containsText" text="No">
      <formula>NOT(ISERROR(SEARCH("No",I67)))</formula>
    </cfRule>
  </conditionalFormatting>
  <conditionalFormatting sqref="I89">
    <cfRule type="containsText" dxfId="44" priority="110" operator="containsText" text="No">
      <formula>NOT(ISERROR(SEARCH("No",I89)))</formula>
    </cfRule>
  </conditionalFormatting>
  <conditionalFormatting sqref="I100">
    <cfRule type="containsText" dxfId="43" priority="105" operator="containsText" text="No">
      <formula>NOT(ISERROR(SEARCH("No",I100)))</formula>
    </cfRule>
  </conditionalFormatting>
  <conditionalFormatting sqref="I1032">
    <cfRule type="containsText" dxfId="42" priority="104" operator="containsText" text="No">
      <formula>NOT(ISERROR(SEARCH("No",I1032)))</formula>
    </cfRule>
  </conditionalFormatting>
  <conditionalFormatting sqref="I1083">
    <cfRule type="containsText" dxfId="41" priority="103" operator="containsText" text="No">
      <formula>NOT(ISERROR(SEARCH("No",I1083)))</formula>
    </cfRule>
  </conditionalFormatting>
  <conditionalFormatting sqref="I60:I62">
    <cfRule type="containsText" dxfId="40" priority="97" operator="containsText" text="No">
      <formula>NOT(ISERROR(SEARCH("No",I60)))</formula>
    </cfRule>
  </conditionalFormatting>
  <conditionalFormatting sqref="I50:I51">
    <cfRule type="containsText" dxfId="39" priority="96" operator="containsText" text="No">
      <formula>NOT(ISERROR(SEARCH("No",I50)))</formula>
    </cfRule>
  </conditionalFormatting>
  <conditionalFormatting sqref="I40:I41">
    <cfRule type="containsText" dxfId="38" priority="95" operator="containsText" text="No">
      <formula>NOT(ISERROR(SEARCH("No",I40)))</formula>
    </cfRule>
  </conditionalFormatting>
  <conditionalFormatting sqref="I30:I31">
    <cfRule type="containsText" dxfId="37" priority="94" operator="containsText" text="No">
      <formula>NOT(ISERROR(SEARCH("No",I30)))</formula>
    </cfRule>
  </conditionalFormatting>
  <conditionalFormatting sqref="I20:I21">
    <cfRule type="containsText" dxfId="36" priority="93" operator="containsText" text="No">
      <formula>NOT(ISERROR(SEARCH("No",I20)))</formula>
    </cfRule>
  </conditionalFormatting>
  <conditionalFormatting sqref="I10:I11">
    <cfRule type="containsText" dxfId="35" priority="92" operator="containsText" text="No">
      <formula>NOT(ISERROR(SEARCH("No",I10)))</formula>
    </cfRule>
  </conditionalFormatting>
  <conditionalFormatting sqref="I23">
    <cfRule type="containsText" dxfId="34" priority="91" operator="containsText" text="No">
      <formula>NOT(ISERROR(SEARCH("No",I23)))</formula>
    </cfRule>
  </conditionalFormatting>
  <conditionalFormatting sqref="I25:I29">
    <cfRule type="containsText" dxfId="33" priority="90" operator="containsText" text="No">
      <formula>NOT(ISERROR(SEARCH("No",I25)))</formula>
    </cfRule>
  </conditionalFormatting>
  <conditionalFormatting sqref="I37">
    <cfRule type="containsText" dxfId="32" priority="89" operator="containsText" text="No">
      <formula>NOT(ISERROR(SEARCH("No",I37)))</formula>
    </cfRule>
  </conditionalFormatting>
  <conditionalFormatting sqref="I47">
    <cfRule type="containsText" dxfId="31" priority="88" operator="containsText" text="No">
      <formula>NOT(ISERROR(SEARCH("No",I47)))</formula>
    </cfRule>
  </conditionalFormatting>
  <conditionalFormatting sqref="I101:I110">
    <cfRule type="containsText" dxfId="30" priority="86" operator="containsText" text="No">
      <formula>NOT(ISERROR(SEARCH("No",I101)))</formula>
    </cfRule>
  </conditionalFormatting>
  <conditionalFormatting sqref="I111:I112">
    <cfRule type="containsText" dxfId="29" priority="85" operator="containsText" text="No">
      <formula>NOT(ISERROR(SEARCH("No",I111)))</formula>
    </cfRule>
  </conditionalFormatting>
  <conditionalFormatting sqref="I1066:I1067">
    <cfRule type="containsText" dxfId="28" priority="55" operator="containsText" text="No">
      <formula>NOT(ISERROR(SEARCH("No",I1066)))</formula>
    </cfRule>
  </conditionalFormatting>
  <conditionalFormatting sqref="I1117">
    <cfRule type="containsText" dxfId="27" priority="54" operator="containsText" text="No">
      <formula>NOT(ISERROR(SEARCH("No",I1117)))</formula>
    </cfRule>
  </conditionalFormatting>
  <conditionalFormatting sqref="I404:I623 I625:I653">
    <cfRule type="containsText" dxfId="26" priority="29" operator="containsText" text="No">
      <formula>NOT(ISERROR(SEARCH("No",I404)))</formula>
    </cfRule>
  </conditionalFormatting>
  <conditionalFormatting sqref="I115 I119:I120 I122:I125">
    <cfRule type="containsText" dxfId="25" priority="21" operator="containsText" text="No">
      <formula>NOT(ISERROR(SEARCH("No",I115)))</formula>
    </cfRule>
  </conditionalFormatting>
  <conditionalFormatting sqref="I114">
    <cfRule type="containsText" dxfId="24" priority="20" operator="containsText" text="No">
      <formula>NOT(ISERROR(SEARCH("No",I114)))</formula>
    </cfRule>
  </conditionalFormatting>
  <conditionalFormatting sqref="I118">
    <cfRule type="containsText" dxfId="23" priority="16" operator="containsText" text="No">
      <formula>NOT(ISERROR(SEARCH("No",I118)))</formula>
    </cfRule>
  </conditionalFormatting>
  <conditionalFormatting sqref="I121">
    <cfRule type="containsText" dxfId="22" priority="14" operator="containsText" text="No">
      <formula>NOT(ISERROR(SEARCH("No",I121)))</formula>
    </cfRule>
  </conditionalFormatting>
  <conditionalFormatting sqref="I117">
    <cfRule type="containsText" dxfId="21" priority="17" operator="containsText" text="No">
      <formula>NOT(ISERROR(SEARCH("No",I117)))</formula>
    </cfRule>
  </conditionalFormatting>
  <conditionalFormatting sqref="I116">
    <cfRule type="containsText" dxfId="20" priority="15" operator="containsText" text="No">
      <formula>NOT(ISERROR(SEARCH("No",I116)))</formula>
    </cfRule>
  </conditionalFormatting>
  <conditionalFormatting sqref="I365 I367 I369:I371 I373 I375:I379 I381 I383 I385 I387 I389 I391 I393 I395">
    <cfRule type="containsText" dxfId="19" priority="13" operator="containsText" text="No">
      <formula>NOT(ISERROR(SEARCH("No",I365)))</formula>
    </cfRule>
  </conditionalFormatting>
  <conditionalFormatting sqref="I352">
    <cfRule type="containsText" dxfId="18" priority="10" operator="containsText" text="No">
      <formula>NOT(ISERROR(SEARCH("No",I352)))</formula>
    </cfRule>
  </conditionalFormatting>
  <conditionalFormatting sqref="I351">
    <cfRule type="containsText" dxfId="17" priority="11" operator="containsText" text="No">
      <formula>NOT(ISERROR(SEARCH("No",I351)))</formula>
    </cfRule>
  </conditionalFormatting>
  <conditionalFormatting sqref="I353:I356">
    <cfRule type="containsText" dxfId="16" priority="9" operator="containsText" text="No">
      <formula>NOT(ISERROR(SEARCH("No",I353)))</formula>
    </cfRule>
  </conditionalFormatting>
  <conditionalFormatting sqref="I357:I358">
    <cfRule type="containsText" dxfId="15" priority="8" operator="containsText" text="No">
      <formula>NOT(ISERROR(SEARCH("No",I357)))</formula>
    </cfRule>
  </conditionalFormatting>
  <conditionalFormatting sqref="I359 I361 I363">
    <cfRule type="containsText" dxfId="14" priority="7" operator="containsText" text="No">
      <formula>NOT(ISERROR(SEARCH("No",I359)))</formula>
    </cfRule>
  </conditionalFormatting>
  <conditionalFormatting sqref="I397:I400">
    <cfRule type="containsText" dxfId="13" priority="6" operator="containsText" text="No">
      <formula>NOT(ISERROR(SEARCH("No",I397)))</formula>
    </cfRule>
  </conditionalFormatting>
  <conditionalFormatting sqref="I624">
    <cfRule type="containsText" dxfId="12" priority="5" operator="containsText" text="No">
      <formula>NOT(ISERROR(SEARCH("No",I624)))</formula>
    </cfRule>
  </conditionalFormatting>
  <conditionalFormatting sqref="I368 I366 I364 I362 I360">
    <cfRule type="containsText" dxfId="11" priority="4" operator="containsText" text="No">
      <formula>NOT(ISERROR(SEARCH("No",I360)))</formula>
    </cfRule>
  </conditionalFormatting>
  <conditionalFormatting sqref="I374 I372">
    <cfRule type="containsText" dxfId="10" priority="3" operator="containsText" text="No">
      <formula>NOT(ISERROR(SEARCH("No",I372)))</formula>
    </cfRule>
  </conditionalFormatting>
  <conditionalFormatting sqref="I380">
    <cfRule type="containsText" dxfId="9" priority="2" operator="containsText" text="No">
      <formula>NOT(ISERROR(SEARCH("No",I380)))</formula>
    </cfRule>
  </conditionalFormatting>
  <conditionalFormatting sqref="I396 I394 I392 I390 I388 I386 I384 I382">
    <cfRule type="containsText" dxfId="8" priority="1" operator="containsText" text="No">
      <formula>NOT(ISERROR(SEARCH("No",I382)))</formula>
    </cfRule>
  </conditionalFormatting>
  <hyperlinks>
    <hyperlink ref="T929" r:id="rId1" display="https://www.fas.org/sgp/crs/misc/R40562.pdf, p.3, paragraph 1" xr:uid="{00000000-0004-0000-0100-000000000000}"/>
    <hyperlink ref="S101" r:id="rId2" xr:uid="{00000000-0004-0000-0100-000001000000}"/>
    <hyperlink ref="S332" r:id="rId3" xr:uid="{00000000-0004-0000-0100-000002000000}"/>
    <hyperlink ref="S329" r:id="rId4" xr:uid="{00000000-0004-0000-0100-000003000000}"/>
    <hyperlink ref="S330:S331" r:id="rId5" display="https://www.energysage.com/solar/cost-benefit/solar-investment-tax-credit/" xr:uid="{00000000-0004-0000-0100-000004000000}"/>
    <hyperlink ref="S334" r:id="rId6" xr:uid="{00000000-0004-0000-0100-000005000000}"/>
    <hyperlink ref="S327" r:id="rId7" xr:uid="{00000000-0004-0000-0100-000006000000}"/>
    <hyperlink ref="S64" r:id="rId8" display="https://autoalliance.org/energy-environment/state-electric-vehicle-mandate/" xr:uid="{00000000-0004-0000-0100-000007000000}"/>
  </hyperlinks>
  <pageMargins left="0.7" right="0.7" top="0.75" bottom="0.75" header="0.3" footer="0.3"/>
  <pageSetup orientation="portrait" horizontalDpi="1200" verticalDpi="1200" r:id="rId9"/>
  <ignoredErrors>
    <ignoredError sqref="K339 M96 M94 M116" formula="1"/>
  </ignoredErrors>
  <legacyDrawing r:id="rId1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topLeftCell="A4" zoomScale="85" zoomScaleNormal="85" workbookViewId="0">
      <selection sqref="A1:B1"/>
    </sheetView>
  </sheetViews>
  <sheetFormatPr defaultColWidth="9.1328125" defaultRowHeight="14.75" x14ac:dyDescent="0.75"/>
  <cols>
    <col min="1" max="2" width="76.86328125" style="216" bestFit="1" customWidth="1"/>
    <col min="3" max="16384" width="9.1328125" style="216"/>
  </cols>
  <sheetData>
    <row r="1" spans="1:2" x14ac:dyDescent="0.75">
      <c r="A1" s="484" t="s">
        <v>3020</v>
      </c>
      <c r="B1" s="484"/>
    </row>
    <row r="2" spans="1:2" x14ac:dyDescent="0.75">
      <c r="A2" s="267" t="s">
        <v>3021</v>
      </c>
      <c r="B2" s="267" t="s">
        <v>3022</v>
      </c>
    </row>
    <row r="3" spans="1:2" x14ac:dyDescent="0.75">
      <c r="A3" s="268" t="s">
        <v>385</v>
      </c>
      <c r="B3" s="216" t="str">
        <f>A3</f>
        <v>million metric tons / year</v>
      </c>
    </row>
    <row r="4" spans="1:2" x14ac:dyDescent="0.75">
      <c r="A4" s="268" t="s">
        <v>3127</v>
      </c>
      <c r="B4" s="216" t="str">
        <f>A4</f>
        <v>g CO2e / 2019 dollar</v>
      </c>
    </row>
    <row r="5" spans="1:2" x14ac:dyDescent="0.75">
      <c r="A5" s="269" t="s">
        <v>2426</v>
      </c>
      <c r="B5" s="216" t="str">
        <f t="shared" ref="B5:B40" si="0">A5</f>
        <v>thousand metric tons / year</v>
      </c>
    </row>
    <row r="6" spans="1:2" x14ac:dyDescent="0.75">
      <c r="A6" s="269" t="s">
        <v>3128</v>
      </c>
      <c r="B6" s="216" t="str">
        <f>A6</f>
        <v>g CO2 / 2019 dollar</v>
      </c>
    </row>
    <row r="7" spans="1:2" x14ac:dyDescent="0.75">
      <c r="A7" s="269" t="s">
        <v>3229</v>
      </c>
      <c r="B7" s="216" t="str">
        <f t="shared" si="0"/>
        <v>2019 dollars / ton CO2e abated, Annual average abatement (MtCO2e)</v>
      </c>
    </row>
    <row r="8" spans="1:2" x14ac:dyDescent="0.75">
      <c r="A8" s="269" t="s">
        <v>3129</v>
      </c>
      <c r="B8" s="216" t="str">
        <f t="shared" si="0"/>
        <v>billion 2019 dollars / year</v>
      </c>
    </row>
    <row r="9" spans="1:2" x14ac:dyDescent="0.75">
      <c r="A9" s="269" t="s">
        <v>3170</v>
      </c>
      <c r="B9" s="216" t="str">
        <f t="shared" si="0"/>
        <v>billion 2019 dollars</v>
      </c>
    </row>
    <row r="10" spans="1:2" x14ac:dyDescent="0.75">
      <c r="A10" s="269" t="s">
        <v>3070</v>
      </c>
      <c r="B10" s="216" t="str">
        <f t="shared" si="0"/>
        <v>jobs</v>
      </c>
    </row>
    <row r="11" spans="1:2" x14ac:dyDescent="0.75">
      <c r="A11" s="269" t="s">
        <v>3117</v>
      </c>
      <c r="B11" s="216" t="str">
        <f t="shared" si="0"/>
        <v>incidents / year</v>
      </c>
    </row>
    <row r="12" spans="1:2" x14ac:dyDescent="0.75">
      <c r="A12" s="269" t="s">
        <v>3092</v>
      </c>
      <c r="B12" s="216" t="str">
        <f t="shared" si="0"/>
        <v>% change</v>
      </c>
    </row>
    <row r="13" spans="1:2" x14ac:dyDescent="0.75">
      <c r="A13" s="269" t="s">
        <v>3130</v>
      </c>
      <c r="B13" s="216" t="str">
        <f t="shared" si="0"/>
        <v>2019 dollars / employee-year</v>
      </c>
    </row>
    <row r="14" spans="1:2" x14ac:dyDescent="0.75">
      <c r="A14" s="269" t="s">
        <v>386</v>
      </c>
      <c r="B14" s="216" t="str">
        <f t="shared" si="0"/>
        <v>lives / year</v>
      </c>
    </row>
    <row r="15" spans="1:2" x14ac:dyDescent="0.75">
      <c r="A15" s="269" t="s">
        <v>387</v>
      </c>
      <c r="B15" s="216" t="str">
        <f t="shared" si="0"/>
        <v>terawatt-hours (TWh) / year</v>
      </c>
    </row>
    <row r="16" spans="1:2" x14ac:dyDescent="0.75">
      <c r="A16" s="269" t="s">
        <v>388</v>
      </c>
      <c r="B16" s="216" t="str">
        <f t="shared" si="0"/>
        <v>gigawatts (GW) / year</v>
      </c>
    </row>
    <row r="17" spans="1:2" x14ac:dyDescent="0.75">
      <c r="A17" s="269" t="s">
        <v>3131</v>
      </c>
      <c r="B17" s="216" t="str">
        <f t="shared" si="0"/>
        <v>2019 dollars / megawatt-hour (MWh)</v>
      </c>
    </row>
    <row r="18" spans="1:2" x14ac:dyDescent="0.75">
      <c r="A18" s="269" t="s">
        <v>2601</v>
      </c>
      <c r="B18" s="216" t="str">
        <f t="shared" si="0"/>
        <v>cubic km / yr</v>
      </c>
    </row>
    <row r="19" spans="1:2" x14ac:dyDescent="0.75">
      <c r="A19" s="269" t="s">
        <v>2502</v>
      </c>
      <c r="B19" s="216" t="str">
        <f t="shared" si="0"/>
        <v>trillion passenger-miles / year</v>
      </c>
    </row>
    <row r="20" spans="1:2" x14ac:dyDescent="0.75">
      <c r="A20" s="269" t="s">
        <v>2503</v>
      </c>
      <c r="B20" s="216" t="str">
        <f t="shared" si="0"/>
        <v>trillion freight ton-miles / year</v>
      </c>
    </row>
    <row r="21" spans="1:2" x14ac:dyDescent="0.75">
      <c r="A21" s="269" t="s">
        <v>520</v>
      </c>
      <c r="B21" s="216" t="str">
        <f t="shared" si="0"/>
        <v>million vehicles / year</v>
      </c>
    </row>
    <row r="22" spans="1:2" x14ac:dyDescent="0.75">
      <c r="A22" s="269" t="s">
        <v>2480</v>
      </c>
      <c r="B22" s="216" t="str">
        <f t="shared" si="0"/>
        <v>thousand vehicles / year</v>
      </c>
    </row>
    <row r="23" spans="1:2" x14ac:dyDescent="0.75">
      <c r="A23" s="269" t="s">
        <v>2479</v>
      </c>
      <c r="B23" s="216" t="str">
        <f t="shared" si="0"/>
        <v>million vehicles</v>
      </c>
    </row>
    <row r="24" spans="1:2" x14ac:dyDescent="0.75">
      <c r="A24" s="269" t="s">
        <v>2512</v>
      </c>
      <c r="B24" s="216" t="str">
        <f t="shared" si="0"/>
        <v>thousand vehicles</v>
      </c>
    </row>
    <row r="25" spans="1:2" x14ac:dyDescent="0.75">
      <c r="A25" s="269" t="s">
        <v>496</v>
      </c>
      <c r="B25" s="216" t="str">
        <f t="shared" si="0"/>
        <v>quads / year</v>
      </c>
    </row>
    <row r="26" spans="1:2" x14ac:dyDescent="0.75">
      <c r="A26" s="269" t="s">
        <v>3132</v>
      </c>
      <c r="B26" s="216" t="str">
        <f>A26</f>
        <v>thousand BTU / 2019 dollar</v>
      </c>
    </row>
    <row r="27" spans="1:2" x14ac:dyDescent="0.75">
      <c r="A27" s="269" t="s">
        <v>2485</v>
      </c>
      <c r="B27" s="216" t="str">
        <f t="shared" si="0"/>
        <v>millions of short tons / year</v>
      </c>
    </row>
    <row r="28" spans="1:2" x14ac:dyDescent="0.75">
      <c r="A28" s="269" t="s">
        <v>2486</v>
      </c>
      <c r="B28" s="216" t="str">
        <f t="shared" si="0"/>
        <v>trillion cubic feet / year</v>
      </c>
    </row>
    <row r="29" spans="1:2" x14ac:dyDescent="0.75">
      <c r="A29" s="269" t="s">
        <v>2418</v>
      </c>
      <c r="B29" s="216" t="str">
        <f t="shared" si="0"/>
        <v>million barrels / year</v>
      </c>
    </row>
    <row r="30" spans="1:2" x14ac:dyDescent="0.75">
      <c r="A30" s="269" t="s">
        <v>2804</v>
      </c>
      <c r="B30" s="216" t="str">
        <f t="shared" si="0"/>
        <v>million gallons / year</v>
      </c>
    </row>
    <row r="31" spans="1:2" x14ac:dyDescent="0.75">
      <c r="A31" s="269" t="s">
        <v>2553</v>
      </c>
      <c r="B31" s="216" t="str">
        <f t="shared" si="0"/>
        <v>trillion BTU / year</v>
      </c>
    </row>
    <row r="32" spans="1:2" x14ac:dyDescent="0.75">
      <c r="A32" s="269" t="s">
        <v>3133</v>
      </c>
      <c r="B32" s="216" t="str">
        <f t="shared" si="0"/>
        <v>2019 dollars / short ton</v>
      </c>
    </row>
    <row r="33" spans="1:2" x14ac:dyDescent="0.75">
      <c r="A33" s="269" t="s">
        <v>3134</v>
      </c>
      <c r="B33" s="216" t="str">
        <f t="shared" si="0"/>
        <v>2019 dollars / thousand cubic feet</v>
      </c>
    </row>
    <row r="34" spans="1:2" x14ac:dyDescent="0.75">
      <c r="A34" s="269" t="s">
        <v>3135</v>
      </c>
      <c r="B34" s="216" t="str">
        <f t="shared" si="0"/>
        <v>2019 dollars / gallon</v>
      </c>
    </row>
    <row r="35" spans="1:2" x14ac:dyDescent="0.75">
      <c r="A35" s="269" t="s">
        <v>3136</v>
      </c>
      <c r="B35" s="216" t="str">
        <f t="shared" si="0"/>
        <v>2019 dollars / barrel</v>
      </c>
    </row>
    <row r="36" spans="1:2" x14ac:dyDescent="0.75">
      <c r="A36" s="269" t="s">
        <v>3137</v>
      </c>
      <c r="B36" s="216" t="str">
        <f t="shared" si="0"/>
        <v>2019 dollars / kg</v>
      </c>
    </row>
    <row r="37" spans="1:2" x14ac:dyDescent="0.75">
      <c r="A37" s="269" t="s">
        <v>3138</v>
      </c>
      <c r="B37" s="216" t="str">
        <f t="shared" si="0"/>
        <v>2019 dollars / kilowatt-hour (kWh)</v>
      </c>
    </row>
    <row r="38" spans="1:2" x14ac:dyDescent="0.75">
      <c r="A38" s="269" t="s">
        <v>3139</v>
      </c>
      <c r="B38" s="216" t="str">
        <f t="shared" si="0"/>
        <v>cost of eqpt. to capture 1 metric ton CO2e/yr (2019 dollars)</v>
      </c>
    </row>
    <row r="39" spans="1:2" x14ac:dyDescent="0.75">
      <c r="A39" s="269" t="s">
        <v>3140</v>
      </c>
      <c r="B39" s="216" t="str">
        <f t="shared" si="0"/>
        <v>million 2019 dollars / megawatt (MW)</v>
      </c>
    </row>
    <row r="40" spans="1:2" x14ac:dyDescent="0.75">
      <c r="A40" s="269" t="s">
        <v>3141</v>
      </c>
      <c r="B40" s="216" t="str">
        <f t="shared" si="0"/>
        <v>cost of eqpt. to produce 1 kg H2/yr (2019 dollars)</v>
      </c>
    </row>
    <row r="42" spans="1:2" x14ac:dyDescent="0.75">
      <c r="A42" s="484" t="s">
        <v>3024</v>
      </c>
      <c r="B42" s="484"/>
    </row>
    <row r="43" spans="1:2" x14ac:dyDescent="0.75">
      <c r="A43" s="267" t="s">
        <v>3021</v>
      </c>
      <c r="B43" s="267" t="s">
        <v>3022</v>
      </c>
    </row>
    <row r="44" spans="1:2" x14ac:dyDescent="0.75">
      <c r="A44" s="205" t="s">
        <v>147</v>
      </c>
      <c r="B44" s="216" t="str">
        <f t="shared" ref="B44:B45" si="1">A44</f>
        <v>$/metric ton CO2e</v>
      </c>
    </row>
    <row r="45" spans="1:2" x14ac:dyDescent="0.75">
      <c r="A45" s="205" t="s">
        <v>149</v>
      </c>
      <c r="B45" s="216" t="str">
        <f t="shared" si="1"/>
        <v>$/MWh</v>
      </c>
    </row>
    <row r="56" spans="1:1" x14ac:dyDescent="0.75">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5"/>
  <sheetViews>
    <sheetView topLeftCell="G1" zoomScale="85" zoomScaleNormal="85" workbookViewId="0">
      <pane ySplit="1" topLeftCell="A2" activePane="bottomLeft" state="frozen"/>
      <selection pane="bottomLeft" activeCell="J19" sqref="J19"/>
    </sheetView>
  </sheetViews>
  <sheetFormatPr defaultColWidth="9.1328125" defaultRowHeight="14.75" x14ac:dyDescent="0.75"/>
  <cols>
    <col min="1" max="1" width="37.26953125" style="73" customWidth="1"/>
    <col min="2" max="2" width="27.40625" style="73" customWidth="1"/>
    <col min="3" max="3" width="9" style="4" customWidth="1"/>
    <col min="4" max="4" width="18.7265625" style="73" customWidth="1"/>
    <col min="5" max="5" width="18.1328125" style="73" customWidth="1"/>
    <col min="6" max="6" width="34.1328125" style="4" customWidth="1"/>
    <col min="7" max="7" width="95" style="73" customWidth="1"/>
    <col min="8" max="8" width="37.40625" style="73" customWidth="1"/>
    <col min="9" max="9" width="34.26953125" style="73" customWidth="1"/>
    <col min="10" max="10" width="25.40625" style="73" customWidth="1"/>
    <col min="11" max="11" width="11.1328125" style="73" customWidth="1"/>
    <col min="12" max="13" width="16" style="73" customWidth="1"/>
    <col min="14" max="14" width="37.40625" style="73" customWidth="1"/>
    <col min="15" max="15" width="25.40625" style="73" customWidth="1"/>
    <col min="16" max="16" width="11.1328125" style="73" customWidth="1"/>
    <col min="17" max="18" width="16" style="73" customWidth="1"/>
    <col min="19" max="19" width="37.40625" style="73" customWidth="1"/>
    <col min="20" max="16384" width="9.1328125" style="73"/>
  </cols>
  <sheetData>
    <row r="1" spans="1:19" s="215" customFormat="1" ht="29.5" x14ac:dyDescent="0.75">
      <c r="A1" s="212" t="s">
        <v>2416</v>
      </c>
      <c r="B1" s="213" t="s">
        <v>2417</v>
      </c>
      <c r="C1" s="271" t="s">
        <v>3023</v>
      </c>
      <c r="D1" s="213" t="s">
        <v>62</v>
      </c>
      <c r="E1" s="213" t="s">
        <v>64</v>
      </c>
      <c r="F1" s="270" t="s">
        <v>478</v>
      </c>
      <c r="G1" s="213" t="s">
        <v>63</v>
      </c>
      <c r="H1" s="213" t="s">
        <v>2439</v>
      </c>
      <c r="I1" s="214" t="s">
        <v>328</v>
      </c>
      <c r="J1" s="287" t="s">
        <v>3207</v>
      </c>
      <c r="K1" s="287" t="s">
        <v>3208</v>
      </c>
      <c r="L1" s="287" t="s">
        <v>3209</v>
      </c>
      <c r="M1" s="287" t="s">
        <v>3210</v>
      </c>
      <c r="N1" s="287" t="s">
        <v>3211</v>
      </c>
      <c r="O1" s="287" t="s">
        <v>3212</v>
      </c>
      <c r="P1" s="287" t="s">
        <v>3213</v>
      </c>
      <c r="Q1" s="287" t="s">
        <v>3214</v>
      </c>
      <c r="R1" s="287" t="s">
        <v>3215</v>
      </c>
      <c r="S1" s="287" t="s">
        <v>3216</v>
      </c>
    </row>
    <row r="2" spans="1:19" ht="88.5" x14ac:dyDescent="0.75">
      <c r="A2" s="219" t="s">
        <v>2444</v>
      </c>
      <c r="B2" s="217" t="s">
        <v>2445</v>
      </c>
      <c r="C2" s="265">
        <v>1</v>
      </c>
      <c r="D2" s="217" t="s">
        <v>65</v>
      </c>
      <c r="E2" s="217" t="s">
        <v>66</v>
      </c>
      <c r="F2" s="4" t="str">
        <f>UnitControlCenter!$B$3</f>
        <v>million metric tons / year</v>
      </c>
      <c r="G2" s="217" t="s">
        <v>188</v>
      </c>
      <c r="J2" s="4" t="s">
        <v>3428</v>
      </c>
      <c r="K2" s="4">
        <v>2030</v>
      </c>
      <c r="L2" s="6">
        <f>0.48*'Target Calculations'!B695</f>
        <v>3252.2432784287093</v>
      </c>
      <c r="M2" s="6">
        <f>0.5*'Target Calculations'!B695</f>
        <v>3387.7534150299057</v>
      </c>
      <c r="N2" s="4" t="s">
        <v>3429</v>
      </c>
    </row>
    <row r="3" spans="1:19" x14ac:dyDescent="0.75">
      <c r="A3" s="219" t="s">
        <v>2444</v>
      </c>
      <c r="B3" s="217" t="s">
        <v>2446</v>
      </c>
      <c r="C3" s="221">
        <v>1</v>
      </c>
      <c r="D3" s="218" t="s">
        <v>65</v>
      </c>
      <c r="E3" s="218" t="s">
        <v>66</v>
      </c>
      <c r="F3" s="4" t="str">
        <f>UnitControlCenter!$B$3</f>
        <v>million metric tons / year</v>
      </c>
      <c r="G3" s="217" t="s">
        <v>2415</v>
      </c>
      <c r="I3" s="217"/>
    </row>
    <row r="4" spans="1:19" ht="73.75" x14ac:dyDescent="0.75">
      <c r="A4" s="219" t="s">
        <v>2444</v>
      </c>
      <c r="B4" s="218" t="s">
        <v>2447</v>
      </c>
      <c r="C4" s="265">
        <v>1</v>
      </c>
      <c r="D4" s="217" t="s">
        <v>67</v>
      </c>
      <c r="E4" s="217" t="s">
        <v>68</v>
      </c>
      <c r="F4" s="4" t="str">
        <f>UnitControlCenter!$B$3</f>
        <v>million metric tons / year</v>
      </c>
      <c r="G4" s="217" t="s">
        <v>2996</v>
      </c>
      <c r="H4" s="217" t="s">
        <v>2997</v>
      </c>
      <c r="I4" s="217" t="s">
        <v>2998</v>
      </c>
    </row>
    <row r="5" spans="1:19" ht="29.5" x14ac:dyDescent="0.75">
      <c r="A5" s="219" t="s">
        <v>2444</v>
      </c>
      <c r="B5" s="218" t="s">
        <v>2448</v>
      </c>
      <c r="C5" s="265">
        <v>1</v>
      </c>
      <c r="D5" s="217" t="s">
        <v>67</v>
      </c>
      <c r="E5" s="217" t="s">
        <v>68</v>
      </c>
      <c r="F5" s="4" t="str">
        <f>UnitControlCenter!$B$3</f>
        <v>million metric tons / year</v>
      </c>
      <c r="G5" s="217" t="s">
        <v>2999</v>
      </c>
      <c r="H5" s="217" t="s">
        <v>3000</v>
      </c>
      <c r="I5" s="217" t="s">
        <v>3001</v>
      </c>
    </row>
    <row r="6" spans="1:19" ht="29.5" x14ac:dyDescent="0.75">
      <c r="A6" s="219" t="s">
        <v>2444</v>
      </c>
      <c r="B6" s="218" t="s">
        <v>2449</v>
      </c>
      <c r="C6" s="265">
        <v>1</v>
      </c>
      <c r="D6" s="217" t="s">
        <v>67</v>
      </c>
      <c r="E6" s="217" t="s">
        <v>68</v>
      </c>
      <c r="F6" s="4" t="str">
        <f>UnitControlCenter!$B$3</f>
        <v>million metric tons / year</v>
      </c>
      <c r="G6" s="217" t="s">
        <v>2772</v>
      </c>
      <c r="H6" s="73" t="s">
        <v>2773</v>
      </c>
      <c r="I6" s="217" t="s">
        <v>2774</v>
      </c>
    </row>
    <row r="7" spans="1:19" x14ac:dyDescent="0.75">
      <c r="A7" s="219" t="s">
        <v>2444</v>
      </c>
      <c r="B7" s="218" t="s">
        <v>3080</v>
      </c>
      <c r="C7" s="266">
        <v>0</v>
      </c>
      <c r="D7" s="217" t="s">
        <v>65</v>
      </c>
      <c r="E7" s="217" t="s">
        <v>66</v>
      </c>
      <c r="F7" s="1" t="str">
        <f>UnitControlCenter!$B$4</f>
        <v>g CO2e / 2019 dollar</v>
      </c>
      <c r="G7" s="217" t="s">
        <v>3026</v>
      </c>
      <c r="I7" s="217"/>
    </row>
    <row r="8" spans="1:19" x14ac:dyDescent="0.75">
      <c r="A8" s="219" t="s">
        <v>2444</v>
      </c>
      <c r="B8" s="218" t="s">
        <v>140</v>
      </c>
      <c r="C8" s="265">
        <v>1</v>
      </c>
      <c r="D8" s="217" t="s">
        <v>65</v>
      </c>
      <c r="E8" s="217" t="s">
        <v>66</v>
      </c>
      <c r="F8" s="4" t="str">
        <f>UnitControlCenter!$B$3</f>
        <v>million metric tons / year</v>
      </c>
      <c r="G8" s="217" t="s">
        <v>2558</v>
      </c>
      <c r="I8" s="217"/>
    </row>
    <row r="9" spans="1:19" x14ac:dyDescent="0.75">
      <c r="A9" s="219" t="s">
        <v>2444</v>
      </c>
      <c r="B9" s="218" t="s">
        <v>2556</v>
      </c>
      <c r="C9" s="265">
        <v>1</v>
      </c>
      <c r="D9" s="217" t="s">
        <v>65</v>
      </c>
      <c r="E9" s="217" t="s">
        <v>66</v>
      </c>
      <c r="F9" s="4" t="str">
        <f>UnitControlCenter!$B$3</f>
        <v>million metric tons / year</v>
      </c>
      <c r="G9" s="217" t="s">
        <v>2559</v>
      </c>
      <c r="I9" s="217"/>
    </row>
    <row r="10" spans="1:19" x14ac:dyDescent="0.75">
      <c r="A10" s="219" t="s">
        <v>2444</v>
      </c>
      <c r="B10" s="218" t="s">
        <v>2630</v>
      </c>
      <c r="C10" s="265">
        <v>1</v>
      </c>
      <c r="D10" s="217" t="s">
        <v>65</v>
      </c>
      <c r="E10" s="217" t="s">
        <v>66</v>
      </c>
      <c r="F10" s="4" t="str">
        <f>UnitControlCenter!$B$3</f>
        <v>million metric tons / year</v>
      </c>
      <c r="G10" s="217" t="s">
        <v>2641</v>
      </c>
      <c r="I10" s="217"/>
    </row>
    <row r="11" spans="1:19" x14ac:dyDescent="0.75">
      <c r="A11" s="219" t="s">
        <v>2444</v>
      </c>
      <c r="B11" s="218" t="s">
        <v>98</v>
      </c>
      <c r="C11" s="265">
        <v>1</v>
      </c>
      <c r="D11" s="217" t="s">
        <v>65</v>
      </c>
      <c r="E11" s="217" t="s">
        <v>66</v>
      </c>
      <c r="F11" s="4" t="str">
        <f>UnitControlCenter!$B$3</f>
        <v>million metric tons / year</v>
      </c>
      <c r="G11" s="217" t="s">
        <v>2560</v>
      </c>
      <c r="I11" s="217"/>
    </row>
    <row r="12" spans="1:19" x14ac:dyDescent="0.75">
      <c r="A12" s="219" t="s">
        <v>2444</v>
      </c>
      <c r="B12" s="218" t="s">
        <v>9</v>
      </c>
      <c r="C12" s="265">
        <v>1</v>
      </c>
      <c r="D12" s="217" t="s">
        <v>65</v>
      </c>
      <c r="E12" s="217" t="s">
        <v>66</v>
      </c>
      <c r="F12" s="4" t="str">
        <f>UnitControlCenter!$B$3</f>
        <v>million metric tons / year</v>
      </c>
      <c r="G12" s="217" t="s">
        <v>2585</v>
      </c>
      <c r="I12" s="217"/>
    </row>
    <row r="13" spans="1:19" x14ac:dyDescent="0.75">
      <c r="A13" s="219" t="s">
        <v>2444</v>
      </c>
      <c r="B13" s="218" t="s">
        <v>2557</v>
      </c>
      <c r="C13" s="265">
        <v>1</v>
      </c>
      <c r="D13" s="217" t="s">
        <v>65</v>
      </c>
      <c r="E13" s="217" t="s">
        <v>66</v>
      </c>
      <c r="F13" s="4" t="str">
        <f>UnitControlCenter!$B$3</f>
        <v>million metric tons / year</v>
      </c>
      <c r="G13" s="217" t="s">
        <v>2561</v>
      </c>
      <c r="I13" s="217"/>
    </row>
    <row r="14" spans="1:19" x14ac:dyDescent="0.75">
      <c r="A14" s="219" t="s">
        <v>2444</v>
      </c>
      <c r="B14" s="218" t="s">
        <v>4</v>
      </c>
      <c r="C14" s="265">
        <v>1</v>
      </c>
      <c r="D14" s="217" t="s">
        <v>65</v>
      </c>
      <c r="E14" s="217" t="s">
        <v>66</v>
      </c>
      <c r="F14" s="4" t="str">
        <f>UnitControlCenter!$B$3</f>
        <v>million metric tons / year</v>
      </c>
      <c r="G14" s="217" t="s">
        <v>2562</v>
      </c>
      <c r="I14" s="217"/>
    </row>
    <row r="15" spans="1:19" ht="15.5" thickBot="1" x14ac:dyDescent="0.9">
      <c r="A15" s="263" t="s">
        <v>2444</v>
      </c>
      <c r="B15" s="257" t="s">
        <v>2566</v>
      </c>
      <c r="C15" s="272">
        <v>1</v>
      </c>
      <c r="D15" s="258" t="s">
        <v>65</v>
      </c>
      <c r="E15" s="258" t="s">
        <v>66</v>
      </c>
      <c r="F15" s="261" t="str">
        <f>UnitControlCenter!$B$3</f>
        <v>million metric tons / year</v>
      </c>
      <c r="G15" s="258" t="s">
        <v>2563</v>
      </c>
      <c r="H15" s="259"/>
      <c r="I15" s="258"/>
      <c r="J15" s="259"/>
      <c r="K15" s="259"/>
      <c r="L15" s="259"/>
      <c r="M15" s="259"/>
      <c r="N15" s="259"/>
      <c r="O15" s="259"/>
      <c r="P15" s="259"/>
      <c r="Q15" s="259"/>
      <c r="R15" s="259"/>
      <c r="S15" s="259"/>
    </row>
    <row r="16" spans="1:19" x14ac:dyDescent="0.75">
      <c r="A16" s="218" t="s">
        <v>2450</v>
      </c>
      <c r="B16" s="218" t="s">
        <v>2301</v>
      </c>
      <c r="C16" s="265">
        <v>1</v>
      </c>
      <c r="D16" s="217" t="s">
        <v>65</v>
      </c>
      <c r="E16" s="217" t="s">
        <v>66</v>
      </c>
      <c r="F16" s="4" t="str">
        <f>UnitControlCenter!$B$3</f>
        <v>million metric tons / year</v>
      </c>
      <c r="G16" s="217" t="s">
        <v>2438</v>
      </c>
      <c r="I16" s="217"/>
    </row>
    <row r="17" spans="1:19" x14ac:dyDescent="0.75">
      <c r="A17" s="218" t="s">
        <v>2450</v>
      </c>
      <c r="B17" s="219" t="s">
        <v>2317</v>
      </c>
      <c r="C17" s="265">
        <v>1</v>
      </c>
      <c r="D17" s="217" t="s">
        <v>65</v>
      </c>
      <c r="E17" s="217" t="s">
        <v>66</v>
      </c>
      <c r="F17" s="4" t="str">
        <f>UnitControlCenter!$B$3</f>
        <v>million metric tons / year</v>
      </c>
      <c r="G17" s="217" t="s">
        <v>2429</v>
      </c>
      <c r="I17" s="217"/>
    </row>
    <row r="18" spans="1:19" x14ac:dyDescent="0.75">
      <c r="A18" s="218" t="s">
        <v>2450</v>
      </c>
      <c r="B18" s="219" t="s">
        <v>2319</v>
      </c>
      <c r="C18" s="265">
        <v>1</v>
      </c>
      <c r="D18" s="217" t="s">
        <v>65</v>
      </c>
      <c r="E18" s="217" t="s">
        <v>66</v>
      </c>
      <c r="F18" s="4" t="str">
        <f>UnitControlCenter!$B$3</f>
        <v>million metric tons / year</v>
      </c>
      <c r="G18" s="217" t="s">
        <v>2428</v>
      </c>
      <c r="I18" s="217"/>
    </row>
    <row r="19" spans="1:19" x14ac:dyDescent="0.75">
      <c r="A19" s="218" t="s">
        <v>2450</v>
      </c>
      <c r="B19" s="219" t="s">
        <v>2425</v>
      </c>
      <c r="C19" s="265">
        <v>1</v>
      </c>
      <c r="D19" s="217" t="s">
        <v>65</v>
      </c>
      <c r="E19" s="217" t="s">
        <v>66</v>
      </c>
      <c r="F19" s="4" t="str">
        <f>UnitControlCenter!$B$3</f>
        <v>million metric tons / year</v>
      </c>
      <c r="G19" s="217" t="s">
        <v>2427</v>
      </c>
      <c r="I19" s="217"/>
    </row>
    <row r="20" spans="1:19" x14ac:dyDescent="0.75">
      <c r="A20" s="218" t="s">
        <v>2450</v>
      </c>
      <c r="B20" s="219" t="s">
        <v>2424</v>
      </c>
      <c r="C20" s="265">
        <v>1</v>
      </c>
      <c r="D20" s="217" t="s">
        <v>65</v>
      </c>
      <c r="E20" s="217" t="s">
        <v>66</v>
      </c>
      <c r="F20" s="4" t="str">
        <f>UnitControlCenter!$B$5</f>
        <v>thousand metric tons / year</v>
      </c>
      <c r="G20" s="217" t="s">
        <v>2433</v>
      </c>
      <c r="I20" s="217"/>
    </row>
    <row r="21" spans="1:19" x14ac:dyDescent="0.75">
      <c r="A21" s="218" t="s">
        <v>2450</v>
      </c>
      <c r="B21" s="219" t="s">
        <v>2308</v>
      </c>
      <c r="C21" s="265">
        <v>1</v>
      </c>
      <c r="D21" s="217" t="s">
        <v>65</v>
      </c>
      <c r="E21" s="217" t="s">
        <v>66</v>
      </c>
      <c r="F21" s="4" t="str">
        <f>UnitControlCenter!$B$5</f>
        <v>thousand metric tons / year</v>
      </c>
      <c r="G21" s="217" t="s">
        <v>2434</v>
      </c>
      <c r="I21" s="217"/>
    </row>
    <row r="22" spans="1:19" x14ac:dyDescent="0.75">
      <c r="A22" s="218" t="s">
        <v>2450</v>
      </c>
      <c r="B22" s="219" t="s">
        <v>2313</v>
      </c>
      <c r="C22" s="265">
        <v>1</v>
      </c>
      <c r="D22" s="217" t="s">
        <v>65</v>
      </c>
      <c r="E22" s="217" t="s">
        <v>66</v>
      </c>
      <c r="F22" s="4" t="str">
        <f>UnitControlCenter!$B$5</f>
        <v>thousand metric tons / year</v>
      </c>
      <c r="G22" s="217" t="s">
        <v>2431</v>
      </c>
      <c r="I22" s="217"/>
    </row>
    <row r="23" spans="1:19" x14ac:dyDescent="0.75">
      <c r="A23" s="218" t="s">
        <v>2450</v>
      </c>
      <c r="B23" s="219" t="s">
        <v>2315</v>
      </c>
      <c r="C23" s="265">
        <v>1</v>
      </c>
      <c r="D23" s="217" t="s">
        <v>65</v>
      </c>
      <c r="E23" s="217" t="s">
        <v>66</v>
      </c>
      <c r="F23" s="4" t="str">
        <f>UnitControlCenter!$B$5</f>
        <v>thousand metric tons / year</v>
      </c>
      <c r="G23" s="217" t="s">
        <v>2430</v>
      </c>
      <c r="I23" s="217"/>
    </row>
    <row r="24" spans="1:19" x14ac:dyDescent="0.75">
      <c r="A24" s="218" t="s">
        <v>2450</v>
      </c>
      <c r="B24" s="219" t="s">
        <v>2306</v>
      </c>
      <c r="C24" s="265">
        <v>1</v>
      </c>
      <c r="D24" s="217" t="s">
        <v>65</v>
      </c>
      <c r="E24" s="217" t="s">
        <v>66</v>
      </c>
      <c r="F24" s="4" t="str">
        <f>UnitControlCenter!$B$3</f>
        <v>million metric tons / year</v>
      </c>
      <c r="G24" s="217" t="s">
        <v>2435</v>
      </c>
      <c r="I24" s="217"/>
    </row>
    <row r="25" spans="1:19" x14ac:dyDescent="0.75">
      <c r="A25" s="218" t="s">
        <v>2450</v>
      </c>
      <c r="B25" s="219" t="s">
        <v>2303</v>
      </c>
      <c r="C25" s="265">
        <v>1</v>
      </c>
      <c r="D25" s="217" t="s">
        <v>65</v>
      </c>
      <c r="E25" s="217" t="s">
        <v>66</v>
      </c>
      <c r="F25" s="4" t="str">
        <f>UnitControlCenter!$B$5</f>
        <v>thousand metric tons / year</v>
      </c>
      <c r="G25" s="217" t="s">
        <v>2437</v>
      </c>
      <c r="I25" s="217"/>
    </row>
    <row r="26" spans="1:19" x14ac:dyDescent="0.75">
      <c r="A26" s="218" t="s">
        <v>2450</v>
      </c>
      <c r="B26" s="219" t="s">
        <v>2311</v>
      </c>
      <c r="C26" s="265">
        <v>1</v>
      </c>
      <c r="D26" s="217" t="s">
        <v>65</v>
      </c>
      <c r="E26" s="217" t="s">
        <v>66</v>
      </c>
      <c r="F26" s="4" t="str">
        <f>UnitControlCenter!$B$3</f>
        <v>million metric tons / year</v>
      </c>
      <c r="G26" s="217" t="s">
        <v>2432</v>
      </c>
      <c r="I26" s="217"/>
    </row>
    <row r="27" spans="1:19" ht="15.5" thickBot="1" x14ac:dyDescent="0.9">
      <c r="A27" s="257" t="s">
        <v>2450</v>
      </c>
      <c r="B27" s="263" t="s">
        <v>529</v>
      </c>
      <c r="C27" s="272">
        <v>1</v>
      </c>
      <c r="D27" s="258" t="s">
        <v>65</v>
      </c>
      <c r="E27" s="258" t="s">
        <v>66</v>
      </c>
      <c r="F27" s="261" t="str">
        <f>UnitControlCenter!$B$3</f>
        <v>million metric tons / year</v>
      </c>
      <c r="G27" s="258" t="s">
        <v>2436</v>
      </c>
      <c r="H27" s="259"/>
      <c r="I27" s="258"/>
      <c r="J27" s="259"/>
      <c r="K27" s="259"/>
      <c r="L27" s="259"/>
      <c r="M27" s="259"/>
      <c r="N27" s="259"/>
      <c r="O27" s="259"/>
      <c r="P27" s="259"/>
      <c r="Q27" s="259"/>
      <c r="R27" s="259"/>
      <c r="S27" s="259"/>
    </row>
    <row r="28" spans="1:19" ht="73.75" x14ac:dyDescent="0.75">
      <c r="A28" s="218" t="s">
        <v>2451</v>
      </c>
      <c r="B28" s="218" t="s">
        <v>2447</v>
      </c>
      <c r="C28" s="265">
        <v>1</v>
      </c>
      <c r="D28" s="217" t="s">
        <v>67</v>
      </c>
      <c r="E28" s="217" t="s">
        <v>68</v>
      </c>
      <c r="F28" s="4" t="str">
        <f>UnitControlCenter!$B$3</f>
        <v>million metric tons / year</v>
      </c>
      <c r="G28" s="217" t="s">
        <v>3095</v>
      </c>
      <c r="H28" s="73" t="s">
        <v>3096</v>
      </c>
      <c r="I28" s="217" t="s">
        <v>3097</v>
      </c>
    </row>
    <row r="29" spans="1:19" ht="88.5" x14ac:dyDescent="0.75">
      <c r="A29" s="218" t="s">
        <v>2451</v>
      </c>
      <c r="B29" s="218" t="s">
        <v>2642</v>
      </c>
      <c r="C29" s="265">
        <v>1</v>
      </c>
      <c r="D29" s="217" t="s">
        <v>67</v>
      </c>
      <c r="E29" s="217" t="s">
        <v>68</v>
      </c>
      <c r="F29" s="4" t="str">
        <f>UnitControlCenter!$B$3</f>
        <v>million metric tons / year</v>
      </c>
      <c r="G29" s="217" t="s">
        <v>3098</v>
      </c>
      <c r="H29" s="73" t="s">
        <v>3099</v>
      </c>
      <c r="I29" s="217" t="s">
        <v>3100</v>
      </c>
    </row>
    <row r="30" spans="1:19" ht="59" x14ac:dyDescent="0.75">
      <c r="A30" s="218" t="s">
        <v>2451</v>
      </c>
      <c r="B30" s="218" t="s">
        <v>2452</v>
      </c>
      <c r="C30" s="273">
        <v>1</v>
      </c>
      <c r="D30" s="217" t="s">
        <v>67</v>
      </c>
      <c r="E30" s="217" t="s">
        <v>68</v>
      </c>
      <c r="F30" s="7" t="str">
        <f>UnitControlCenter!$B$3</f>
        <v>million metric tons / year</v>
      </c>
      <c r="G30" s="264" t="s">
        <v>3101</v>
      </c>
      <c r="H30" s="264" t="s">
        <v>3102</v>
      </c>
      <c r="I30" s="217" t="s">
        <v>3103</v>
      </c>
    </row>
    <row r="31" spans="1:19" ht="15.5" thickBot="1" x14ac:dyDescent="0.9">
      <c r="A31" s="257" t="s">
        <v>2451</v>
      </c>
      <c r="B31" s="257" t="s">
        <v>3080</v>
      </c>
      <c r="C31" s="272">
        <v>0</v>
      </c>
      <c r="D31" s="258" t="s">
        <v>65</v>
      </c>
      <c r="E31" s="258" t="s">
        <v>66</v>
      </c>
      <c r="F31" s="274" t="str">
        <f>UnitControlCenter!$B$6</f>
        <v>g CO2 / 2019 dollar</v>
      </c>
      <c r="G31" s="259" t="s">
        <v>3025</v>
      </c>
      <c r="H31" s="259"/>
      <c r="I31" s="258"/>
      <c r="J31" s="259"/>
      <c r="K31" s="259"/>
      <c r="L31" s="259"/>
      <c r="M31" s="259"/>
      <c r="N31" s="259"/>
      <c r="O31" s="259"/>
      <c r="P31" s="259"/>
      <c r="Q31" s="259"/>
      <c r="R31" s="259"/>
      <c r="S31" s="259"/>
    </row>
    <row r="32" spans="1:19" ht="88.5" x14ac:dyDescent="0.75">
      <c r="A32" s="218" t="s">
        <v>2915</v>
      </c>
      <c r="B32" s="218" t="s">
        <v>2735</v>
      </c>
      <c r="C32" s="265">
        <v>1</v>
      </c>
      <c r="D32" s="217" t="s">
        <v>65</v>
      </c>
      <c r="E32" s="217" t="s">
        <v>3222</v>
      </c>
      <c r="F32" s="4" t="str">
        <f>UnitControlCenter!$B$3</f>
        <v>million metric tons / year</v>
      </c>
      <c r="G32" s="73" t="s">
        <v>3271</v>
      </c>
      <c r="I32" s="217"/>
    </row>
    <row r="33" spans="1:19" x14ac:dyDescent="0.75">
      <c r="A33" s="218" t="s">
        <v>2915</v>
      </c>
      <c r="B33" s="218" t="s">
        <v>140</v>
      </c>
      <c r="C33" s="265">
        <v>1</v>
      </c>
      <c r="D33" s="217" t="s">
        <v>65</v>
      </c>
      <c r="E33" s="217" t="s">
        <v>3222</v>
      </c>
      <c r="F33" s="4" t="str">
        <f>UnitControlCenter!$B$3</f>
        <v>million metric tons / year</v>
      </c>
      <c r="G33" s="217" t="s">
        <v>2558</v>
      </c>
      <c r="I33" s="217"/>
    </row>
    <row r="34" spans="1:19" x14ac:dyDescent="0.75">
      <c r="A34" s="218" t="s">
        <v>2915</v>
      </c>
      <c r="B34" s="218" t="s">
        <v>2556</v>
      </c>
      <c r="C34" s="265">
        <v>1</v>
      </c>
      <c r="D34" s="217" t="s">
        <v>65</v>
      </c>
      <c r="E34" s="217" t="s">
        <v>3222</v>
      </c>
      <c r="F34" s="4" t="str">
        <f>UnitControlCenter!$B$3</f>
        <v>million metric tons / year</v>
      </c>
      <c r="G34" s="217" t="s">
        <v>2559</v>
      </c>
      <c r="I34" s="217"/>
    </row>
    <row r="35" spans="1:19" x14ac:dyDescent="0.75">
      <c r="A35" s="218" t="s">
        <v>2915</v>
      </c>
      <c r="B35" s="218" t="s">
        <v>2630</v>
      </c>
      <c r="C35" s="265">
        <v>1</v>
      </c>
      <c r="D35" s="217" t="s">
        <v>65</v>
      </c>
      <c r="E35" s="217" t="s">
        <v>3222</v>
      </c>
      <c r="F35" s="4" t="str">
        <f>UnitControlCenter!$B$3</f>
        <v>million metric tons / year</v>
      </c>
      <c r="G35" s="217" t="s">
        <v>2641</v>
      </c>
      <c r="I35" s="217"/>
    </row>
    <row r="36" spans="1:19" x14ac:dyDescent="0.75">
      <c r="A36" s="218" t="s">
        <v>2915</v>
      </c>
      <c r="B36" s="218" t="s">
        <v>98</v>
      </c>
      <c r="C36" s="265">
        <v>1</v>
      </c>
      <c r="D36" s="217" t="s">
        <v>65</v>
      </c>
      <c r="E36" s="217" t="s">
        <v>3222</v>
      </c>
      <c r="F36" s="4" t="str">
        <f>UnitControlCenter!$B$3</f>
        <v>million metric tons / year</v>
      </c>
      <c r="G36" s="217" t="s">
        <v>2560</v>
      </c>
      <c r="I36" s="217"/>
    </row>
    <row r="37" spans="1:19" ht="29.5" x14ac:dyDescent="0.75">
      <c r="A37" s="218" t="s">
        <v>2915</v>
      </c>
      <c r="B37" s="218" t="s">
        <v>9</v>
      </c>
      <c r="C37" s="265">
        <v>1</v>
      </c>
      <c r="D37" s="217" t="s">
        <v>65</v>
      </c>
      <c r="E37" s="217" t="s">
        <v>3222</v>
      </c>
      <c r="F37" s="4" t="str">
        <f>UnitControlCenter!$B$3</f>
        <v>million metric tons / year</v>
      </c>
      <c r="G37" s="217" t="s">
        <v>3272</v>
      </c>
      <c r="I37" s="217"/>
    </row>
    <row r="38" spans="1:19" ht="15.5" thickBot="1" x14ac:dyDescent="0.9">
      <c r="A38" s="257" t="s">
        <v>2915</v>
      </c>
      <c r="B38" s="257" t="s">
        <v>4</v>
      </c>
      <c r="C38" s="272">
        <v>1</v>
      </c>
      <c r="D38" s="258" t="s">
        <v>65</v>
      </c>
      <c r="E38" s="258" t="s">
        <v>3222</v>
      </c>
      <c r="F38" s="261" t="str">
        <f>UnitControlCenter!$B$3</f>
        <v>million metric tons / year</v>
      </c>
      <c r="G38" s="258" t="s">
        <v>2562</v>
      </c>
      <c r="H38" s="259"/>
      <c r="I38" s="258"/>
      <c r="J38" s="259"/>
      <c r="K38" s="259"/>
      <c r="L38" s="259"/>
      <c r="M38" s="259"/>
      <c r="N38" s="259"/>
      <c r="O38" s="259"/>
      <c r="P38" s="259"/>
      <c r="Q38" s="259"/>
      <c r="R38" s="259"/>
      <c r="S38" s="259"/>
    </row>
    <row r="39" spans="1:19" ht="29.5" x14ac:dyDescent="0.75">
      <c r="A39" s="218" t="s">
        <v>389</v>
      </c>
      <c r="B39" s="218" t="s">
        <v>3175</v>
      </c>
      <c r="C39" s="265">
        <v>1</v>
      </c>
      <c r="D39" s="217" t="s">
        <v>67</v>
      </c>
      <c r="E39" s="217" t="s">
        <v>476</v>
      </c>
      <c r="F39" s="4" t="str">
        <f>UnitControlCenter!$B$7</f>
        <v>2019 dollars / ton CO2e abated, Annual average abatement (MtCO2e)</v>
      </c>
      <c r="G39" s="73" t="s">
        <v>3273</v>
      </c>
      <c r="I39" s="217"/>
    </row>
    <row r="40" spans="1:19" ht="30.25" thickBot="1" x14ac:dyDescent="0.9">
      <c r="A40" s="257" t="s">
        <v>389</v>
      </c>
      <c r="B40" s="257" t="s">
        <v>3176</v>
      </c>
      <c r="C40" s="272">
        <v>1</v>
      </c>
      <c r="D40" s="258" t="s">
        <v>67</v>
      </c>
      <c r="E40" s="258" t="s">
        <v>476</v>
      </c>
      <c r="F40" s="261" t="str">
        <f>UnitControlCenter!$B$7</f>
        <v>2019 dollars / ton CO2e abated, Annual average abatement (MtCO2e)</v>
      </c>
      <c r="G40" s="259" t="s">
        <v>3273</v>
      </c>
      <c r="H40" s="259"/>
      <c r="I40" s="258"/>
      <c r="J40" s="259"/>
      <c r="K40" s="259"/>
      <c r="L40" s="259"/>
      <c r="M40" s="259"/>
      <c r="N40" s="259"/>
      <c r="O40" s="259"/>
      <c r="P40" s="259"/>
      <c r="Q40" s="259"/>
      <c r="R40" s="259"/>
      <c r="S40" s="259"/>
    </row>
    <row r="41" spans="1:19" ht="44.25" x14ac:dyDescent="0.75">
      <c r="A41" s="218" t="s">
        <v>2453</v>
      </c>
      <c r="B41" s="218" t="s">
        <v>3180</v>
      </c>
      <c r="C41" s="265">
        <v>1</v>
      </c>
      <c r="D41" s="217" t="s">
        <v>67</v>
      </c>
      <c r="E41" s="217" t="s">
        <v>66</v>
      </c>
      <c r="F41" s="4" t="str">
        <f>UnitControlCenter!$B$8</f>
        <v>billion 2019 dollars / year</v>
      </c>
      <c r="G41" s="73" t="s">
        <v>3177</v>
      </c>
      <c r="H41" s="73" t="s">
        <v>2540</v>
      </c>
      <c r="I41" s="217" t="s">
        <v>2520</v>
      </c>
    </row>
    <row r="42" spans="1:19" x14ac:dyDescent="0.75">
      <c r="A42" s="218" t="s">
        <v>2453</v>
      </c>
      <c r="B42" s="256" t="s">
        <v>2937</v>
      </c>
      <c r="C42" s="265">
        <v>1</v>
      </c>
      <c r="D42" s="217" t="s">
        <v>65</v>
      </c>
      <c r="E42" s="217" t="s">
        <v>66</v>
      </c>
      <c r="F42" s="4" t="str">
        <f>UnitControlCenter!$B$8</f>
        <v>billion 2019 dollars / year</v>
      </c>
      <c r="G42" s="73" t="s">
        <v>2929</v>
      </c>
      <c r="I42" s="217"/>
    </row>
    <row r="43" spans="1:19" ht="59" x14ac:dyDescent="0.75">
      <c r="A43" s="218" t="s">
        <v>2453</v>
      </c>
      <c r="B43" s="218" t="s">
        <v>3164</v>
      </c>
      <c r="C43" s="284">
        <v>1</v>
      </c>
      <c r="D43" s="217" t="s">
        <v>67</v>
      </c>
      <c r="E43" s="217" t="s">
        <v>68</v>
      </c>
      <c r="F43" s="4" t="str">
        <f>UnitControlCenter!$B$8</f>
        <v>billion 2019 dollars / year</v>
      </c>
      <c r="G43" s="4" t="s">
        <v>3165</v>
      </c>
      <c r="H43" s="4" t="s">
        <v>3166</v>
      </c>
      <c r="I43" s="4" t="s">
        <v>3167</v>
      </c>
    </row>
    <row r="44" spans="1:19" ht="29.5" x14ac:dyDescent="0.75">
      <c r="A44" s="218" t="s">
        <v>2453</v>
      </c>
      <c r="B44" s="256" t="s">
        <v>3169</v>
      </c>
      <c r="C44" s="273">
        <v>1</v>
      </c>
      <c r="D44" s="217" t="s">
        <v>65</v>
      </c>
      <c r="E44" s="217" t="s">
        <v>66</v>
      </c>
      <c r="F44" s="7" t="str">
        <f>UnitControlCenter!$B$9</f>
        <v>billion 2019 dollars</v>
      </c>
      <c r="G44" s="264" t="s">
        <v>3171</v>
      </c>
      <c r="H44" s="264"/>
      <c r="I44" s="217"/>
    </row>
    <row r="45" spans="1:19" s="264" customFormat="1" ht="29.5" x14ac:dyDescent="0.75">
      <c r="A45" s="218" t="s">
        <v>2453</v>
      </c>
      <c r="B45" s="256" t="s">
        <v>3172</v>
      </c>
      <c r="C45" s="273">
        <v>1</v>
      </c>
      <c r="D45" s="217" t="s">
        <v>65</v>
      </c>
      <c r="E45" s="217" t="s">
        <v>66</v>
      </c>
      <c r="F45" s="7" t="str">
        <f>UnitControlCenter!$B$8</f>
        <v>billion 2019 dollars / year</v>
      </c>
      <c r="G45" s="264" t="s">
        <v>3173</v>
      </c>
      <c r="I45" s="217"/>
    </row>
    <row r="46" spans="1:19" ht="118.75" thickBot="1" x14ac:dyDescent="0.9">
      <c r="A46" s="257" t="s">
        <v>2453</v>
      </c>
      <c r="B46" s="262" t="s">
        <v>3265</v>
      </c>
      <c r="C46" s="272">
        <v>1</v>
      </c>
      <c r="D46" s="258" t="s">
        <v>67</v>
      </c>
      <c r="E46" s="258" t="s">
        <v>66</v>
      </c>
      <c r="F46" s="261" t="str">
        <f>UnitControlCenter!$B$8</f>
        <v>billion 2019 dollars / year</v>
      </c>
      <c r="G46" s="259" t="s">
        <v>3269</v>
      </c>
      <c r="H46" s="259" t="s">
        <v>3266</v>
      </c>
      <c r="I46" s="258" t="s">
        <v>3268</v>
      </c>
      <c r="J46" s="259"/>
      <c r="K46" s="259"/>
      <c r="L46" s="259"/>
      <c r="M46" s="259"/>
      <c r="N46" s="259"/>
      <c r="O46" s="259"/>
      <c r="P46" s="259"/>
      <c r="Q46" s="259"/>
      <c r="R46" s="259"/>
      <c r="S46" s="259"/>
    </row>
    <row r="47" spans="1:19" ht="29.5" x14ac:dyDescent="0.75">
      <c r="A47" s="218" t="s">
        <v>3067</v>
      </c>
      <c r="B47" s="256" t="s">
        <v>3084</v>
      </c>
      <c r="C47" s="278">
        <v>1</v>
      </c>
      <c r="D47" s="217" t="s">
        <v>67</v>
      </c>
      <c r="E47" s="217" t="s">
        <v>66</v>
      </c>
      <c r="F47" s="7" t="str">
        <f>UnitControlCenter!$B$10</f>
        <v>jobs</v>
      </c>
      <c r="G47" s="264" t="s">
        <v>3075</v>
      </c>
      <c r="H47" s="264" t="s">
        <v>3074</v>
      </c>
      <c r="I47" s="217" t="s">
        <v>2521</v>
      </c>
    </row>
    <row r="48" spans="1:19" ht="29.5" x14ac:dyDescent="0.75">
      <c r="A48" s="218" t="s">
        <v>3067</v>
      </c>
      <c r="B48" s="256" t="s">
        <v>3085</v>
      </c>
      <c r="C48" s="281">
        <v>1</v>
      </c>
      <c r="D48" s="217" t="s">
        <v>67</v>
      </c>
      <c r="E48" s="217" t="s">
        <v>66</v>
      </c>
      <c r="F48" s="7" t="str">
        <f>UnitControlCenter!$B$10</f>
        <v>jobs</v>
      </c>
      <c r="G48" s="264" t="s">
        <v>3088</v>
      </c>
      <c r="H48" s="264" t="s">
        <v>3089</v>
      </c>
      <c r="I48" s="217" t="s">
        <v>3090</v>
      </c>
    </row>
    <row r="49" spans="1:19" ht="29.5" x14ac:dyDescent="0.75">
      <c r="A49" s="218" t="s">
        <v>3067</v>
      </c>
      <c r="B49" s="256" t="s">
        <v>3148</v>
      </c>
      <c r="C49" s="283">
        <v>1</v>
      </c>
      <c r="D49" s="217" t="s">
        <v>67</v>
      </c>
      <c r="E49" s="217" t="s">
        <v>66</v>
      </c>
      <c r="F49" s="7" t="str">
        <f>UnitControlCenter!$B$10</f>
        <v>jobs</v>
      </c>
      <c r="G49" s="264" t="s">
        <v>3152</v>
      </c>
      <c r="H49" s="264" t="s">
        <v>3151</v>
      </c>
      <c r="I49" s="217" t="s">
        <v>3163</v>
      </c>
    </row>
    <row r="50" spans="1:19" ht="44.25" x14ac:dyDescent="0.75">
      <c r="A50" s="218" t="s">
        <v>3067</v>
      </c>
      <c r="B50" s="256" t="s">
        <v>3218</v>
      </c>
      <c r="C50" s="288">
        <v>1</v>
      </c>
      <c r="D50" s="217" t="s">
        <v>67</v>
      </c>
      <c r="E50" s="217" t="s">
        <v>66</v>
      </c>
      <c r="F50" s="7" t="str">
        <f>UnitControlCenter!$B$10</f>
        <v>jobs</v>
      </c>
      <c r="G50" s="264" t="s">
        <v>3217</v>
      </c>
      <c r="H50" s="264" t="s">
        <v>3074</v>
      </c>
      <c r="I50" s="217" t="s">
        <v>2521</v>
      </c>
    </row>
    <row r="51" spans="1:19" ht="29.5" x14ac:dyDescent="0.75">
      <c r="A51" s="218" t="s">
        <v>3067</v>
      </c>
      <c r="B51" s="256" t="s">
        <v>3069</v>
      </c>
      <c r="C51" s="278">
        <v>1</v>
      </c>
      <c r="D51" s="217" t="s">
        <v>67</v>
      </c>
      <c r="E51" s="217" t="s">
        <v>66</v>
      </c>
      <c r="F51" s="4" t="str">
        <f>UnitControlCenter!$B$8</f>
        <v>billion 2019 dollars / year</v>
      </c>
      <c r="G51" s="264" t="s">
        <v>3076</v>
      </c>
      <c r="H51" s="264" t="s">
        <v>3078</v>
      </c>
      <c r="I51" s="217" t="s">
        <v>2521</v>
      </c>
    </row>
    <row r="52" spans="1:19" ht="44.25" x14ac:dyDescent="0.75">
      <c r="A52" s="218" t="s">
        <v>3067</v>
      </c>
      <c r="B52" s="256" t="s">
        <v>3091</v>
      </c>
      <c r="C52" s="282">
        <v>1</v>
      </c>
      <c r="D52" s="217" t="s">
        <v>67</v>
      </c>
      <c r="E52" s="217" t="s">
        <v>66</v>
      </c>
      <c r="F52" s="4" t="str">
        <f>UnitControlCenter!$B$12</f>
        <v>% change</v>
      </c>
      <c r="G52" s="264" t="s">
        <v>3093</v>
      </c>
      <c r="H52" s="264" t="s">
        <v>3078</v>
      </c>
      <c r="I52" s="217" t="s">
        <v>2521</v>
      </c>
    </row>
    <row r="53" spans="1:19" ht="29.5" x14ac:dyDescent="0.75">
      <c r="A53" s="218" t="s">
        <v>3067</v>
      </c>
      <c r="B53" s="256" t="s">
        <v>3149</v>
      </c>
      <c r="C53" s="283">
        <v>1</v>
      </c>
      <c r="D53" s="217" t="s">
        <v>67</v>
      </c>
      <c r="E53" s="217" t="s">
        <v>66</v>
      </c>
      <c r="F53" s="4" t="str">
        <f>UnitControlCenter!$B$8</f>
        <v>billion 2019 dollars / year</v>
      </c>
      <c r="G53" s="264" t="s">
        <v>3153</v>
      </c>
      <c r="H53" s="264" t="s">
        <v>3151</v>
      </c>
      <c r="I53" s="217" t="s">
        <v>3163</v>
      </c>
    </row>
    <row r="54" spans="1:19" ht="44.25" x14ac:dyDescent="0.75">
      <c r="A54" s="218" t="s">
        <v>3067</v>
      </c>
      <c r="B54" s="256" t="s">
        <v>3083</v>
      </c>
      <c r="C54" s="278">
        <v>1</v>
      </c>
      <c r="D54" s="217" t="s">
        <v>67</v>
      </c>
      <c r="E54" s="217" t="s">
        <v>66</v>
      </c>
      <c r="F54" s="4" t="str">
        <f>UnitControlCenter!$B$8</f>
        <v>billion 2019 dollars / year</v>
      </c>
      <c r="G54" s="264" t="s">
        <v>3079</v>
      </c>
      <c r="H54" s="264" t="s">
        <v>3077</v>
      </c>
      <c r="I54" s="217" t="s">
        <v>2521</v>
      </c>
    </row>
    <row r="55" spans="1:19" ht="29.5" x14ac:dyDescent="0.75">
      <c r="A55" s="218" t="s">
        <v>3067</v>
      </c>
      <c r="B55" s="256" t="s">
        <v>3081</v>
      </c>
      <c r="C55" s="273">
        <v>1</v>
      </c>
      <c r="D55" s="217" t="s">
        <v>65</v>
      </c>
      <c r="E55" s="217" t="s">
        <v>66</v>
      </c>
      <c r="F55" s="7" t="str">
        <f>UnitControlCenter!$B$13</f>
        <v>2019 dollars / employee-year</v>
      </c>
      <c r="G55" s="264" t="s">
        <v>3082</v>
      </c>
      <c r="H55" s="264"/>
      <c r="I55" s="217"/>
    </row>
    <row r="56" spans="1:19" ht="30.25" thickBot="1" x14ac:dyDescent="0.9">
      <c r="A56" s="257" t="s">
        <v>3067</v>
      </c>
      <c r="B56" s="262" t="s">
        <v>3150</v>
      </c>
      <c r="C56" s="272">
        <v>1</v>
      </c>
      <c r="D56" s="258" t="s">
        <v>67</v>
      </c>
      <c r="E56" s="258" t="s">
        <v>66</v>
      </c>
      <c r="F56" s="261" t="str">
        <f>UnitControlCenter!$B$8</f>
        <v>billion 2019 dollars / year</v>
      </c>
      <c r="G56" s="259" t="s">
        <v>3154</v>
      </c>
      <c r="H56" s="259" t="s">
        <v>3151</v>
      </c>
      <c r="I56" s="258" t="s">
        <v>3163</v>
      </c>
      <c r="J56" s="259"/>
      <c r="K56" s="259"/>
      <c r="L56" s="259"/>
      <c r="M56" s="259"/>
      <c r="N56" s="259"/>
      <c r="O56" s="259"/>
      <c r="P56" s="259"/>
      <c r="Q56" s="259"/>
      <c r="R56" s="259"/>
      <c r="S56" s="259"/>
    </row>
    <row r="57" spans="1:19" ht="88.5" x14ac:dyDescent="0.75">
      <c r="A57" s="218" t="s">
        <v>3068</v>
      </c>
      <c r="B57" s="218" t="s">
        <v>2842</v>
      </c>
      <c r="C57" s="265">
        <v>1</v>
      </c>
      <c r="D57" s="217" t="s">
        <v>67</v>
      </c>
      <c r="E57" s="217" t="s">
        <v>66</v>
      </c>
      <c r="F57" s="4" t="str">
        <f>UnitControlCenter!$B$8</f>
        <v>billion 2019 dollars / year</v>
      </c>
      <c r="G57" s="4" t="s">
        <v>2843</v>
      </c>
      <c r="H57" s="4" t="s">
        <v>2844</v>
      </c>
      <c r="I57" s="4" t="s">
        <v>2817</v>
      </c>
    </row>
    <row r="58" spans="1:19" ht="44.25" x14ac:dyDescent="0.75">
      <c r="A58" s="218" t="s">
        <v>3068</v>
      </c>
      <c r="B58" s="218" t="s">
        <v>2846</v>
      </c>
      <c r="C58" s="265">
        <v>1</v>
      </c>
      <c r="D58" s="217" t="s">
        <v>67</v>
      </c>
      <c r="E58" s="217" t="s">
        <v>66</v>
      </c>
      <c r="F58" s="4" t="str">
        <f>UnitControlCenter!$B$8</f>
        <v>billion 2019 dollars / year</v>
      </c>
      <c r="G58" s="4" t="s">
        <v>2856</v>
      </c>
      <c r="H58" s="4" t="s">
        <v>2857</v>
      </c>
      <c r="I58" s="4" t="s">
        <v>2858</v>
      </c>
    </row>
    <row r="59" spans="1:19" ht="59" x14ac:dyDescent="0.75">
      <c r="A59" s="218" t="s">
        <v>3068</v>
      </c>
      <c r="B59" s="218" t="s">
        <v>2847</v>
      </c>
      <c r="C59" s="265">
        <v>1</v>
      </c>
      <c r="D59" s="217" t="s">
        <v>67</v>
      </c>
      <c r="E59" s="217" t="s">
        <v>66</v>
      </c>
      <c r="F59" s="4" t="str">
        <f>UnitControlCenter!$B$8</f>
        <v>billion 2019 dollars / year</v>
      </c>
      <c r="G59" s="4" t="s">
        <v>2867</v>
      </c>
      <c r="H59" s="4" t="s">
        <v>2865</v>
      </c>
      <c r="I59" s="4" t="s">
        <v>2866</v>
      </c>
    </row>
    <row r="60" spans="1:19" ht="44.25" x14ac:dyDescent="0.75">
      <c r="A60" s="218" t="s">
        <v>3068</v>
      </c>
      <c r="B60" s="218" t="s">
        <v>2848</v>
      </c>
      <c r="C60" s="265">
        <v>1</v>
      </c>
      <c r="D60" s="217" t="s">
        <v>67</v>
      </c>
      <c r="E60" s="217" t="s">
        <v>66</v>
      </c>
      <c r="F60" s="4" t="str">
        <f>UnitControlCenter!$B$8</f>
        <v>billion 2019 dollars / year</v>
      </c>
      <c r="G60" s="4" t="s">
        <v>2861</v>
      </c>
      <c r="H60" s="4" t="s">
        <v>2857</v>
      </c>
      <c r="I60" s="4" t="s">
        <v>2859</v>
      </c>
    </row>
    <row r="61" spans="1:19" ht="44.25" x14ac:dyDescent="0.75">
      <c r="A61" s="218" t="s">
        <v>3068</v>
      </c>
      <c r="B61" s="218" t="s">
        <v>2849</v>
      </c>
      <c r="C61" s="265">
        <v>1</v>
      </c>
      <c r="D61" s="217" t="s">
        <v>67</v>
      </c>
      <c r="E61" s="217" t="s">
        <v>66</v>
      </c>
      <c r="F61" s="4" t="str">
        <f>UnitControlCenter!$B$8</f>
        <v>billion 2019 dollars / year</v>
      </c>
      <c r="G61" s="4" t="s">
        <v>2862</v>
      </c>
      <c r="H61" s="4" t="s">
        <v>2857</v>
      </c>
      <c r="I61" s="4" t="s">
        <v>2860</v>
      </c>
    </row>
    <row r="62" spans="1:19" ht="59" x14ac:dyDescent="0.75">
      <c r="A62" s="218" t="s">
        <v>3068</v>
      </c>
      <c r="B62" s="218" t="s">
        <v>2850</v>
      </c>
      <c r="C62" s="265">
        <v>1</v>
      </c>
      <c r="D62" s="217" t="s">
        <v>67</v>
      </c>
      <c r="E62" s="217" t="s">
        <v>66</v>
      </c>
      <c r="F62" s="4" t="str">
        <f>UnitControlCenter!$B$8</f>
        <v>billion 2019 dollars / year</v>
      </c>
      <c r="G62" s="4" t="s">
        <v>2868</v>
      </c>
      <c r="H62" s="4" t="s">
        <v>2865</v>
      </c>
      <c r="I62" s="4" t="s">
        <v>2866</v>
      </c>
    </row>
    <row r="63" spans="1:19" ht="59" x14ac:dyDescent="0.75">
      <c r="A63" s="218" t="s">
        <v>3068</v>
      </c>
      <c r="B63" s="218" t="s">
        <v>2851</v>
      </c>
      <c r="C63" s="265">
        <v>1</v>
      </c>
      <c r="D63" s="217" t="s">
        <v>67</v>
      </c>
      <c r="E63" s="217" t="s">
        <v>66</v>
      </c>
      <c r="F63" s="4" t="str">
        <f>UnitControlCenter!$B$8</f>
        <v>billion 2019 dollars / year</v>
      </c>
      <c r="G63" s="4" t="s">
        <v>2869</v>
      </c>
      <c r="H63" s="4" t="s">
        <v>2865</v>
      </c>
      <c r="I63" s="4" t="s">
        <v>2866</v>
      </c>
    </row>
    <row r="64" spans="1:19" ht="73.75" x14ac:dyDescent="0.75">
      <c r="A64" s="218" t="s">
        <v>3068</v>
      </c>
      <c r="B64" s="218" t="s">
        <v>2852</v>
      </c>
      <c r="C64" s="265">
        <v>1</v>
      </c>
      <c r="D64" s="217" t="s">
        <v>67</v>
      </c>
      <c r="E64" s="217" t="s">
        <v>66</v>
      </c>
      <c r="F64" s="4" t="str">
        <f>UnitControlCenter!$B$8</f>
        <v>billion 2019 dollars / year</v>
      </c>
      <c r="G64" s="4" t="s">
        <v>2870</v>
      </c>
      <c r="H64" s="4" t="s">
        <v>2865</v>
      </c>
      <c r="I64" s="4" t="s">
        <v>2866</v>
      </c>
    </row>
    <row r="65" spans="1:19" ht="59" x14ac:dyDescent="0.75">
      <c r="A65" s="218" t="s">
        <v>3068</v>
      </c>
      <c r="B65" s="218" t="s">
        <v>2876</v>
      </c>
      <c r="C65" s="265">
        <v>1</v>
      </c>
      <c r="D65" s="217" t="s">
        <v>67</v>
      </c>
      <c r="E65" s="217" t="s">
        <v>66</v>
      </c>
      <c r="F65" s="4" t="str">
        <f>UnitControlCenter!$B$8</f>
        <v>billion 2019 dollars / year</v>
      </c>
      <c r="G65" s="4" t="s">
        <v>2874</v>
      </c>
      <c r="H65" s="4" t="s">
        <v>2865</v>
      </c>
      <c r="I65" s="4" t="s">
        <v>2872</v>
      </c>
    </row>
    <row r="66" spans="1:19" ht="59.75" thickBot="1" x14ac:dyDescent="0.9">
      <c r="A66" s="257" t="s">
        <v>3068</v>
      </c>
      <c r="B66" s="257" t="s">
        <v>2877</v>
      </c>
      <c r="C66" s="272">
        <v>1</v>
      </c>
      <c r="D66" s="258" t="s">
        <v>67</v>
      </c>
      <c r="E66" s="258" t="s">
        <v>66</v>
      </c>
      <c r="F66" s="261" t="str">
        <f>UnitControlCenter!$B$8</f>
        <v>billion 2019 dollars / year</v>
      </c>
      <c r="G66" s="261" t="s">
        <v>2875</v>
      </c>
      <c r="H66" s="261" t="s">
        <v>2865</v>
      </c>
      <c r="I66" s="261" t="s">
        <v>2873</v>
      </c>
      <c r="J66" s="259"/>
      <c r="K66" s="259"/>
      <c r="L66" s="259"/>
      <c r="M66" s="259"/>
      <c r="N66" s="259"/>
      <c r="O66" s="259"/>
      <c r="P66" s="259"/>
      <c r="Q66" s="259"/>
      <c r="R66" s="259"/>
      <c r="S66" s="259"/>
    </row>
    <row r="67" spans="1:19" ht="29.5" x14ac:dyDescent="0.75">
      <c r="A67" s="218" t="s">
        <v>2454</v>
      </c>
      <c r="B67" s="218" t="s">
        <v>3219</v>
      </c>
      <c r="C67" s="288">
        <v>1</v>
      </c>
      <c r="D67" s="217" t="s">
        <v>65</v>
      </c>
      <c r="E67" s="217" t="s">
        <v>3223</v>
      </c>
      <c r="F67" s="4" t="str">
        <f>UnitControlCenter!$B$11</f>
        <v>incidents / year</v>
      </c>
      <c r="G67" s="217" t="s">
        <v>3118</v>
      </c>
      <c r="I67" s="217"/>
    </row>
    <row r="68" spans="1:19" x14ac:dyDescent="0.75">
      <c r="A68" s="218" t="s">
        <v>2454</v>
      </c>
      <c r="B68" s="218" t="s">
        <v>3110</v>
      </c>
      <c r="C68" s="265">
        <v>1</v>
      </c>
      <c r="D68" s="217" t="s">
        <v>65</v>
      </c>
      <c r="E68" s="217" t="s">
        <v>66</v>
      </c>
      <c r="F68" s="4" t="str">
        <f>UnitControlCenter!$B$11</f>
        <v>incidents / year</v>
      </c>
      <c r="G68" s="217" t="s">
        <v>3118</v>
      </c>
      <c r="I68" s="217"/>
    </row>
    <row r="69" spans="1:19" ht="29.5" x14ac:dyDescent="0.75">
      <c r="A69" s="218" t="s">
        <v>2454</v>
      </c>
      <c r="B69" s="218" t="s">
        <v>2455</v>
      </c>
      <c r="C69" s="273">
        <v>1</v>
      </c>
      <c r="D69" s="217" t="s">
        <v>65</v>
      </c>
      <c r="E69" s="217" t="s">
        <v>66</v>
      </c>
      <c r="F69" s="7" t="str">
        <f>UnitControlCenter!$B$8</f>
        <v>billion 2019 dollars / year</v>
      </c>
      <c r="G69" s="217" t="s">
        <v>69</v>
      </c>
      <c r="H69" s="264"/>
      <c r="I69" s="217"/>
    </row>
    <row r="70" spans="1:19" x14ac:dyDescent="0.75">
      <c r="A70" s="218" t="s">
        <v>2454</v>
      </c>
      <c r="B70" s="218" t="s">
        <v>3111</v>
      </c>
      <c r="C70" s="273">
        <v>1</v>
      </c>
      <c r="D70" s="217" t="s">
        <v>65</v>
      </c>
      <c r="E70" s="217" t="s">
        <v>66</v>
      </c>
      <c r="F70" s="4" t="str">
        <f>UnitControlCenter!$B$11</f>
        <v>incidents / year</v>
      </c>
      <c r="G70" s="217" t="s">
        <v>3119</v>
      </c>
      <c r="H70" s="264"/>
      <c r="I70" s="217"/>
    </row>
    <row r="71" spans="1:19" ht="29.5" x14ac:dyDescent="0.75">
      <c r="A71" s="218" t="s">
        <v>2454</v>
      </c>
      <c r="B71" s="218" t="s">
        <v>3112</v>
      </c>
      <c r="C71" s="273">
        <v>1</v>
      </c>
      <c r="D71" s="217" t="s">
        <v>65</v>
      </c>
      <c r="E71" s="217" t="s">
        <v>66</v>
      </c>
      <c r="F71" s="4" t="str">
        <f>UnitControlCenter!$B$11</f>
        <v>incidents / year</v>
      </c>
      <c r="G71" s="217" t="s">
        <v>3120</v>
      </c>
      <c r="H71" s="264"/>
      <c r="I71" s="217"/>
    </row>
    <row r="72" spans="1:19" x14ac:dyDescent="0.75">
      <c r="A72" s="218" t="s">
        <v>2454</v>
      </c>
      <c r="B72" s="218" t="s">
        <v>3125</v>
      </c>
      <c r="C72" s="273">
        <v>1</v>
      </c>
      <c r="D72" s="217" t="s">
        <v>65</v>
      </c>
      <c r="E72" s="217" t="s">
        <v>66</v>
      </c>
      <c r="F72" s="4" t="str">
        <f>UnitControlCenter!$B$11</f>
        <v>incidents / year</v>
      </c>
      <c r="G72" s="217" t="s">
        <v>3126</v>
      </c>
      <c r="H72" s="264"/>
      <c r="I72" s="217"/>
    </row>
    <row r="73" spans="1:19" x14ac:dyDescent="0.75">
      <c r="A73" s="218" t="s">
        <v>2454</v>
      </c>
      <c r="B73" s="218" t="s">
        <v>3113</v>
      </c>
      <c r="C73" s="273">
        <v>1</v>
      </c>
      <c r="D73" s="217" t="s">
        <v>65</v>
      </c>
      <c r="E73" s="217" t="s">
        <v>66</v>
      </c>
      <c r="F73" s="4" t="str">
        <f>UnitControlCenter!$B$11</f>
        <v>incidents / year</v>
      </c>
      <c r="G73" s="217" t="s">
        <v>3121</v>
      </c>
      <c r="H73" s="264"/>
      <c r="I73" s="217"/>
    </row>
    <row r="74" spans="1:19" x14ac:dyDescent="0.75">
      <c r="A74" s="218" t="s">
        <v>2454</v>
      </c>
      <c r="B74" s="218" t="s">
        <v>3114</v>
      </c>
      <c r="C74" s="273">
        <v>1</v>
      </c>
      <c r="D74" s="217" t="s">
        <v>65</v>
      </c>
      <c r="E74" s="217" t="s">
        <v>66</v>
      </c>
      <c r="F74" s="4" t="str">
        <f>UnitControlCenter!$B$11</f>
        <v>incidents / year</v>
      </c>
      <c r="G74" s="217" t="s">
        <v>3122</v>
      </c>
      <c r="H74" s="264"/>
      <c r="I74" s="217"/>
    </row>
    <row r="75" spans="1:19" x14ac:dyDescent="0.75">
      <c r="A75" s="218" t="s">
        <v>2454</v>
      </c>
      <c r="B75" s="218" t="s">
        <v>3115</v>
      </c>
      <c r="C75" s="273">
        <v>1</v>
      </c>
      <c r="D75" s="217" t="s">
        <v>65</v>
      </c>
      <c r="E75" s="217" t="s">
        <v>66</v>
      </c>
      <c r="F75" s="4" t="str">
        <f>UnitControlCenter!$B$11</f>
        <v>incidents / year</v>
      </c>
      <c r="G75" s="217" t="s">
        <v>3123</v>
      </c>
      <c r="H75" s="264"/>
      <c r="I75" s="217"/>
    </row>
    <row r="76" spans="1:19" ht="30.25" thickBot="1" x14ac:dyDescent="0.9">
      <c r="A76" s="257" t="s">
        <v>2454</v>
      </c>
      <c r="B76" s="257" t="s">
        <v>3116</v>
      </c>
      <c r="C76" s="272">
        <v>1</v>
      </c>
      <c r="D76" s="258" t="s">
        <v>65</v>
      </c>
      <c r="E76" s="258" t="s">
        <v>66</v>
      </c>
      <c r="F76" s="261" t="str">
        <f>UnitControlCenter!$B$11</f>
        <v>incidents / year</v>
      </c>
      <c r="G76" s="258" t="s">
        <v>3124</v>
      </c>
      <c r="H76" s="259"/>
      <c r="I76" s="258"/>
      <c r="J76" s="259"/>
      <c r="K76" s="259"/>
      <c r="L76" s="259"/>
      <c r="M76" s="259"/>
      <c r="N76" s="259"/>
      <c r="O76" s="259"/>
      <c r="P76" s="259"/>
      <c r="Q76" s="259"/>
      <c r="R76" s="259"/>
      <c r="S76" s="259"/>
    </row>
    <row r="77" spans="1:19" ht="132.75" x14ac:dyDescent="0.75">
      <c r="A77" s="218" t="s">
        <v>2605</v>
      </c>
      <c r="B77" s="218" t="s">
        <v>2456</v>
      </c>
      <c r="C77" s="265">
        <v>1</v>
      </c>
      <c r="D77" s="217" t="s">
        <v>67</v>
      </c>
      <c r="E77" s="217" t="s">
        <v>68</v>
      </c>
      <c r="F77" s="4" t="str">
        <f>UnitControlCenter!$B$15</f>
        <v>terawatt-hours (TWh) / year</v>
      </c>
      <c r="G77" s="217" t="s">
        <v>2643</v>
      </c>
      <c r="H77" s="73" t="s">
        <v>2644</v>
      </c>
      <c r="I77" s="217" t="s">
        <v>2651</v>
      </c>
    </row>
    <row r="78" spans="1:19" ht="147.5" x14ac:dyDescent="0.75">
      <c r="A78" s="218" t="s">
        <v>2605</v>
      </c>
      <c r="B78" s="218" t="s">
        <v>2457</v>
      </c>
      <c r="C78" s="265">
        <v>1</v>
      </c>
      <c r="D78" s="217" t="s">
        <v>67</v>
      </c>
      <c r="E78" s="217" t="s">
        <v>66</v>
      </c>
      <c r="F78" s="4" t="str">
        <f>UnitControlCenter!$B$15</f>
        <v>terawatt-hours (TWh) / year</v>
      </c>
      <c r="G78" s="217" t="s">
        <v>2645</v>
      </c>
      <c r="H78" s="73" t="s">
        <v>2646</v>
      </c>
      <c r="I78" s="217" t="s">
        <v>2652</v>
      </c>
    </row>
    <row r="79" spans="1:19" ht="132.75" x14ac:dyDescent="0.75">
      <c r="A79" s="218" t="s">
        <v>2605</v>
      </c>
      <c r="B79" s="218" t="s">
        <v>2458</v>
      </c>
      <c r="C79" s="265">
        <v>1</v>
      </c>
      <c r="D79" s="217" t="s">
        <v>67</v>
      </c>
      <c r="E79" s="217" t="s">
        <v>68</v>
      </c>
      <c r="F79" s="4" t="str">
        <f>UnitControlCenter!$B$16</f>
        <v>gigawatts (GW) / year</v>
      </c>
      <c r="G79" s="217" t="s">
        <v>2647</v>
      </c>
      <c r="H79" s="73" t="s">
        <v>2648</v>
      </c>
      <c r="I79" s="217" t="s">
        <v>2653</v>
      </c>
    </row>
    <row r="80" spans="1:19" ht="147.5" x14ac:dyDescent="0.75">
      <c r="A80" s="218" t="s">
        <v>2605</v>
      </c>
      <c r="B80" s="218" t="s">
        <v>2459</v>
      </c>
      <c r="C80" s="265">
        <v>1</v>
      </c>
      <c r="D80" s="217" t="s">
        <v>67</v>
      </c>
      <c r="E80" s="217" t="s">
        <v>66</v>
      </c>
      <c r="F80" s="4" t="str">
        <f>UnitControlCenter!$B$16</f>
        <v>gigawatts (GW) / year</v>
      </c>
      <c r="G80" s="217" t="s">
        <v>2649</v>
      </c>
      <c r="H80" s="73" t="s">
        <v>2650</v>
      </c>
      <c r="I80" s="217" t="s">
        <v>2654</v>
      </c>
    </row>
    <row r="81" spans="1:19" ht="45" thickBot="1" x14ac:dyDescent="0.9">
      <c r="A81" s="257" t="s">
        <v>2605</v>
      </c>
      <c r="B81" s="257" t="s">
        <v>2606</v>
      </c>
      <c r="C81" s="272">
        <v>1</v>
      </c>
      <c r="D81" s="258" t="s">
        <v>67</v>
      </c>
      <c r="E81" s="258" t="s">
        <v>68</v>
      </c>
      <c r="F81" s="261" t="str">
        <f>UnitControlCenter!$B$15</f>
        <v>terawatt-hours (TWh) / year</v>
      </c>
      <c r="G81" s="258" t="s">
        <v>3034</v>
      </c>
      <c r="H81" s="258" t="s">
        <v>3035</v>
      </c>
      <c r="I81" s="258" t="s">
        <v>2655</v>
      </c>
      <c r="J81" s="259"/>
      <c r="K81" s="259"/>
      <c r="L81" s="259"/>
      <c r="M81" s="259"/>
      <c r="N81" s="259"/>
      <c r="O81" s="259"/>
      <c r="P81" s="259"/>
      <c r="Q81" s="259"/>
      <c r="R81" s="259"/>
      <c r="S81" s="259"/>
    </row>
    <row r="82" spans="1:19" ht="118" x14ac:dyDescent="0.75">
      <c r="A82" s="218" t="s">
        <v>3391</v>
      </c>
      <c r="B82" s="218" t="s">
        <v>2460</v>
      </c>
      <c r="C82" s="265">
        <v>1</v>
      </c>
      <c r="D82" s="217" t="s">
        <v>67</v>
      </c>
      <c r="E82" s="217" t="s">
        <v>2477</v>
      </c>
      <c r="F82" s="4" t="str">
        <f>UnitControlCenter!$B$17</f>
        <v>2019 dollars / megawatt-hour (MWh)</v>
      </c>
      <c r="G82" s="217" t="s">
        <v>2656</v>
      </c>
      <c r="H82" s="73" t="s">
        <v>2657</v>
      </c>
      <c r="I82" s="217" t="s">
        <v>2658</v>
      </c>
    </row>
    <row r="83" spans="1:19" ht="29.5" x14ac:dyDescent="0.75">
      <c r="A83" s="218" t="s">
        <v>3391</v>
      </c>
      <c r="B83" s="218" t="s">
        <v>2461</v>
      </c>
      <c r="C83" s="265">
        <v>1</v>
      </c>
      <c r="D83" s="217" t="s">
        <v>67</v>
      </c>
      <c r="E83" s="217" t="s">
        <v>68</v>
      </c>
      <c r="F83" s="4" t="str">
        <f>UnitControlCenter!$B$15</f>
        <v>terawatt-hours (TWh) / year</v>
      </c>
      <c r="G83" s="217" t="s">
        <v>2961</v>
      </c>
      <c r="H83" s="73" t="s">
        <v>2962</v>
      </c>
      <c r="I83" s="217" t="s">
        <v>2963</v>
      </c>
    </row>
    <row r="84" spans="1:19" ht="59" x14ac:dyDescent="0.75">
      <c r="A84" s="218" t="s">
        <v>3391</v>
      </c>
      <c r="B84" s="218" t="s">
        <v>3392</v>
      </c>
      <c r="C84" s="323">
        <v>1</v>
      </c>
      <c r="D84" s="217" t="s">
        <v>67</v>
      </c>
      <c r="E84" s="217" t="s">
        <v>68</v>
      </c>
      <c r="F84" s="4" t="str">
        <f>UnitControlCenter!$B$3</f>
        <v>million metric tons / year</v>
      </c>
      <c r="G84" s="217" t="s">
        <v>3395</v>
      </c>
      <c r="H84" s="73" t="s">
        <v>3393</v>
      </c>
      <c r="I84" s="217" t="s">
        <v>3394</v>
      </c>
    </row>
    <row r="85" spans="1:19" ht="103.25" x14ac:dyDescent="0.75">
      <c r="A85" s="218" t="s">
        <v>3391</v>
      </c>
      <c r="B85" s="218" t="s">
        <v>2599</v>
      </c>
      <c r="C85" s="265">
        <v>1</v>
      </c>
      <c r="D85" s="217" t="s">
        <v>67</v>
      </c>
      <c r="E85" s="217" t="s">
        <v>68</v>
      </c>
      <c r="F85" s="4" t="str">
        <f>UnitControlCenter!$B$18</f>
        <v>cubic km / yr</v>
      </c>
      <c r="G85" s="217" t="s">
        <v>2659</v>
      </c>
      <c r="H85" s="73" t="s">
        <v>2660</v>
      </c>
      <c r="I85" s="217" t="s">
        <v>2661</v>
      </c>
    </row>
    <row r="86" spans="1:19" ht="104" thickBot="1" x14ac:dyDescent="0.9">
      <c r="A86" s="257" t="s">
        <v>3391</v>
      </c>
      <c r="B86" s="257" t="s">
        <v>2600</v>
      </c>
      <c r="C86" s="272">
        <v>1</v>
      </c>
      <c r="D86" s="258" t="s">
        <v>67</v>
      </c>
      <c r="E86" s="258" t="s">
        <v>68</v>
      </c>
      <c r="F86" s="261" t="str">
        <f>UnitControlCenter!$B$18</f>
        <v>cubic km / yr</v>
      </c>
      <c r="G86" s="258" t="s">
        <v>2662</v>
      </c>
      <c r="H86" s="259" t="s">
        <v>2663</v>
      </c>
      <c r="I86" s="258" t="s">
        <v>2664</v>
      </c>
    </row>
    <row r="87" spans="1:19" ht="73.75" x14ac:dyDescent="0.75">
      <c r="A87" s="218" t="s">
        <v>2930</v>
      </c>
      <c r="B87" s="218" t="s">
        <v>2931</v>
      </c>
      <c r="C87" s="265">
        <v>1</v>
      </c>
      <c r="D87" s="217" t="s">
        <v>67</v>
      </c>
      <c r="E87" s="217" t="s">
        <v>68</v>
      </c>
      <c r="F87" s="4" t="str">
        <f>UnitControlCenter!$B$21</f>
        <v>million vehicles / year</v>
      </c>
      <c r="G87" s="217" t="s">
        <v>2777</v>
      </c>
      <c r="H87" s="217" t="s">
        <v>2778</v>
      </c>
      <c r="I87" s="217" t="s">
        <v>2779</v>
      </c>
    </row>
    <row r="88" spans="1:19" ht="73.75" x14ac:dyDescent="0.75">
      <c r="A88" s="218" t="s">
        <v>2930</v>
      </c>
      <c r="B88" s="218" t="s">
        <v>2932</v>
      </c>
      <c r="C88" s="265">
        <v>1</v>
      </c>
      <c r="D88" s="217" t="s">
        <v>67</v>
      </c>
      <c r="E88" s="217" t="s">
        <v>68</v>
      </c>
      <c r="F88" s="4" t="str">
        <f>UnitControlCenter!$B$22</f>
        <v>thousand vehicles / year</v>
      </c>
      <c r="G88" s="217" t="s">
        <v>2780</v>
      </c>
      <c r="H88" s="217" t="s">
        <v>2781</v>
      </c>
      <c r="I88" s="217" t="s">
        <v>2782</v>
      </c>
    </row>
    <row r="89" spans="1:19" ht="73.75" x14ac:dyDescent="0.75">
      <c r="A89" s="218" t="s">
        <v>2930</v>
      </c>
      <c r="B89" s="218" t="s">
        <v>3396</v>
      </c>
      <c r="C89" s="265">
        <v>1</v>
      </c>
      <c r="D89" s="217" t="s">
        <v>67</v>
      </c>
      <c r="E89" s="217" t="s">
        <v>68</v>
      </c>
      <c r="F89" s="4" t="str">
        <f>UnitControlCenter!$B$22</f>
        <v>thousand vehicles / year</v>
      </c>
      <c r="G89" s="217" t="s">
        <v>2783</v>
      </c>
      <c r="H89" s="217" t="s">
        <v>2778</v>
      </c>
      <c r="I89" s="217" t="s">
        <v>2779</v>
      </c>
    </row>
    <row r="90" spans="1:19" ht="73.75" x14ac:dyDescent="0.75">
      <c r="A90" s="218" t="s">
        <v>2930</v>
      </c>
      <c r="B90" s="218" t="s">
        <v>3399</v>
      </c>
      <c r="C90" s="265">
        <v>1</v>
      </c>
      <c r="D90" s="217" t="s">
        <v>67</v>
      </c>
      <c r="E90" s="217" t="s">
        <v>68</v>
      </c>
      <c r="F90" s="4" t="str">
        <f>UnitControlCenter!$B$22</f>
        <v>thousand vehicles / year</v>
      </c>
      <c r="G90" s="217" t="s">
        <v>2784</v>
      </c>
      <c r="H90" s="217" t="s">
        <v>2781</v>
      </c>
      <c r="I90" s="217" t="s">
        <v>2782</v>
      </c>
    </row>
    <row r="91" spans="1:19" ht="29.5" x14ac:dyDescent="0.75">
      <c r="A91" s="218" t="s">
        <v>2930</v>
      </c>
      <c r="B91" s="218" t="s">
        <v>2933</v>
      </c>
      <c r="C91" s="265">
        <v>1</v>
      </c>
      <c r="D91" s="217" t="s">
        <v>67</v>
      </c>
      <c r="E91" s="217" t="s">
        <v>68</v>
      </c>
      <c r="F91" s="4" t="str">
        <f>UnitControlCenter!$B$22</f>
        <v>thousand vehicles / year</v>
      </c>
      <c r="G91" s="217" t="s">
        <v>2665</v>
      </c>
      <c r="H91" s="217" t="s">
        <v>2666</v>
      </c>
      <c r="I91" s="217" t="s">
        <v>2766</v>
      </c>
    </row>
    <row r="92" spans="1:19" ht="73.75" x14ac:dyDescent="0.75">
      <c r="A92" s="218" t="s">
        <v>2930</v>
      </c>
      <c r="B92" s="218" t="s">
        <v>2934</v>
      </c>
      <c r="C92" s="265">
        <v>1</v>
      </c>
      <c r="D92" s="217" t="s">
        <v>67</v>
      </c>
      <c r="E92" s="217" t="s">
        <v>68</v>
      </c>
      <c r="F92" s="4" t="str">
        <f>UnitControlCenter!$B$23</f>
        <v>million vehicles</v>
      </c>
      <c r="G92" s="217" t="s">
        <v>2785</v>
      </c>
      <c r="H92" s="217" t="s">
        <v>2778</v>
      </c>
      <c r="I92" s="217" t="s">
        <v>2779</v>
      </c>
    </row>
    <row r="93" spans="1:19" ht="73.75" x14ac:dyDescent="0.75">
      <c r="A93" s="218" t="s">
        <v>2930</v>
      </c>
      <c r="B93" s="218" t="s">
        <v>2935</v>
      </c>
      <c r="C93" s="265">
        <v>1</v>
      </c>
      <c r="D93" s="217" t="s">
        <v>67</v>
      </c>
      <c r="E93" s="217" t="s">
        <v>68</v>
      </c>
      <c r="F93" s="4" t="str">
        <f>UnitControlCenter!$B$24</f>
        <v>thousand vehicles</v>
      </c>
      <c r="G93" s="217" t="s">
        <v>3032</v>
      </c>
      <c r="H93" s="217" t="s">
        <v>2781</v>
      </c>
      <c r="I93" s="217" t="s">
        <v>2782</v>
      </c>
    </row>
    <row r="94" spans="1:19" ht="59" x14ac:dyDescent="0.75">
      <c r="A94" s="218" t="s">
        <v>2930</v>
      </c>
      <c r="B94" s="218" t="s">
        <v>3397</v>
      </c>
      <c r="C94" s="265">
        <v>1</v>
      </c>
      <c r="D94" s="217" t="s">
        <v>67</v>
      </c>
      <c r="E94" s="217" t="s">
        <v>68</v>
      </c>
      <c r="F94" s="4" t="str">
        <f>UnitControlCenter!$B$23</f>
        <v>million vehicles</v>
      </c>
      <c r="G94" s="217" t="s">
        <v>2786</v>
      </c>
      <c r="H94" s="217" t="s">
        <v>2778</v>
      </c>
      <c r="I94" s="217" t="s">
        <v>2779</v>
      </c>
    </row>
    <row r="95" spans="1:19" ht="59" x14ac:dyDescent="0.75">
      <c r="A95" s="218" t="s">
        <v>2930</v>
      </c>
      <c r="B95" s="218" t="s">
        <v>3400</v>
      </c>
      <c r="C95" s="265">
        <v>1</v>
      </c>
      <c r="D95" s="217" t="s">
        <v>67</v>
      </c>
      <c r="E95" s="217" t="s">
        <v>68</v>
      </c>
      <c r="F95" s="4" t="str">
        <f>UnitControlCenter!$B$23</f>
        <v>million vehicles</v>
      </c>
      <c r="G95" s="217" t="s">
        <v>2787</v>
      </c>
      <c r="H95" s="217" t="s">
        <v>2781</v>
      </c>
      <c r="I95" s="217" t="s">
        <v>2782</v>
      </c>
    </row>
    <row r="96" spans="1:19" ht="30.25" thickBot="1" x14ac:dyDescent="0.9">
      <c r="A96" s="257" t="s">
        <v>2930</v>
      </c>
      <c r="B96" s="257" t="s">
        <v>2936</v>
      </c>
      <c r="C96" s="272">
        <v>1</v>
      </c>
      <c r="D96" s="258" t="s">
        <v>67</v>
      </c>
      <c r="E96" s="258" t="s">
        <v>68</v>
      </c>
      <c r="F96" s="261" t="str">
        <f>UnitControlCenter!$B$23</f>
        <v>million vehicles</v>
      </c>
      <c r="G96" s="258" t="s">
        <v>2767</v>
      </c>
      <c r="H96" s="258" t="s">
        <v>2666</v>
      </c>
      <c r="I96" s="258" t="s">
        <v>2766</v>
      </c>
      <c r="J96" s="259"/>
      <c r="K96" s="259"/>
      <c r="L96" s="259"/>
      <c r="M96" s="259"/>
      <c r="N96" s="259"/>
      <c r="O96" s="259"/>
      <c r="P96" s="259"/>
      <c r="Q96" s="259"/>
      <c r="R96" s="259"/>
      <c r="S96" s="259"/>
    </row>
    <row r="97" spans="1:19" ht="132.75" x14ac:dyDescent="0.75">
      <c r="A97" s="218" t="s">
        <v>3064</v>
      </c>
      <c r="B97" s="218" t="s">
        <v>2463</v>
      </c>
      <c r="C97" s="265">
        <v>1</v>
      </c>
      <c r="D97" s="217" t="s">
        <v>67</v>
      </c>
      <c r="E97" s="217" t="s">
        <v>68</v>
      </c>
      <c r="F97" s="4" t="str">
        <f>UnitControlCenter!$B$3</f>
        <v>million metric tons / year</v>
      </c>
      <c r="G97" s="217" t="s">
        <v>2768</v>
      </c>
      <c r="H97" s="217" t="s">
        <v>3405</v>
      </c>
      <c r="I97" s="217" t="s">
        <v>2769</v>
      </c>
    </row>
    <row r="98" spans="1:19" ht="88.5" x14ac:dyDescent="0.75">
      <c r="A98" s="218" t="s">
        <v>3064</v>
      </c>
      <c r="B98" s="218" t="s">
        <v>2464</v>
      </c>
      <c r="C98" s="265">
        <v>1</v>
      </c>
      <c r="D98" s="217" t="s">
        <v>67</v>
      </c>
      <c r="E98" s="217" t="s">
        <v>68</v>
      </c>
      <c r="F98" s="4" t="str">
        <f>UnitControlCenter!$B$25</f>
        <v>quads / year</v>
      </c>
      <c r="G98" s="217" t="s">
        <v>2960</v>
      </c>
      <c r="H98" s="217" t="s">
        <v>2788</v>
      </c>
      <c r="I98" s="217" t="s">
        <v>2789</v>
      </c>
    </row>
    <row r="99" spans="1:19" ht="118" x14ac:dyDescent="0.75">
      <c r="A99" s="218" t="s">
        <v>3064</v>
      </c>
      <c r="B99" s="218" t="s">
        <v>2519</v>
      </c>
      <c r="C99" s="273">
        <v>1</v>
      </c>
      <c r="D99" s="217" t="s">
        <v>67</v>
      </c>
      <c r="E99" s="217" t="s">
        <v>68</v>
      </c>
      <c r="F99" s="7" t="str">
        <f>UnitControlCenter!$B$25</f>
        <v>quads / year</v>
      </c>
      <c r="G99" s="217" t="s">
        <v>2770</v>
      </c>
      <c r="H99" s="217" t="s">
        <v>3405</v>
      </c>
      <c r="I99" s="217" t="s">
        <v>2769</v>
      </c>
    </row>
    <row r="100" spans="1:19" ht="44.25" x14ac:dyDescent="0.75">
      <c r="A100" s="218" t="s">
        <v>3064</v>
      </c>
      <c r="B100" s="218" t="s">
        <v>3065</v>
      </c>
      <c r="C100" s="273">
        <v>1</v>
      </c>
      <c r="D100" s="217" t="s">
        <v>67</v>
      </c>
      <c r="E100" s="217" t="s">
        <v>68</v>
      </c>
      <c r="F100" s="7" t="str">
        <f>UnitControlCenter!$B$19</f>
        <v>trillion passenger-miles / year</v>
      </c>
      <c r="G100" s="217" t="s">
        <v>2478</v>
      </c>
      <c r="H100" s="264" t="s">
        <v>2727</v>
      </c>
      <c r="I100" s="217" t="s">
        <v>2728</v>
      </c>
    </row>
    <row r="101" spans="1:19" ht="45" thickBot="1" x14ac:dyDescent="0.9">
      <c r="A101" s="257" t="s">
        <v>3064</v>
      </c>
      <c r="B101" s="257" t="s">
        <v>3066</v>
      </c>
      <c r="C101" s="272">
        <v>1</v>
      </c>
      <c r="D101" s="258" t="s">
        <v>67</v>
      </c>
      <c r="E101" s="258" t="s">
        <v>68</v>
      </c>
      <c r="F101" s="261" t="str">
        <f>UnitControlCenter!$B$20</f>
        <v>trillion freight ton-miles / year</v>
      </c>
      <c r="G101" s="258" t="s">
        <v>2764</v>
      </c>
      <c r="H101" s="259" t="s">
        <v>3406</v>
      </c>
      <c r="I101" s="258" t="s">
        <v>2765</v>
      </c>
      <c r="J101" s="259"/>
      <c r="K101" s="259"/>
      <c r="L101" s="259"/>
      <c r="M101" s="259"/>
      <c r="N101" s="259"/>
      <c r="O101" s="259"/>
      <c r="P101" s="259"/>
      <c r="Q101" s="259"/>
      <c r="R101" s="259"/>
      <c r="S101" s="259"/>
    </row>
    <row r="102" spans="1:19" ht="280.25" x14ac:dyDescent="0.75">
      <c r="A102" s="220" t="s">
        <v>2465</v>
      </c>
      <c r="B102" s="218" t="s">
        <v>2921</v>
      </c>
      <c r="C102" s="265">
        <v>1</v>
      </c>
      <c r="D102" s="217" t="s">
        <v>67</v>
      </c>
      <c r="E102" s="217" t="s">
        <v>68</v>
      </c>
      <c r="F102" s="4" t="str">
        <f>UnitControlCenter!$B$25</f>
        <v>quads / year</v>
      </c>
      <c r="G102" s="217" t="s">
        <v>3326</v>
      </c>
      <c r="H102" s="73" t="s">
        <v>3324</v>
      </c>
      <c r="I102" s="319" t="s">
        <v>3325</v>
      </c>
    </row>
    <row r="103" spans="1:19" ht="103.25" x14ac:dyDescent="0.75">
      <c r="A103" s="67" t="s">
        <v>2465</v>
      </c>
      <c r="B103" s="218" t="s">
        <v>2922</v>
      </c>
      <c r="C103" s="273">
        <v>1</v>
      </c>
      <c r="D103" s="217" t="s">
        <v>67</v>
      </c>
      <c r="E103" s="217" t="s">
        <v>68</v>
      </c>
      <c r="F103" s="7" t="str">
        <f>UnitControlCenter!$B$25</f>
        <v>quads / year</v>
      </c>
      <c r="G103" s="217" t="s">
        <v>2923</v>
      </c>
      <c r="H103" s="264" t="s">
        <v>2917</v>
      </c>
      <c r="I103" s="217" t="s">
        <v>2918</v>
      </c>
      <c r="J103" s="264"/>
      <c r="K103" s="264"/>
      <c r="L103" s="264"/>
      <c r="M103" s="264"/>
      <c r="N103" s="264"/>
      <c r="O103" s="264"/>
      <c r="P103" s="264"/>
      <c r="Q103" s="264"/>
      <c r="R103" s="264"/>
      <c r="S103" s="264"/>
    </row>
    <row r="104" spans="1:19" ht="221.25" x14ac:dyDescent="0.75">
      <c r="A104" s="220" t="s">
        <v>2465</v>
      </c>
      <c r="B104" s="218" t="s">
        <v>2919</v>
      </c>
      <c r="C104" s="265">
        <v>1</v>
      </c>
      <c r="D104" s="217" t="s">
        <v>67</v>
      </c>
      <c r="E104" s="217" t="s">
        <v>68</v>
      </c>
      <c r="F104" s="4" t="str">
        <f>UnitControlCenter!$B$25</f>
        <v>quads / year</v>
      </c>
      <c r="G104" s="217" t="s">
        <v>3323</v>
      </c>
      <c r="H104" s="73" t="s">
        <v>3324</v>
      </c>
      <c r="I104" s="319" t="s">
        <v>3325</v>
      </c>
    </row>
    <row r="105" spans="1:19" ht="74.5" thickBot="1" x14ac:dyDescent="0.9">
      <c r="A105" s="260" t="s">
        <v>2465</v>
      </c>
      <c r="B105" s="257" t="s">
        <v>2920</v>
      </c>
      <c r="C105" s="272">
        <v>1</v>
      </c>
      <c r="D105" s="258" t="s">
        <v>67</v>
      </c>
      <c r="E105" s="258" t="s">
        <v>68</v>
      </c>
      <c r="F105" s="261" t="str">
        <f>UnitControlCenter!$B$25</f>
        <v>quads / year</v>
      </c>
      <c r="G105" s="258" t="s">
        <v>2916</v>
      </c>
      <c r="H105" s="259" t="s">
        <v>2917</v>
      </c>
      <c r="I105" s="258" t="s">
        <v>2918</v>
      </c>
      <c r="J105" s="259"/>
      <c r="K105" s="259"/>
      <c r="L105" s="259"/>
      <c r="M105" s="259"/>
      <c r="N105" s="259"/>
      <c r="O105" s="259"/>
      <c r="P105" s="259"/>
      <c r="Q105" s="259"/>
      <c r="R105" s="259"/>
      <c r="S105" s="259"/>
    </row>
    <row r="106" spans="1:19" ht="265.5" x14ac:dyDescent="0.75">
      <c r="A106" s="220" t="s">
        <v>3016</v>
      </c>
      <c r="B106" s="218" t="s">
        <v>2515</v>
      </c>
      <c r="C106" s="265">
        <v>1</v>
      </c>
      <c r="D106" s="217" t="s">
        <v>67</v>
      </c>
      <c r="E106" s="217" t="s">
        <v>68</v>
      </c>
      <c r="F106" s="4" t="str">
        <f>UnitControlCenter!$B$3</f>
        <v>million metric tons / year</v>
      </c>
      <c r="G106" s="217" t="s">
        <v>3327</v>
      </c>
      <c r="H106" s="73" t="s">
        <v>3324</v>
      </c>
      <c r="I106" s="319" t="s">
        <v>3325</v>
      </c>
    </row>
    <row r="107" spans="1:19" ht="44.25" x14ac:dyDescent="0.75">
      <c r="A107" s="220" t="s">
        <v>3016</v>
      </c>
      <c r="B107" s="218" t="s">
        <v>2516</v>
      </c>
      <c r="C107" s="265">
        <v>1</v>
      </c>
      <c r="D107" s="217" t="s">
        <v>67</v>
      </c>
      <c r="E107" s="217" t="s">
        <v>68</v>
      </c>
      <c r="F107" s="4" t="str">
        <f>UnitControlCenter!$B$3</f>
        <v>million metric tons / year</v>
      </c>
      <c r="G107" s="217" t="s">
        <v>2775</v>
      </c>
      <c r="H107" s="73" t="s">
        <v>2773</v>
      </c>
      <c r="I107" s="217" t="s">
        <v>2774</v>
      </c>
    </row>
    <row r="108" spans="1:19" ht="250.75" x14ac:dyDescent="0.75">
      <c r="A108" s="220" t="s">
        <v>3016</v>
      </c>
      <c r="B108" s="218" t="s">
        <v>2517</v>
      </c>
      <c r="C108" s="265">
        <v>1</v>
      </c>
      <c r="D108" s="217" t="s">
        <v>67</v>
      </c>
      <c r="E108" s="217" t="s">
        <v>68</v>
      </c>
      <c r="F108" s="4" t="str">
        <f>UnitControlCenter!$B$3</f>
        <v>million metric tons / year</v>
      </c>
      <c r="G108" s="217" t="s">
        <v>3390</v>
      </c>
      <c r="H108" s="73" t="s">
        <v>3324</v>
      </c>
      <c r="I108" s="319" t="s">
        <v>3325</v>
      </c>
    </row>
    <row r="109" spans="1:19" ht="29.5" x14ac:dyDescent="0.75">
      <c r="A109" s="220" t="s">
        <v>3016</v>
      </c>
      <c r="B109" s="218" t="s">
        <v>2518</v>
      </c>
      <c r="C109" s="273">
        <v>1</v>
      </c>
      <c r="D109" s="217" t="s">
        <v>67</v>
      </c>
      <c r="E109" s="217" t="s">
        <v>68</v>
      </c>
      <c r="F109" s="7" t="str">
        <f>UnitControlCenter!$B$3</f>
        <v>million metric tons / year</v>
      </c>
      <c r="G109" s="217" t="s">
        <v>2776</v>
      </c>
      <c r="H109" s="264" t="s">
        <v>2773</v>
      </c>
      <c r="I109" s="217" t="s">
        <v>2774</v>
      </c>
    </row>
    <row r="110" spans="1:19" s="264" customFormat="1" ht="309.75" x14ac:dyDescent="0.75">
      <c r="A110" s="220" t="s">
        <v>3016</v>
      </c>
      <c r="B110" s="218" t="s">
        <v>3014</v>
      </c>
      <c r="C110" s="273">
        <v>1</v>
      </c>
      <c r="D110" s="217" t="s">
        <v>67</v>
      </c>
      <c r="E110" s="217" t="s">
        <v>68</v>
      </c>
      <c r="F110" s="7" t="str">
        <f>UnitControlCenter!$B$3</f>
        <v>million metric tons / year</v>
      </c>
      <c r="G110" s="217" t="s">
        <v>3328</v>
      </c>
      <c r="H110" s="73" t="s">
        <v>3324</v>
      </c>
      <c r="I110" s="319" t="s">
        <v>3325</v>
      </c>
    </row>
    <row r="111" spans="1:19" ht="45" thickBot="1" x14ac:dyDescent="0.9">
      <c r="A111" s="260" t="s">
        <v>3016</v>
      </c>
      <c r="B111" s="257" t="s">
        <v>3015</v>
      </c>
      <c r="C111" s="272">
        <v>1</v>
      </c>
      <c r="D111" s="258" t="s">
        <v>67</v>
      </c>
      <c r="E111" s="258" t="s">
        <v>68</v>
      </c>
      <c r="F111" s="261" t="str">
        <f>UnitControlCenter!$B$3</f>
        <v>million metric tons / year</v>
      </c>
      <c r="G111" s="258" t="s">
        <v>3061</v>
      </c>
      <c r="H111" s="259" t="s">
        <v>3017</v>
      </c>
      <c r="I111" s="258" t="s">
        <v>3018</v>
      </c>
      <c r="J111" s="259"/>
      <c r="K111" s="259"/>
      <c r="L111" s="259"/>
      <c r="M111" s="259"/>
      <c r="N111" s="259"/>
      <c r="O111" s="259"/>
      <c r="P111" s="259"/>
      <c r="Q111" s="259"/>
      <c r="R111" s="259"/>
      <c r="S111" s="259"/>
    </row>
    <row r="112" spans="1:19" ht="44.25" x14ac:dyDescent="0.75">
      <c r="A112" s="220" t="s">
        <v>2466</v>
      </c>
      <c r="B112" s="218" t="s">
        <v>2467</v>
      </c>
      <c r="C112" s="273">
        <v>1</v>
      </c>
      <c r="D112" s="217" t="s">
        <v>67</v>
      </c>
      <c r="E112" s="217" t="s">
        <v>68</v>
      </c>
      <c r="F112" s="4" t="str">
        <f>UnitControlCenter!$B$25</f>
        <v>quads / year</v>
      </c>
      <c r="G112" s="217" t="s">
        <v>2481</v>
      </c>
      <c r="H112" s="73" t="s">
        <v>2482</v>
      </c>
      <c r="I112" s="217" t="s">
        <v>2757</v>
      </c>
    </row>
    <row r="113" spans="1:19" ht="29.5" x14ac:dyDescent="0.75">
      <c r="A113" s="220" t="s">
        <v>2466</v>
      </c>
      <c r="B113" s="218" t="s">
        <v>2468</v>
      </c>
      <c r="C113" s="273">
        <v>1</v>
      </c>
      <c r="D113" s="217" t="s">
        <v>67</v>
      </c>
      <c r="E113" s="217" t="s">
        <v>68</v>
      </c>
      <c r="F113" s="4" t="str">
        <f>UnitControlCenter!$B$25</f>
        <v>quads / year</v>
      </c>
      <c r="G113" s="217" t="s">
        <v>2499</v>
      </c>
      <c r="H113" s="73" t="s">
        <v>2483</v>
      </c>
      <c r="I113" s="217" t="s">
        <v>2484</v>
      </c>
    </row>
    <row r="114" spans="1:19" ht="74.5" thickBot="1" x14ac:dyDescent="0.9">
      <c r="A114" s="260" t="s">
        <v>2466</v>
      </c>
      <c r="B114" s="257" t="s">
        <v>2469</v>
      </c>
      <c r="C114" s="272">
        <v>1</v>
      </c>
      <c r="D114" s="258" t="s">
        <v>67</v>
      </c>
      <c r="E114" s="258" t="s">
        <v>68</v>
      </c>
      <c r="F114" s="261" t="str">
        <f>UnitControlCenter!$B$25</f>
        <v>quads / year</v>
      </c>
      <c r="G114" s="258" t="s">
        <v>2798</v>
      </c>
      <c r="H114" s="259" t="s">
        <v>2800</v>
      </c>
      <c r="I114" s="258" t="s">
        <v>2799</v>
      </c>
      <c r="J114" s="259"/>
      <c r="K114" s="259"/>
      <c r="L114" s="259"/>
      <c r="M114" s="259"/>
      <c r="N114" s="259"/>
      <c r="O114" s="259"/>
      <c r="P114" s="259"/>
      <c r="Q114" s="259"/>
      <c r="R114" s="259"/>
      <c r="S114" s="259"/>
    </row>
    <row r="115" spans="1:19" ht="103.25" x14ac:dyDescent="0.75">
      <c r="A115" s="218" t="s">
        <v>2541</v>
      </c>
      <c r="B115" s="218" t="s">
        <v>2542</v>
      </c>
      <c r="C115" s="273">
        <v>1</v>
      </c>
      <c r="D115" s="217" t="s">
        <v>67</v>
      </c>
      <c r="E115" s="217" t="s">
        <v>68</v>
      </c>
      <c r="F115" s="4" t="str">
        <f>UnitControlCenter!$B$25</f>
        <v>quads / year</v>
      </c>
      <c r="G115" s="217" t="s">
        <v>2818</v>
      </c>
      <c r="H115" s="217" t="s">
        <v>2819</v>
      </c>
      <c r="I115" s="217" t="s">
        <v>2820</v>
      </c>
    </row>
    <row r="116" spans="1:19" ht="59" x14ac:dyDescent="0.75">
      <c r="A116" s="218" t="s">
        <v>2541</v>
      </c>
      <c r="B116" s="218" t="s">
        <v>2543</v>
      </c>
      <c r="C116" s="273">
        <v>1</v>
      </c>
      <c r="D116" s="217" t="s">
        <v>67</v>
      </c>
      <c r="E116" s="217" t="s">
        <v>68</v>
      </c>
      <c r="F116" s="4" t="str">
        <f>UnitControlCenter!$B$25</f>
        <v>quads / year</v>
      </c>
      <c r="G116" s="217" t="s">
        <v>2956</v>
      </c>
      <c r="H116" s="217" t="s">
        <v>2957</v>
      </c>
      <c r="I116" s="217" t="s">
        <v>2958</v>
      </c>
    </row>
    <row r="117" spans="1:19" x14ac:dyDescent="0.75">
      <c r="A117" s="218" t="s">
        <v>2541</v>
      </c>
      <c r="B117" s="218" t="s">
        <v>3080</v>
      </c>
      <c r="C117" s="273">
        <v>0</v>
      </c>
      <c r="D117" s="217" t="s">
        <v>65</v>
      </c>
      <c r="E117" s="217" t="s">
        <v>66</v>
      </c>
      <c r="F117" s="1" t="str">
        <f>UnitControlCenter!$B$26</f>
        <v>thousand BTU / 2019 dollar</v>
      </c>
      <c r="G117" s="217" t="s">
        <v>3027</v>
      </c>
      <c r="H117" s="217"/>
      <c r="I117" s="217"/>
    </row>
    <row r="118" spans="1:19" x14ac:dyDescent="0.75">
      <c r="A118" s="218" t="s">
        <v>2541</v>
      </c>
      <c r="B118" s="218" t="s">
        <v>2544</v>
      </c>
      <c r="C118" s="273">
        <v>1</v>
      </c>
      <c r="D118" s="217" t="s">
        <v>65</v>
      </c>
      <c r="E118" s="217" t="s">
        <v>66</v>
      </c>
      <c r="F118" s="4" t="str">
        <f>UnitControlCenter!$B$15</f>
        <v>terawatt-hours (TWh) / year</v>
      </c>
      <c r="G118" s="217" t="s">
        <v>2423</v>
      </c>
      <c r="I118" s="217"/>
    </row>
    <row r="119" spans="1:19" x14ac:dyDescent="0.75">
      <c r="A119" s="218" t="s">
        <v>2541</v>
      </c>
      <c r="B119" s="218" t="s">
        <v>2545</v>
      </c>
      <c r="C119" s="273">
        <v>1</v>
      </c>
      <c r="D119" s="217" t="s">
        <v>65</v>
      </c>
      <c r="E119" s="217" t="s">
        <v>66</v>
      </c>
      <c r="F119" s="4" t="str">
        <f>UnitControlCenter!$B$27</f>
        <v>millions of short tons / year</v>
      </c>
      <c r="G119" s="217" t="s">
        <v>2422</v>
      </c>
      <c r="I119" s="217"/>
    </row>
    <row r="120" spans="1:19" x14ac:dyDescent="0.75">
      <c r="A120" s="218" t="s">
        <v>2541</v>
      </c>
      <c r="B120" s="218" t="s">
        <v>2546</v>
      </c>
      <c r="C120" s="273">
        <v>1</v>
      </c>
      <c r="D120" s="217" t="s">
        <v>65</v>
      </c>
      <c r="E120" s="217" t="s">
        <v>66</v>
      </c>
      <c r="F120" s="4" t="str">
        <f>UnitControlCenter!$B$27</f>
        <v>millions of short tons / year</v>
      </c>
      <c r="G120" s="217" t="s">
        <v>2421</v>
      </c>
      <c r="I120" s="217"/>
    </row>
    <row r="121" spans="1:19" x14ac:dyDescent="0.75">
      <c r="A121" s="218" t="s">
        <v>2541</v>
      </c>
      <c r="B121" s="218" t="s">
        <v>2547</v>
      </c>
      <c r="C121" s="273">
        <v>1</v>
      </c>
      <c r="D121" s="217" t="s">
        <v>65</v>
      </c>
      <c r="E121" s="217" t="s">
        <v>66</v>
      </c>
      <c r="F121" s="4" t="str">
        <f>UnitControlCenter!$B$28</f>
        <v>trillion cubic feet / year</v>
      </c>
      <c r="G121" s="217" t="s">
        <v>2420</v>
      </c>
      <c r="I121" s="217"/>
    </row>
    <row r="122" spans="1:19" x14ac:dyDescent="0.75">
      <c r="A122" s="218" t="s">
        <v>2541</v>
      </c>
      <c r="B122" s="218" t="s">
        <v>2548</v>
      </c>
      <c r="C122" s="273">
        <v>1</v>
      </c>
      <c r="D122" s="217" t="s">
        <v>65</v>
      </c>
      <c r="E122" s="217" t="s">
        <v>66</v>
      </c>
      <c r="F122" s="4" t="str">
        <f>UnitControlCenter!$B$29</f>
        <v>million barrels / year</v>
      </c>
      <c r="G122" s="217" t="s">
        <v>2419</v>
      </c>
      <c r="I122" s="217"/>
    </row>
    <row r="123" spans="1:19" x14ac:dyDescent="0.75">
      <c r="A123" s="218" t="s">
        <v>2541</v>
      </c>
      <c r="B123" s="218" t="s">
        <v>2549</v>
      </c>
      <c r="C123" s="273">
        <v>1</v>
      </c>
      <c r="D123" s="217" t="s">
        <v>65</v>
      </c>
      <c r="E123" s="217" t="s">
        <v>66</v>
      </c>
      <c r="F123" s="4" t="str">
        <f>UnitControlCenter!$B$29</f>
        <v>million barrels / year</v>
      </c>
      <c r="G123" s="217" t="s">
        <v>2487</v>
      </c>
      <c r="I123" s="217"/>
    </row>
    <row r="124" spans="1:19" x14ac:dyDescent="0.75">
      <c r="A124" s="218" t="s">
        <v>2541</v>
      </c>
      <c r="B124" s="218" t="s">
        <v>2550</v>
      </c>
      <c r="C124" s="273">
        <v>1</v>
      </c>
      <c r="D124" s="217" t="s">
        <v>65</v>
      </c>
      <c r="E124" s="217" t="s">
        <v>66</v>
      </c>
      <c r="F124" s="4" t="str">
        <f>UnitControlCenter!$B$27</f>
        <v>millions of short tons / year</v>
      </c>
      <c r="G124" s="217" t="s">
        <v>2488</v>
      </c>
      <c r="I124" s="217"/>
    </row>
    <row r="125" spans="1:19" ht="29.5" x14ac:dyDescent="0.75">
      <c r="A125" s="218" t="s">
        <v>2541</v>
      </c>
      <c r="B125" s="218" t="s">
        <v>2801</v>
      </c>
      <c r="C125" s="273">
        <v>1</v>
      </c>
      <c r="D125" s="217" t="s">
        <v>65</v>
      </c>
      <c r="E125" s="217" t="s">
        <v>66</v>
      </c>
      <c r="F125" s="4" t="str">
        <f>UnitControlCenter!$B$30</f>
        <v>million gallons / year</v>
      </c>
      <c r="G125" s="217" t="s">
        <v>2805</v>
      </c>
      <c r="I125" s="217"/>
    </row>
    <row r="126" spans="1:19" ht="29.5" x14ac:dyDescent="0.75">
      <c r="A126" s="218" t="s">
        <v>2541</v>
      </c>
      <c r="B126" s="218" t="s">
        <v>2802</v>
      </c>
      <c r="C126" s="273">
        <v>1</v>
      </c>
      <c r="D126" s="217" t="s">
        <v>65</v>
      </c>
      <c r="E126" s="217" t="s">
        <v>66</v>
      </c>
      <c r="F126" s="4" t="str">
        <f>UnitControlCenter!$B$27</f>
        <v>millions of short tons / year</v>
      </c>
      <c r="G126" s="217" t="s">
        <v>2806</v>
      </c>
      <c r="I126" s="217"/>
    </row>
    <row r="127" spans="1:19" ht="15.5" thickBot="1" x14ac:dyDescent="0.9">
      <c r="A127" s="257" t="s">
        <v>2541</v>
      </c>
      <c r="B127" s="257" t="s">
        <v>2803</v>
      </c>
      <c r="C127" s="272">
        <v>1</v>
      </c>
      <c r="D127" s="258" t="s">
        <v>65</v>
      </c>
      <c r="E127" s="258" t="s">
        <v>66</v>
      </c>
      <c r="F127" s="261" t="str">
        <f>UnitControlCenter!$B$5</f>
        <v>thousand metric tons / year</v>
      </c>
      <c r="G127" s="258" t="s">
        <v>2807</v>
      </c>
      <c r="H127" s="259"/>
      <c r="I127" s="258"/>
      <c r="J127" s="259"/>
      <c r="K127" s="259"/>
      <c r="L127" s="259"/>
      <c r="M127" s="259"/>
      <c r="N127" s="259"/>
      <c r="O127" s="259"/>
      <c r="P127" s="259"/>
      <c r="Q127" s="259"/>
      <c r="R127" s="259"/>
      <c r="S127" s="259"/>
    </row>
    <row r="128" spans="1:19" ht="59" x14ac:dyDescent="0.75">
      <c r="A128" s="218" t="s">
        <v>2942</v>
      </c>
      <c r="B128" s="218" t="s">
        <v>2813</v>
      </c>
      <c r="C128" s="273">
        <v>1</v>
      </c>
      <c r="D128" s="217" t="s">
        <v>67</v>
      </c>
      <c r="E128" s="217" t="s">
        <v>68</v>
      </c>
      <c r="F128" s="4" t="str">
        <f>UnitControlCenter!$B$31</f>
        <v>trillion BTU / year</v>
      </c>
      <c r="G128" s="217" t="s">
        <v>2821</v>
      </c>
      <c r="H128" s="73" t="s">
        <v>2822</v>
      </c>
      <c r="I128" s="217" t="s">
        <v>2823</v>
      </c>
    </row>
    <row r="129" spans="1:19" ht="59" x14ac:dyDescent="0.75">
      <c r="A129" s="218" t="s">
        <v>2942</v>
      </c>
      <c r="B129" s="218" t="s">
        <v>2551</v>
      </c>
      <c r="C129" s="273">
        <v>1</v>
      </c>
      <c r="D129" s="217" t="s">
        <v>67</v>
      </c>
      <c r="E129" s="217" t="s">
        <v>66</v>
      </c>
      <c r="F129" s="4" t="str">
        <f>UnitControlCenter!$B$31</f>
        <v>trillion BTU / year</v>
      </c>
      <c r="G129" s="217" t="s">
        <v>2824</v>
      </c>
      <c r="H129" s="73" t="s">
        <v>2822</v>
      </c>
      <c r="I129" s="217" t="s">
        <v>2823</v>
      </c>
    </row>
    <row r="130" spans="1:19" ht="59" x14ac:dyDescent="0.75">
      <c r="A130" s="218" t="s">
        <v>2942</v>
      </c>
      <c r="B130" s="218" t="s">
        <v>2814</v>
      </c>
      <c r="C130" s="273">
        <v>1</v>
      </c>
      <c r="D130" s="217" t="s">
        <v>67</v>
      </c>
      <c r="E130" s="217" t="s">
        <v>68</v>
      </c>
      <c r="F130" s="4" t="str">
        <f>UnitControlCenter!$B$8</f>
        <v>billion 2019 dollars / year</v>
      </c>
      <c r="G130" s="217" t="s">
        <v>2825</v>
      </c>
      <c r="H130" s="73" t="s">
        <v>2822</v>
      </c>
      <c r="I130" s="217" t="s">
        <v>2823</v>
      </c>
    </row>
    <row r="131" spans="1:19" ht="73.75" x14ac:dyDescent="0.75">
      <c r="A131" s="218" t="s">
        <v>2942</v>
      </c>
      <c r="B131" s="218" t="s">
        <v>2811</v>
      </c>
      <c r="C131" s="273">
        <v>1</v>
      </c>
      <c r="D131" s="217" t="s">
        <v>67</v>
      </c>
      <c r="E131" s="217" t="s">
        <v>66</v>
      </c>
      <c r="F131" s="4" t="str">
        <f>UnitControlCenter!$B$8</f>
        <v>billion 2019 dollars / year</v>
      </c>
      <c r="G131" s="217" t="s">
        <v>2826</v>
      </c>
      <c r="H131" s="73" t="s">
        <v>2822</v>
      </c>
      <c r="I131" s="217" t="s">
        <v>2823</v>
      </c>
    </row>
    <row r="132" spans="1:19" ht="44.25" x14ac:dyDescent="0.75">
      <c r="A132" s="218" t="s">
        <v>2942</v>
      </c>
      <c r="B132" s="218" t="s">
        <v>3104</v>
      </c>
      <c r="C132" s="273">
        <v>1</v>
      </c>
      <c r="D132" s="217" t="s">
        <v>67</v>
      </c>
      <c r="E132" s="217" t="s">
        <v>68</v>
      </c>
      <c r="F132" s="4" t="str">
        <f>UnitControlCenter!B3</f>
        <v>million metric tons / year</v>
      </c>
      <c r="G132" s="217" t="s">
        <v>3108</v>
      </c>
      <c r="H132" s="73" t="s">
        <v>3106</v>
      </c>
      <c r="I132" s="217" t="s">
        <v>3107</v>
      </c>
    </row>
    <row r="133" spans="1:19" ht="59" x14ac:dyDescent="0.75">
      <c r="A133" s="218" t="s">
        <v>2942</v>
      </c>
      <c r="B133" s="218" t="s">
        <v>3105</v>
      </c>
      <c r="C133" s="273">
        <v>1</v>
      </c>
      <c r="D133" s="217" t="s">
        <v>67</v>
      </c>
      <c r="E133" s="217" t="s">
        <v>66</v>
      </c>
      <c r="F133" s="4" t="str">
        <f>UnitControlCenter!B3</f>
        <v>million metric tons / year</v>
      </c>
      <c r="G133" s="217" t="s">
        <v>3109</v>
      </c>
      <c r="H133" s="73" t="s">
        <v>3106</v>
      </c>
      <c r="I133" s="217" t="s">
        <v>3107</v>
      </c>
    </row>
    <row r="134" spans="1:19" ht="59" x14ac:dyDescent="0.75">
      <c r="A134" s="218" t="s">
        <v>2942</v>
      </c>
      <c r="B134" s="218" t="s">
        <v>2815</v>
      </c>
      <c r="C134" s="273">
        <v>1</v>
      </c>
      <c r="D134" s="217" t="s">
        <v>67</v>
      </c>
      <c r="E134" s="217" t="s">
        <v>68</v>
      </c>
      <c r="F134" s="4" t="str">
        <f>UnitControlCenter!$B$31</f>
        <v>trillion BTU / year</v>
      </c>
      <c r="G134" s="217" t="s">
        <v>2911</v>
      </c>
      <c r="H134" s="73" t="s">
        <v>2906</v>
      </c>
      <c r="I134" s="217" t="s">
        <v>2907</v>
      </c>
    </row>
    <row r="135" spans="1:19" ht="73.75" x14ac:dyDescent="0.75">
      <c r="A135" s="218" t="s">
        <v>2942</v>
      </c>
      <c r="B135" s="218" t="s">
        <v>2552</v>
      </c>
      <c r="C135" s="273">
        <v>1</v>
      </c>
      <c r="D135" s="217" t="s">
        <v>67</v>
      </c>
      <c r="E135" s="217" t="s">
        <v>66</v>
      </c>
      <c r="F135" s="4" t="str">
        <f>UnitControlCenter!$B$31</f>
        <v>trillion BTU / year</v>
      </c>
      <c r="G135" s="217" t="s">
        <v>2912</v>
      </c>
      <c r="H135" s="73" t="s">
        <v>2906</v>
      </c>
      <c r="I135" s="217" t="s">
        <v>2908</v>
      </c>
    </row>
    <row r="136" spans="1:19" ht="73.75" x14ac:dyDescent="0.75">
      <c r="A136" s="218" t="s">
        <v>2942</v>
      </c>
      <c r="B136" s="218" t="s">
        <v>2816</v>
      </c>
      <c r="C136" s="273">
        <v>1</v>
      </c>
      <c r="D136" s="217" t="s">
        <v>67</v>
      </c>
      <c r="E136" s="217" t="s">
        <v>68</v>
      </c>
      <c r="F136" s="4" t="str">
        <f>UnitControlCenter!$B$8</f>
        <v>billion 2019 dollars / year</v>
      </c>
      <c r="G136" s="217" t="s">
        <v>2913</v>
      </c>
      <c r="H136" s="73" t="s">
        <v>2906</v>
      </c>
      <c r="I136" s="217" t="s">
        <v>2909</v>
      </c>
    </row>
    <row r="137" spans="1:19" ht="88.5" x14ac:dyDescent="0.75">
      <c r="A137" s="218" t="s">
        <v>2942</v>
      </c>
      <c r="B137" s="218" t="s">
        <v>2812</v>
      </c>
      <c r="C137" s="273">
        <v>1</v>
      </c>
      <c r="D137" s="217" t="s">
        <v>67</v>
      </c>
      <c r="E137" s="217" t="s">
        <v>66</v>
      </c>
      <c r="F137" s="4" t="str">
        <f>UnitControlCenter!$B$8</f>
        <v>billion 2019 dollars / year</v>
      </c>
      <c r="G137" s="217" t="s">
        <v>2914</v>
      </c>
      <c r="H137" s="73" t="s">
        <v>2906</v>
      </c>
      <c r="I137" s="217" t="s">
        <v>2910</v>
      </c>
    </row>
    <row r="138" spans="1:19" ht="103.25" x14ac:dyDescent="0.75">
      <c r="A138" s="218" t="s">
        <v>2942</v>
      </c>
      <c r="B138" s="218" t="s">
        <v>2943</v>
      </c>
      <c r="C138" s="273">
        <v>1</v>
      </c>
      <c r="D138" s="217" t="s">
        <v>67</v>
      </c>
      <c r="E138" s="217" t="s">
        <v>68</v>
      </c>
      <c r="F138" s="4" t="str">
        <f>UnitControlCenter!$B$25</f>
        <v>quads / year</v>
      </c>
      <c r="G138" s="217" t="s">
        <v>2945</v>
      </c>
      <c r="H138" s="73" t="s">
        <v>2947</v>
      </c>
      <c r="I138" s="217" t="s">
        <v>2948</v>
      </c>
    </row>
    <row r="139" spans="1:19" ht="118.75" thickBot="1" x14ac:dyDescent="0.9">
      <c r="A139" s="257" t="s">
        <v>2942</v>
      </c>
      <c r="B139" s="257" t="s">
        <v>2944</v>
      </c>
      <c r="C139" s="272">
        <v>1</v>
      </c>
      <c r="D139" s="258" t="s">
        <v>67</v>
      </c>
      <c r="E139" s="258" t="s">
        <v>66</v>
      </c>
      <c r="F139" s="261" t="str">
        <f>UnitControlCenter!$B$25</f>
        <v>quads / year</v>
      </c>
      <c r="G139" s="258" t="s">
        <v>2946</v>
      </c>
      <c r="H139" s="259" t="s">
        <v>2947</v>
      </c>
      <c r="I139" s="258" t="s">
        <v>2948</v>
      </c>
      <c r="J139" s="259"/>
      <c r="K139" s="259"/>
      <c r="L139" s="259"/>
      <c r="M139" s="259"/>
      <c r="N139" s="259"/>
      <c r="O139" s="259"/>
      <c r="P139" s="259"/>
      <c r="Q139" s="259"/>
      <c r="R139" s="259"/>
      <c r="S139" s="259"/>
    </row>
    <row r="140" spans="1:19" ht="59" x14ac:dyDescent="0.75">
      <c r="A140" s="220" t="s">
        <v>2470</v>
      </c>
      <c r="B140" s="218" t="s">
        <v>98</v>
      </c>
      <c r="C140" s="273">
        <v>1</v>
      </c>
      <c r="D140" s="217" t="s">
        <v>67</v>
      </c>
      <c r="E140" s="217" t="s">
        <v>2477</v>
      </c>
      <c r="F140" s="4" t="str">
        <f>UnitControlCenter!$B$17</f>
        <v>2019 dollars / megawatt-hour (MWh)</v>
      </c>
      <c r="G140" s="217" t="s">
        <v>2827</v>
      </c>
      <c r="H140" s="73" t="s">
        <v>3036</v>
      </c>
      <c r="I140" s="217" t="s">
        <v>2828</v>
      </c>
    </row>
    <row r="141" spans="1:19" ht="44.25" x14ac:dyDescent="0.75">
      <c r="A141" s="220" t="s">
        <v>2470</v>
      </c>
      <c r="B141" s="218" t="s">
        <v>485</v>
      </c>
      <c r="C141" s="273">
        <v>1</v>
      </c>
      <c r="D141" s="217" t="s">
        <v>67</v>
      </c>
      <c r="E141" s="217" t="s">
        <v>2477</v>
      </c>
      <c r="F141" s="4" t="str">
        <f>UnitControlCenter!$B$32</f>
        <v>2019 dollars / short ton</v>
      </c>
      <c r="G141" s="217" t="s">
        <v>2837</v>
      </c>
      <c r="H141" s="73" t="s">
        <v>2838</v>
      </c>
      <c r="I141" s="217" t="s">
        <v>2839</v>
      </c>
    </row>
    <row r="142" spans="1:19" x14ac:dyDescent="0.75">
      <c r="A142" s="220" t="s">
        <v>2470</v>
      </c>
      <c r="B142" s="218" t="s">
        <v>482</v>
      </c>
      <c r="C142" s="273">
        <v>1</v>
      </c>
      <c r="D142" s="217" t="s">
        <v>67</v>
      </c>
      <c r="E142" s="217" t="s">
        <v>2477</v>
      </c>
      <c r="F142" s="4" t="str">
        <f>UnitControlCenter!$B$32</f>
        <v>2019 dollars / short ton</v>
      </c>
      <c r="G142" s="217" t="s">
        <v>2490</v>
      </c>
      <c r="H142" s="73" t="s">
        <v>374</v>
      </c>
      <c r="I142" s="217" t="s">
        <v>2710</v>
      </c>
    </row>
    <row r="143" spans="1:19" ht="73.75" x14ac:dyDescent="0.75">
      <c r="A143" s="220" t="s">
        <v>2470</v>
      </c>
      <c r="B143" s="218" t="s">
        <v>92</v>
      </c>
      <c r="C143" s="273">
        <v>1</v>
      </c>
      <c r="D143" s="217" t="s">
        <v>67</v>
      </c>
      <c r="E143" s="217" t="s">
        <v>2477</v>
      </c>
      <c r="F143" s="4" t="str">
        <f>UnitControlCenter!$B$33</f>
        <v>2019 dollars / thousand cubic feet</v>
      </c>
      <c r="G143" s="217" t="s">
        <v>2829</v>
      </c>
      <c r="H143" s="73" t="s">
        <v>2830</v>
      </c>
      <c r="I143" s="217" t="s">
        <v>2831</v>
      </c>
    </row>
    <row r="144" spans="1:19" x14ac:dyDescent="0.75">
      <c r="A144" s="220" t="s">
        <v>2470</v>
      </c>
      <c r="B144" s="218" t="s">
        <v>100</v>
      </c>
      <c r="C144" s="273">
        <v>1</v>
      </c>
      <c r="D144" s="217" t="s">
        <v>67</v>
      </c>
      <c r="E144" s="217" t="s">
        <v>2477</v>
      </c>
      <c r="F144" s="4" t="str">
        <f>UnitControlCenter!$B$34</f>
        <v>2019 dollars / gallon</v>
      </c>
      <c r="G144" s="217" t="s">
        <v>2492</v>
      </c>
      <c r="H144" s="73" t="s">
        <v>369</v>
      </c>
      <c r="I144" s="54">
        <v>969696</v>
      </c>
    </row>
    <row r="145" spans="1:19" ht="73.75" x14ac:dyDescent="0.75">
      <c r="A145" s="220" t="s">
        <v>2470</v>
      </c>
      <c r="B145" s="218" t="s">
        <v>101</v>
      </c>
      <c r="C145" s="273">
        <v>1</v>
      </c>
      <c r="D145" s="217" t="s">
        <v>67</v>
      </c>
      <c r="E145" s="217" t="s">
        <v>2477</v>
      </c>
      <c r="F145" s="4" t="str">
        <f>UnitControlCenter!$B$34</f>
        <v>2019 dollars / gallon</v>
      </c>
      <c r="G145" s="217" t="s">
        <v>2832</v>
      </c>
      <c r="H145" s="73" t="s">
        <v>2830</v>
      </c>
      <c r="I145" s="217" t="s">
        <v>2831</v>
      </c>
    </row>
    <row r="146" spans="1:19" ht="59" x14ac:dyDescent="0.75">
      <c r="A146" s="220" t="s">
        <v>2470</v>
      </c>
      <c r="B146" s="218" t="s">
        <v>97</v>
      </c>
      <c r="C146" s="273">
        <v>1</v>
      </c>
      <c r="D146" s="217" t="s">
        <v>67</v>
      </c>
      <c r="E146" s="217" t="s">
        <v>2477</v>
      </c>
      <c r="F146" s="4" t="str">
        <f>UnitControlCenter!$B$32</f>
        <v>2019 dollars / short ton</v>
      </c>
      <c r="G146" s="217" t="s">
        <v>2833</v>
      </c>
      <c r="H146" s="73" t="s">
        <v>2834</v>
      </c>
      <c r="I146" s="217" t="s">
        <v>2835</v>
      </c>
    </row>
    <row r="147" spans="1:19" ht="59" x14ac:dyDescent="0.75">
      <c r="A147" s="220" t="s">
        <v>2470</v>
      </c>
      <c r="B147" s="218" t="s">
        <v>2760</v>
      </c>
      <c r="C147" s="273">
        <v>1</v>
      </c>
      <c r="D147" s="217" t="s">
        <v>67</v>
      </c>
      <c r="E147" s="217" t="s">
        <v>2477</v>
      </c>
      <c r="F147" s="4" t="str">
        <f>UnitControlCenter!$B$35</f>
        <v>2019 dollars / barrel</v>
      </c>
      <c r="G147" s="217" t="s">
        <v>2903</v>
      </c>
      <c r="H147" s="73" t="s">
        <v>2904</v>
      </c>
      <c r="I147" s="217" t="s">
        <v>2905</v>
      </c>
    </row>
    <row r="148" spans="1:19" ht="59" x14ac:dyDescent="0.75">
      <c r="A148" s="220" t="s">
        <v>2470</v>
      </c>
      <c r="B148" s="218" t="s">
        <v>2836</v>
      </c>
      <c r="C148" s="273">
        <v>1</v>
      </c>
      <c r="D148" s="217" t="s">
        <v>67</v>
      </c>
      <c r="E148" s="217" t="s">
        <v>2477</v>
      </c>
      <c r="F148" s="4" t="str">
        <f>UnitControlCenter!$B$34</f>
        <v>2019 dollars / gallon</v>
      </c>
      <c r="G148" s="217" t="s">
        <v>2840</v>
      </c>
      <c r="H148" s="73" t="s">
        <v>2489</v>
      </c>
      <c r="I148" s="217" t="s">
        <v>2756</v>
      </c>
    </row>
    <row r="149" spans="1:19" ht="30.25" thickBot="1" x14ac:dyDescent="0.9">
      <c r="A149" s="260" t="s">
        <v>2470</v>
      </c>
      <c r="B149" s="257" t="s">
        <v>2614</v>
      </c>
      <c r="C149" s="272">
        <v>1</v>
      </c>
      <c r="D149" s="258" t="s">
        <v>67</v>
      </c>
      <c r="E149" s="258" t="s">
        <v>2477</v>
      </c>
      <c r="F149" s="261" t="str">
        <f>UnitControlCenter!$B$36</f>
        <v>2019 dollars / kg</v>
      </c>
      <c r="G149" s="258" t="s">
        <v>2953</v>
      </c>
      <c r="H149" s="259" t="s">
        <v>2954</v>
      </c>
      <c r="I149" s="258" t="s">
        <v>2955</v>
      </c>
      <c r="J149" s="259"/>
      <c r="K149" s="259"/>
      <c r="L149" s="259"/>
      <c r="M149" s="259"/>
      <c r="N149" s="259"/>
      <c r="O149" s="259"/>
      <c r="P149" s="259"/>
      <c r="Q149" s="259"/>
      <c r="R149" s="259"/>
      <c r="S149" s="259"/>
    </row>
    <row r="150" spans="1:19" x14ac:dyDescent="0.75">
      <c r="A150" s="220" t="s">
        <v>2471</v>
      </c>
      <c r="B150" s="218" t="s">
        <v>2472</v>
      </c>
      <c r="C150" s="273">
        <v>1</v>
      </c>
      <c r="D150" s="217" t="s">
        <v>65</v>
      </c>
      <c r="E150" s="217" t="s">
        <v>66</v>
      </c>
      <c r="F150" s="4" t="str">
        <f>UnitControlCenter!$B$37</f>
        <v>2019 dollars / kilowatt-hour (kWh)</v>
      </c>
      <c r="G150" s="217" t="s">
        <v>2493</v>
      </c>
      <c r="I150" s="217"/>
    </row>
    <row r="151" spans="1:19" ht="29.5" x14ac:dyDescent="0.75">
      <c r="A151" s="220" t="s">
        <v>2471</v>
      </c>
      <c r="B151" s="218" t="s">
        <v>2473</v>
      </c>
      <c r="C151" s="273">
        <v>1</v>
      </c>
      <c r="D151" s="217" t="s">
        <v>67</v>
      </c>
      <c r="E151" s="217" t="s">
        <v>66</v>
      </c>
      <c r="F151" s="4" t="str">
        <f>UnitControlCenter!$B$38</f>
        <v>cost of eqpt. to capture 1 metric ton CO2e/yr (2019 dollars)</v>
      </c>
      <c r="G151" s="217" t="s">
        <v>2497</v>
      </c>
      <c r="H151" s="73" t="s">
        <v>2498</v>
      </c>
      <c r="I151" s="217" t="s">
        <v>2717</v>
      </c>
    </row>
    <row r="152" spans="1:19" x14ac:dyDescent="0.75">
      <c r="A152" s="220" t="s">
        <v>2471</v>
      </c>
      <c r="B152" s="218" t="s">
        <v>2474</v>
      </c>
      <c r="C152" s="273">
        <v>1</v>
      </c>
      <c r="D152" s="217" t="s">
        <v>65</v>
      </c>
      <c r="E152" s="217" t="s">
        <v>66</v>
      </c>
      <c r="F152" s="4" t="str">
        <f>UnitControlCenter!$B$39</f>
        <v>million 2019 dollars / megawatt (MW)</v>
      </c>
      <c r="G152" s="217" t="s">
        <v>2494</v>
      </c>
      <c r="I152" s="217"/>
    </row>
    <row r="153" spans="1:19" x14ac:dyDescent="0.75">
      <c r="A153" s="220" t="s">
        <v>2471</v>
      </c>
      <c r="B153" s="218" t="s">
        <v>2475</v>
      </c>
      <c r="C153" s="273">
        <v>1</v>
      </c>
      <c r="D153" s="217" t="s">
        <v>65</v>
      </c>
      <c r="E153" s="217" t="s">
        <v>66</v>
      </c>
      <c r="F153" s="4" t="str">
        <f>UnitControlCenter!$B$39</f>
        <v>million 2019 dollars / megawatt (MW)</v>
      </c>
      <c r="G153" s="217" t="s">
        <v>2495</v>
      </c>
      <c r="I153" s="217"/>
    </row>
    <row r="154" spans="1:19" x14ac:dyDescent="0.75">
      <c r="A154" s="220" t="s">
        <v>2471</v>
      </c>
      <c r="B154" s="218" t="s">
        <v>2476</v>
      </c>
      <c r="C154" s="273">
        <v>1</v>
      </c>
      <c r="D154" s="217" t="s">
        <v>65</v>
      </c>
      <c r="E154" s="217" t="s">
        <v>66</v>
      </c>
      <c r="F154" s="4" t="str">
        <f>UnitControlCenter!$B$39</f>
        <v>million 2019 dollars / megawatt (MW)</v>
      </c>
      <c r="G154" s="217" t="s">
        <v>2496</v>
      </c>
      <c r="I154" s="217"/>
    </row>
    <row r="155" spans="1:19" ht="30.25" thickBot="1" x14ac:dyDescent="0.9">
      <c r="A155" s="260" t="s">
        <v>2471</v>
      </c>
      <c r="B155" s="257" t="s">
        <v>2631</v>
      </c>
      <c r="C155" s="272">
        <v>1</v>
      </c>
      <c r="D155" s="258" t="s">
        <v>65</v>
      </c>
      <c r="E155" s="258" t="s">
        <v>66</v>
      </c>
      <c r="F155" s="261" t="str">
        <f>UnitControlCenter!$B$40</f>
        <v>cost of eqpt. to produce 1 kg H2/yr (2019 dollars)</v>
      </c>
      <c r="G155" s="258" t="s">
        <v>2632</v>
      </c>
      <c r="H155" s="259"/>
      <c r="I155" s="258"/>
      <c r="J155" s="259"/>
      <c r="K155" s="259"/>
      <c r="L155" s="259"/>
      <c r="M155" s="259"/>
      <c r="N155" s="259"/>
      <c r="O155" s="259"/>
      <c r="P155" s="259"/>
      <c r="Q155" s="259"/>
      <c r="R155" s="259"/>
      <c r="S155" s="259"/>
    </row>
  </sheetData>
  <conditionalFormatting sqref="C47:C51 C2:C43 C54:C155">
    <cfRule type="cellIs" dxfId="7" priority="7" operator="equal">
      <formula>0</formula>
    </cfRule>
    <cfRule type="cellIs" dxfId="6" priority="8" operator="equal">
      <formula>1</formula>
    </cfRule>
  </conditionalFormatting>
  <conditionalFormatting sqref="C52:C53">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5 F24 F93 F47 F68 F52 F55 F44"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I249"/>
  <sheetViews>
    <sheetView workbookViewId="0"/>
  </sheetViews>
  <sheetFormatPr defaultColWidth="8.86328125" defaultRowHeight="14.75" x14ac:dyDescent="0.75"/>
  <cols>
    <col min="1" max="1" width="13.26953125" customWidth="1"/>
    <col min="2" max="2" width="9.1328125" style="233"/>
    <col min="4" max="4" width="46" customWidth="1"/>
    <col min="5" max="5" width="9.1328125" customWidth="1"/>
    <col min="6" max="6" width="12.54296875" customWidth="1"/>
    <col min="7" max="7" width="13.26953125" customWidth="1"/>
    <col min="9" max="9" width="37.26953125" customWidth="1"/>
  </cols>
  <sheetData>
    <row r="1" spans="1:4" x14ac:dyDescent="0.75">
      <c r="A1" s="207" t="s">
        <v>2704</v>
      </c>
      <c r="B1" s="231"/>
      <c r="C1" s="205"/>
      <c r="D1" s="205"/>
    </row>
    <row r="2" spans="1:4" x14ac:dyDescent="0.75">
      <c r="A2" s="230" t="s">
        <v>2668</v>
      </c>
      <c r="B2" s="232" t="s">
        <v>2669</v>
      </c>
      <c r="C2" s="230" t="s">
        <v>2670</v>
      </c>
      <c r="D2" s="230" t="s">
        <v>2671</v>
      </c>
    </row>
    <row r="3" spans="1:4" x14ac:dyDescent="0.75">
      <c r="A3" s="216" t="s">
        <v>2678</v>
      </c>
      <c r="B3" s="233" t="s">
        <v>2689</v>
      </c>
      <c r="C3" s="239"/>
      <c r="D3" t="s">
        <v>474</v>
      </c>
    </row>
    <row r="4" spans="1:4" x14ac:dyDescent="0.75">
      <c r="A4" s="216" t="s">
        <v>2686</v>
      </c>
      <c r="B4" s="234" t="s">
        <v>2687</v>
      </c>
      <c r="C4" s="238"/>
      <c r="D4" t="s">
        <v>97</v>
      </c>
    </row>
    <row r="5" spans="1:4" x14ac:dyDescent="0.75">
      <c r="A5" t="s">
        <v>2715</v>
      </c>
      <c r="B5" s="233" t="s">
        <v>2709</v>
      </c>
      <c r="C5" s="249"/>
      <c r="D5" t="s">
        <v>96</v>
      </c>
    </row>
    <row r="6" spans="1:4" x14ac:dyDescent="0.75">
      <c r="A6" s="216" t="s">
        <v>2693</v>
      </c>
      <c r="B6" s="233" t="s">
        <v>2710</v>
      </c>
      <c r="C6" s="243"/>
      <c r="D6" t="s">
        <v>2705</v>
      </c>
    </row>
    <row r="7" spans="1:4" x14ac:dyDescent="0.75">
      <c r="A7" s="216" t="s">
        <v>2716</v>
      </c>
      <c r="B7" s="233" t="s">
        <v>2491</v>
      </c>
      <c r="C7" s="248"/>
      <c r="D7" t="s">
        <v>2706</v>
      </c>
    </row>
    <row r="8" spans="1:4" x14ac:dyDescent="0.75">
      <c r="A8" t="s">
        <v>2714</v>
      </c>
      <c r="B8" s="233" t="s">
        <v>2711</v>
      </c>
      <c r="C8" s="251"/>
      <c r="D8" t="s">
        <v>490</v>
      </c>
    </row>
    <row r="9" spans="1:4" x14ac:dyDescent="0.75">
      <c r="A9" s="216" t="s">
        <v>2694</v>
      </c>
      <c r="B9" s="233" t="s">
        <v>2690</v>
      </c>
      <c r="C9" s="242"/>
      <c r="D9" t="s">
        <v>493</v>
      </c>
    </row>
    <row r="10" spans="1:4" x14ac:dyDescent="0.75">
      <c r="A10" s="216" t="s">
        <v>2667</v>
      </c>
      <c r="B10" s="235" t="s">
        <v>2674</v>
      </c>
      <c r="C10" s="229"/>
      <c r="D10" t="s">
        <v>94</v>
      </c>
    </row>
    <row r="11" spans="1:4" x14ac:dyDescent="0.75">
      <c r="A11" s="216" t="s">
        <v>2695</v>
      </c>
      <c r="B11" s="233" t="s">
        <v>2691</v>
      </c>
      <c r="C11" s="244"/>
      <c r="D11" t="s">
        <v>93</v>
      </c>
    </row>
    <row r="12" spans="1:4" x14ac:dyDescent="0.75">
      <c r="A12" s="216" t="s">
        <v>2677</v>
      </c>
      <c r="B12" s="234" t="s">
        <v>2682</v>
      </c>
      <c r="C12" s="240"/>
      <c r="D12" t="s">
        <v>2707</v>
      </c>
    </row>
    <row r="13" spans="1:4" x14ac:dyDescent="0.75">
      <c r="A13" t="s">
        <v>2718</v>
      </c>
      <c r="B13" s="233" t="s">
        <v>2712</v>
      </c>
      <c r="C13" s="250"/>
      <c r="D13" t="s">
        <v>2613</v>
      </c>
    </row>
    <row r="14" spans="1:4" x14ac:dyDescent="0.75">
      <c r="A14" s="216" t="s">
        <v>2680</v>
      </c>
      <c r="B14" s="234" t="s">
        <v>2681</v>
      </c>
      <c r="C14" s="228"/>
      <c r="D14" t="s">
        <v>338</v>
      </c>
    </row>
    <row r="15" spans="1:4" s="216" customFormat="1" x14ac:dyDescent="0.75">
      <c r="A15" s="216" t="s">
        <v>2761</v>
      </c>
      <c r="B15" s="234" t="s">
        <v>2763</v>
      </c>
      <c r="C15" s="254"/>
      <c r="D15" s="216" t="s">
        <v>2760</v>
      </c>
    </row>
    <row r="16" spans="1:4" s="216" customFormat="1" x14ac:dyDescent="0.75">
      <c r="A16" s="216" t="s">
        <v>2762</v>
      </c>
      <c r="B16" s="234">
        <v>740000</v>
      </c>
      <c r="C16" s="255"/>
      <c r="D16" s="216" t="s">
        <v>2611</v>
      </c>
    </row>
    <row r="17" spans="1:4" x14ac:dyDescent="0.75">
      <c r="A17" s="216" t="s">
        <v>2696</v>
      </c>
      <c r="B17" s="233" t="s">
        <v>2692</v>
      </c>
      <c r="C17" s="245"/>
      <c r="D17" t="s">
        <v>339</v>
      </c>
    </row>
    <row r="18" spans="1:4" x14ac:dyDescent="0.75">
      <c r="A18" s="216" t="s">
        <v>2679</v>
      </c>
      <c r="B18" s="234" t="s">
        <v>2684</v>
      </c>
      <c r="C18" s="237"/>
      <c r="D18" t="s">
        <v>335</v>
      </c>
    </row>
    <row r="19" spans="1:4" x14ac:dyDescent="0.75">
      <c r="A19" s="227" t="s">
        <v>2703</v>
      </c>
      <c r="B19" s="246" t="s">
        <v>2702</v>
      </c>
      <c r="C19" s="247"/>
      <c r="D19" t="s">
        <v>482</v>
      </c>
    </row>
    <row r="20" spans="1:4" x14ac:dyDescent="0.75">
      <c r="A20" s="216" t="s">
        <v>2673</v>
      </c>
      <c r="B20" s="234" t="s">
        <v>2683</v>
      </c>
      <c r="C20" s="236"/>
      <c r="D20" t="s">
        <v>485</v>
      </c>
    </row>
    <row r="21" spans="1:4" x14ac:dyDescent="0.75">
      <c r="A21" t="s">
        <v>2719</v>
      </c>
      <c r="B21" s="233" t="s">
        <v>2713</v>
      </c>
      <c r="C21" s="252"/>
      <c r="D21" t="s">
        <v>2708</v>
      </c>
    </row>
    <row r="23" spans="1:4" s="216" customFormat="1" x14ac:dyDescent="0.75">
      <c r="A23" s="207" t="s">
        <v>2688</v>
      </c>
      <c r="B23" s="231"/>
      <c r="C23" s="205"/>
      <c r="D23" s="205"/>
    </row>
    <row r="24" spans="1:4" s="230" customFormat="1" x14ac:dyDescent="0.75">
      <c r="A24" s="230" t="s">
        <v>2668</v>
      </c>
      <c r="B24" s="232" t="s">
        <v>2669</v>
      </c>
      <c r="C24" s="230" t="s">
        <v>2670</v>
      </c>
      <c r="D24" s="230" t="s">
        <v>2753</v>
      </c>
    </row>
    <row r="25" spans="1:4" x14ac:dyDescent="0.75">
      <c r="A25" t="s">
        <v>2694</v>
      </c>
      <c r="B25" s="233" t="s">
        <v>2690</v>
      </c>
      <c r="C25" s="242"/>
      <c r="D25" t="s">
        <v>2755</v>
      </c>
    </row>
    <row r="26" spans="1:4" s="216" customFormat="1" x14ac:dyDescent="0.75">
      <c r="A26" s="216" t="s">
        <v>2667</v>
      </c>
      <c r="B26" s="235" t="s">
        <v>2674</v>
      </c>
      <c r="C26" s="229"/>
      <c r="D26" s="216" t="s">
        <v>2754</v>
      </c>
    </row>
    <row r="27" spans="1:4" x14ac:dyDescent="0.75">
      <c r="A27" t="s">
        <v>2679</v>
      </c>
      <c r="B27" s="233" t="s">
        <v>2684</v>
      </c>
      <c r="C27" s="237"/>
      <c r="D27" t="s">
        <v>4</v>
      </c>
    </row>
    <row r="28" spans="1:4" x14ac:dyDescent="0.75">
      <c r="A28" t="s">
        <v>2693</v>
      </c>
      <c r="B28" s="233" t="s">
        <v>2710</v>
      </c>
      <c r="C28" s="243"/>
      <c r="D28" t="s">
        <v>98</v>
      </c>
    </row>
    <row r="29" spans="1:4" x14ac:dyDescent="0.75">
      <c r="A29" t="s">
        <v>2673</v>
      </c>
      <c r="B29" s="233">
        <v>969696</v>
      </c>
      <c r="C29" s="236"/>
      <c r="D29" t="s">
        <v>9</v>
      </c>
    </row>
    <row r="30" spans="1:4" x14ac:dyDescent="0.75">
      <c r="A30" t="s">
        <v>2686</v>
      </c>
      <c r="B30" s="233" t="s">
        <v>2687</v>
      </c>
      <c r="C30" s="238"/>
      <c r="D30" t="s">
        <v>2557</v>
      </c>
    </row>
    <row r="31" spans="1:4" x14ac:dyDescent="0.75">
      <c r="A31" t="s">
        <v>2695</v>
      </c>
      <c r="B31" s="233" t="s">
        <v>2691</v>
      </c>
      <c r="C31" s="244"/>
      <c r="D31" t="s">
        <v>140</v>
      </c>
    </row>
    <row r="32" spans="1:4" s="216" customFormat="1" x14ac:dyDescent="0.75">
      <c r="A32" s="216" t="s">
        <v>2696</v>
      </c>
      <c r="B32" s="233" t="s">
        <v>2692</v>
      </c>
      <c r="C32" s="245"/>
      <c r="D32" s="216" t="s">
        <v>2566</v>
      </c>
    </row>
    <row r="33" spans="1:4" x14ac:dyDescent="0.75">
      <c r="A33" t="s">
        <v>2678</v>
      </c>
      <c r="B33" s="233" t="s">
        <v>2689</v>
      </c>
      <c r="C33" s="241"/>
      <c r="D33" t="s">
        <v>2630</v>
      </c>
    </row>
    <row r="34" spans="1:4" s="216" customFormat="1" x14ac:dyDescent="0.75">
      <c r="A34" s="216" t="s">
        <v>2761</v>
      </c>
      <c r="B34" s="234" t="s">
        <v>2763</v>
      </c>
      <c r="C34" s="254"/>
      <c r="D34" s="216" t="s">
        <v>2994</v>
      </c>
    </row>
    <row r="36" spans="1:4" s="216" customFormat="1" x14ac:dyDescent="0.75">
      <c r="A36" s="207" t="s">
        <v>2697</v>
      </c>
      <c r="B36" s="231"/>
      <c r="C36" s="205"/>
      <c r="D36" s="205"/>
    </row>
    <row r="37" spans="1:4" s="216" customFormat="1" x14ac:dyDescent="0.75">
      <c r="A37" s="230" t="s">
        <v>2668</v>
      </c>
      <c r="B37" s="232" t="s">
        <v>2669</v>
      </c>
      <c r="C37" s="230" t="s">
        <v>2670</v>
      </c>
      <c r="D37" s="230" t="s">
        <v>2671</v>
      </c>
    </row>
    <row r="38" spans="1:4" s="216" customFormat="1" x14ac:dyDescent="0.75">
      <c r="A38" s="216" t="s">
        <v>2679</v>
      </c>
      <c r="B38" s="234" t="s">
        <v>2684</v>
      </c>
      <c r="C38" s="237"/>
      <c r="D38" s="216" t="s">
        <v>2698</v>
      </c>
    </row>
    <row r="39" spans="1:4" s="216" customFormat="1" x14ac:dyDescent="0.75">
      <c r="A39" s="216" t="s">
        <v>2673</v>
      </c>
      <c r="B39" s="233">
        <v>969696</v>
      </c>
      <c r="C39" s="236"/>
      <c r="D39" s="216" t="s">
        <v>2699</v>
      </c>
    </row>
    <row r="40" spans="1:4" s="216" customFormat="1" x14ac:dyDescent="0.75">
      <c r="A40" s="216" t="s">
        <v>2686</v>
      </c>
      <c r="B40" s="233" t="s">
        <v>2687</v>
      </c>
      <c r="C40" s="238"/>
      <c r="D40" s="216" t="s">
        <v>2700</v>
      </c>
    </row>
    <row r="41" spans="1:4" s="216" customFormat="1" x14ac:dyDescent="0.75">
      <c r="A41" s="216" t="s">
        <v>2761</v>
      </c>
      <c r="B41" s="234" t="s">
        <v>2763</v>
      </c>
      <c r="C41" s="254"/>
      <c r="D41" s="216" t="s">
        <v>2995</v>
      </c>
    </row>
    <row r="42" spans="1:4" s="227" customFormat="1" x14ac:dyDescent="0.75">
      <c r="B42" s="246"/>
    </row>
    <row r="43" spans="1:4" s="227" customFormat="1" x14ac:dyDescent="0.75">
      <c r="A43" s="207" t="s">
        <v>2701</v>
      </c>
      <c r="B43" s="231"/>
      <c r="C43" s="205"/>
      <c r="D43" s="205"/>
    </row>
    <row r="44" spans="1:4" s="227" customFormat="1" x14ac:dyDescent="0.75">
      <c r="A44" s="230" t="s">
        <v>2668</v>
      </c>
      <c r="B44" s="232" t="s">
        <v>2669</v>
      </c>
      <c r="C44" s="230" t="s">
        <v>2670</v>
      </c>
      <c r="D44" s="230" t="s">
        <v>2671</v>
      </c>
    </row>
    <row r="45" spans="1:4" s="227" customFormat="1" x14ac:dyDescent="0.75">
      <c r="A45" s="216" t="s">
        <v>2686</v>
      </c>
      <c r="B45" s="233" t="s">
        <v>2687</v>
      </c>
      <c r="C45" s="238"/>
      <c r="D45" s="227" t="s">
        <v>2319</v>
      </c>
    </row>
    <row r="46" spans="1:4" s="227" customFormat="1" x14ac:dyDescent="0.75">
      <c r="A46" s="216" t="s">
        <v>2680</v>
      </c>
      <c r="B46" s="234" t="s">
        <v>2681</v>
      </c>
      <c r="C46" s="228"/>
      <c r="D46" s="227" t="s">
        <v>928</v>
      </c>
    </row>
    <row r="47" spans="1:4" s="227" customFormat="1" x14ac:dyDescent="0.75">
      <c r="A47" s="216" t="s">
        <v>2679</v>
      </c>
      <c r="B47" s="234" t="s">
        <v>2684</v>
      </c>
      <c r="C47" s="237"/>
      <c r="D47" s="227" t="s">
        <v>2317</v>
      </c>
    </row>
    <row r="48" spans="1:4" s="227" customFormat="1" x14ac:dyDescent="0.75">
      <c r="A48" s="216" t="s">
        <v>2673</v>
      </c>
      <c r="B48" s="234" t="s">
        <v>2683</v>
      </c>
      <c r="C48" s="236"/>
      <c r="D48" s="227" t="s">
        <v>2301</v>
      </c>
    </row>
    <row r="49" spans="1:4" s="227" customFormat="1" x14ac:dyDescent="0.75">
      <c r="B49" s="253"/>
    </row>
    <row r="50" spans="1:4" s="227" customFormat="1" x14ac:dyDescent="0.75">
      <c r="A50" s="207" t="s">
        <v>2853</v>
      </c>
      <c r="B50" s="231"/>
      <c r="C50" s="205"/>
      <c r="D50" s="205"/>
    </row>
    <row r="51" spans="1:4" s="227" customFormat="1" x14ac:dyDescent="0.75">
      <c r="A51" s="230" t="s">
        <v>2668</v>
      </c>
      <c r="B51" s="232" t="s">
        <v>2669</v>
      </c>
      <c r="C51" s="230" t="s">
        <v>2670</v>
      </c>
      <c r="D51" s="230" t="s">
        <v>2671</v>
      </c>
    </row>
    <row r="52" spans="1:4" s="227" customFormat="1" x14ac:dyDescent="0.75">
      <c r="A52" s="216" t="s">
        <v>2679</v>
      </c>
      <c r="B52" s="234" t="s">
        <v>2684</v>
      </c>
      <c r="C52" s="237"/>
      <c r="D52" s="227" t="s">
        <v>2731</v>
      </c>
    </row>
    <row r="53" spans="1:4" s="227" customFormat="1" x14ac:dyDescent="0.75">
      <c r="A53" s="216" t="s">
        <v>2694</v>
      </c>
      <c r="B53" s="233" t="s">
        <v>2690</v>
      </c>
      <c r="C53" s="242"/>
      <c r="D53" s="227" t="s">
        <v>2732</v>
      </c>
    </row>
    <row r="54" spans="1:4" s="227" customFormat="1" x14ac:dyDescent="0.75">
      <c r="A54" s="216" t="s">
        <v>2693</v>
      </c>
      <c r="B54" s="233" t="s">
        <v>2710</v>
      </c>
      <c r="C54" s="243"/>
      <c r="D54" s="227" t="s">
        <v>2733</v>
      </c>
    </row>
    <row r="55" spans="1:4" s="227" customFormat="1" x14ac:dyDescent="0.75">
      <c r="A55" s="216" t="s">
        <v>2686</v>
      </c>
      <c r="B55" s="234" t="s">
        <v>2687</v>
      </c>
      <c r="C55" s="238"/>
      <c r="D55" s="227" t="s">
        <v>2734</v>
      </c>
    </row>
    <row r="56" spans="1:4" s="227" customFormat="1" x14ac:dyDescent="0.75">
      <c r="A56" s="216" t="s">
        <v>2680</v>
      </c>
      <c r="B56" s="234" t="s">
        <v>2681</v>
      </c>
      <c r="C56" s="228"/>
      <c r="D56" s="227" t="s">
        <v>2735</v>
      </c>
    </row>
    <row r="57" spans="1:4" s="216" customFormat="1" x14ac:dyDescent="0.75">
      <c r="B57" s="233"/>
      <c r="C57" s="227"/>
    </row>
    <row r="58" spans="1:4" s="216" customFormat="1" x14ac:dyDescent="0.75">
      <c r="A58" s="207" t="s">
        <v>3174</v>
      </c>
      <c r="B58" s="231"/>
      <c r="C58" s="205"/>
      <c r="D58" s="205"/>
    </row>
    <row r="59" spans="1:4" s="216" customFormat="1" x14ac:dyDescent="0.75">
      <c r="A59" s="230" t="s">
        <v>2668</v>
      </c>
      <c r="B59" s="232" t="s">
        <v>2669</v>
      </c>
      <c r="C59" s="230" t="s">
        <v>2670</v>
      </c>
      <c r="D59" s="230" t="s">
        <v>2671</v>
      </c>
    </row>
    <row r="60" spans="1:4" s="216" customFormat="1" x14ac:dyDescent="0.75">
      <c r="A60" s="216" t="s">
        <v>2694</v>
      </c>
      <c r="B60" s="233" t="s">
        <v>2690</v>
      </c>
      <c r="C60" s="242"/>
      <c r="D60" s="216" t="s">
        <v>3162</v>
      </c>
    </row>
    <row r="61" spans="1:4" s="216" customFormat="1" x14ac:dyDescent="0.75">
      <c r="A61" s="216" t="s">
        <v>2679</v>
      </c>
      <c r="B61" s="234" t="s">
        <v>2684</v>
      </c>
      <c r="C61" s="237"/>
      <c r="D61" s="227" t="s">
        <v>3161</v>
      </c>
    </row>
    <row r="62" spans="1:4" s="216" customFormat="1" x14ac:dyDescent="0.75">
      <c r="A62" s="216" t="s">
        <v>2678</v>
      </c>
      <c r="B62" s="233" t="s">
        <v>2689</v>
      </c>
      <c r="C62" s="241"/>
      <c r="D62" s="216" t="s">
        <v>3158</v>
      </c>
    </row>
    <row r="63" spans="1:4" s="216" customFormat="1" x14ac:dyDescent="0.75">
      <c r="A63" s="216" t="s">
        <v>2719</v>
      </c>
      <c r="B63" s="233" t="s">
        <v>2713</v>
      </c>
      <c r="C63" s="252"/>
      <c r="D63" s="216" t="s">
        <v>3159</v>
      </c>
    </row>
    <row r="64" spans="1:4" s="216" customFormat="1" x14ac:dyDescent="0.75">
      <c r="A64" s="216" t="s">
        <v>2696</v>
      </c>
      <c r="B64" s="233" t="s">
        <v>2692</v>
      </c>
      <c r="C64" s="245"/>
      <c r="D64" s="227" t="s">
        <v>3160</v>
      </c>
    </row>
    <row r="65" spans="1:4" s="227" customFormat="1" x14ac:dyDescent="0.75">
      <c r="B65" s="246"/>
    </row>
    <row r="66" spans="1:4" s="227" customFormat="1" x14ac:dyDescent="0.75">
      <c r="A66" s="207" t="s">
        <v>3267</v>
      </c>
      <c r="B66" s="231"/>
      <c r="C66" s="205"/>
      <c r="D66" s="205"/>
    </row>
    <row r="67" spans="1:4" s="227" customFormat="1" x14ac:dyDescent="0.75">
      <c r="A67" s="230" t="s">
        <v>2668</v>
      </c>
      <c r="B67" s="232" t="s">
        <v>2669</v>
      </c>
      <c r="C67" s="230" t="s">
        <v>2670</v>
      </c>
      <c r="D67" s="230" t="s">
        <v>2671</v>
      </c>
    </row>
    <row r="68" spans="1:4" s="227" customFormat="1" x14ac:dyDescent="0.75">
      <c r="A68" s="216" t="s">
        <v>2761</v>
      </c>
      <c r="B68" s="234" t="s">
        <v>2763</v>
      </c>
      <c r="C68" s="254"/>
      <c r="D68" s="216" t="s">
        <v>3182</v>
      </c>
    </row>
    <row r="69" spans="1:4" s="227" customFormat="1" x14ac:dyDescent="0.75">
      <c r="A69" s="216" t="s">
        <v>2694</v>
      </c>
      <c r="B69" s="233" t="s">
        <v>2690</v>
      </c>
      <c r="C69" s="242"/>
      <c r="D69" s="216" t="s">
        <v>3183</v>
      </c>
    </row>
    <row r="70" spans="1:4" s="227" customFormat="1" x14ac:dyDescent="0.75">
      <c r="A70" s="216" t="s">
        <v>2696</v>
      </c>
      <c r="B70" s="233" t="s">
        <v>2692</v>
      </c>
      <c r="C70" s="245"/>
      <c r="D70" s="216" t="s">
        <v>497</v>
      </c>
    </row>
    <row r="71" spans="1:4" s="227" customFormat="1" x14ac:dyDescent="0.75">
      <c r="A71" s="216" t="s">
        <v>2695</v>
      </c>
      <c r="B71" s="233" t="s">
        <v>2691</v>
      </c>
      <c r="C71" s="244"/>
      <c r="D71" s="216" t="s">
        <v>3184</v>
      </c>
    </row>
    <row r="72" spans="1:4" s="227" customFormat="1" x14ac:dyDescent="0.75">
      <c r="A72" s="216" t="s">
        <v>2693</v>
      </c>
      <c r="B72" s="233" t="s">
        <v>2710</v>
      </c>
      <c r="C72" s="243"/>
      <c r="D72" s="216" t="s">
        <v>3185</v>
      </c>
    </row>
    <row r="73" spans="1:4" s="227" customFormat="1" x14ac:dyDescent="0.75">
      <c r="A73" s="216" t="s">
        <v>2673</v>
      </c>
      <c r="B73" s="234" t="s">
        <v>2683</v>
      </c>
      <c r="C73" s="236"/>
      <c r="D73" s="216" t="s">
        <v>285</v>
      </c>
    </row>
    <row r="74" spans="1:4" s="227" customFormat="1" x14ac:dyDescent="0.75">
      <c r="A74" s="216" t="s">
        <v>2679</v>
      </c>
      <c r="B74" s="234" t="s">
        <v>2684</v>
      </c>
      <c r="C74" s="237"/>
      <c r="D74" s="216" t="s">
        <v>3186</v>
      </c>
    </row>
    <row r="75" spans="1:4" s="227" customFormat="1" x14ac:dyDescent="0.75">
      <c r="A75" s="216" t="s">
        <v>2686</v>
      </c>
      <c r="B75" s="234" t="s">
        <v>2687</v>
      </c>
      <c r="C75" s="238"/>
      <c r="D75" s="216" t="s">
        <v>3187</v>
      </c>
    </row>
    <row r="76" spans="1:4" s="227" customFormat="1" x14ac:dyDescent="0.75">
      <c r="A76" s="216" t="s">
        <v>2678</v>
      </c>
      <c r="B76" s="233" t="s">
        <v>2689</v>
      </c>
      <c r="C76" s="241"/>
      <c r="D76" s="216" t="s">
        <v>3188</v>
      </c>
    </row>
    <row r="77" spans="1:4" s="227" customFormat="1" x14ac:dyDescent="0.75">
      <c r="A77" s="216" t="s">
        <v>2680</v>
      </c>
      <c r="B77" s="234" t="s">
        <v>2681</v>
      </c>
      <c r="C77" s="228"/>
      <c r="D77" s="227" t="s">
        <v>2735</v>
      </c>
    </row>
    <row r="78" spans="1:4" s="227" customFormat="1" x14ac:dyDescent="0.75">
      <c r="A78" s="216"/>
      <c r="B78" s="234"/>
    </row>
    <row r="79" spans="1:4" s="227" customFormat="1" x14ac:dyDescent="0.75">
      <c r="A79" s="207" t="s">
        <v>3143</v>
      </c>
      <c r="B79" s="231"/>
      <c r="C79" s="205"/>
      <c r="D79" s="205"/>
    </row>
    <row r="80" spans="1:4" s="227" customFormat="1" x14ac:dyDescent="0.75">
      <c r="A80" s="230" t="s">
        <v>2668</v>
      </c>
      <c r="B80" s="232" t="s">
        <v>2669</v>
      </c>
      <c r="C80" s="230" t="s">
        <v>2670</v>
      </c>
      <c r="D80" s="230" t="s">
        <v>2671</v>
      </c>
    </row>
    <row r="81" spans="1:4" s="227" customFormat="1" x14ac:dyDescent="0.75">
      <c r="A81" s="216" t="s">
        <v>2679</v>
      </c>
      <c r="B81" s="234" t="s">
        <v>2684</v>
      </c>
      <c r="C81" s="237"/>
      <c r="D81" s="227" t="s">
        <v>3071</v>
      </c>
    </row>
    <row r="82" spans="1:4" s="227" customFormat="1" x14ac:dyDescent="0.75">
      <c r="A82" s="216" t="s">
        <v>2694</v>
      </c>
      <c r="B82" s="233" t="s">
        <v>2690</v>
      </c>
      <c r="C82" s="242"/>
      <c r="D82" s="227" t="s">
        <v>3072</v>
      </c>
    </row>
    <row r="83" spans="1:4" s="227" customFormat="1" x14ac:dyDescent="0.75">
      <c r="A83" s="216" t="s">
        <v>2693</v>
      </c>
      <c r="B83" s="233" t="s">
        <v>2710</v>
      </c>
      <c r="C83" s="243"/>
      <c r="D83" s="227" t="s">
        <v>3073</v>
      </c>
    </row>
    <row r="84" spans="1:4" s="227" customFormat="1" x14ac:dyDescent="0.75">
      <c r="A84" s="216" t="s">
        <v>2680</v>
      </c>
      <c r="B84" s="234" t="s">
        <v>2681</v>
      </c>
      <c r="C84" s="228"/>
      <c r="D84" s="227" t="s">
        <v>2735</v>
      </c>
    </row>
    <row r="85" spans="1:4" s="216" customFormat="1" x14ac:dyDescent="0.75">
      <c r="B85" s="233"/>
    </row>
    <row r="86" spans="1:4" s="216" customFormat="1" x14ac:dyDescent="0.75">
      <c r="A86" s="207" t="s">
        <v>3085</v>
      </c>
      <c r="B86" s="231"/>
      <c r="C86" s="205"/>
      <c r="D86" s="205"/>
    </row>
    <row r="87" spans="1:4" s="216" customFormat="1" x14ac:dyDescent="0.75">
      <c r="A87" s="230" t="s">
        <v>2668</v>
      </c>
      <c r="B87" s="232" t="s">
        <v>2669</v>
      </c>
      <c r="C87" s="230" t="s">
        <v>2670</v>
      </c>
      <c r="D87" s="230" t="s">
        <v>2671</v>
      </c>
    </row>
    <row r="88" spans="1:4" s="216" customFormat="1" x14ac:dyDescent="0.75">
      <c r="A88" s="216" t="s">
        <v>2694</v>
      </c>
      <c r="B88" s="233" t="s">
        <v>2690</v>
      </c>
      <c r="C88" s="242"/>
      <c r="D88" s="227" t="s">
        <v>3086</v>
      </c>
    </row>
    <row r="89" spans="1:4" s="216" customFormat="1" x14ac:dyDescent="0.75">
      <c r="A89" s="216" t="s">
        <v>2686</v>
      </c>
      <c r="B89" s="234" t="s">
        <v>2687</v>
      </c>
      <c r="C89" s="238"/>
      <c r="D89" s="227" t="s">
        <v>3087</v>
      </c>
    </row>
    <row r="90" spans="1:4" s="216" customFormat="1" x14ac:dyDescent="0.75">
      <c r="A90" s="216" t="s">
        <v>2680</v>
      </c>
      <c r="B90" s="234" t="s">
        <v>2681</v>
      </c>
      <c r="C90" s="228"/>
      <c r="D90" s="227" t="s">
        <v>2735</v>
      </c>
    </row>
    <row r="91" spans="1:4" s="216" customFormat="1" x14ac:dyDescent="0.75">
      <c r="B91" s="234"/>
      <c r="C91" s="227"/>
      <c r="D91" s="227"/>
    </row>
    <row r="92" spans="1:4" s="216" customFormat="1" x14ac:dyDescent="0.75">
      <c r="A92" s="207" t="s">
        <v>3144</v>
      </c>
      <c r="B92" s="231"/>
      <c r="C92" s="205"/>
      <c r="D92" s="205"/>
    </row>
    <row r="93" spans="1:4" s="216" customFormat="1" x14ac:dyDescent="0.75">
      <c r="A93" s="230" t="s">
        <v>2668</v>
      </c>
      <c r="B93" s="232" t="s">
        <v>2669</v>
      </c>
      <c r="C93" s="230" t="s">
        <v>2670</v>
      </c>
      <c r="D93" s="230" t="s">
        <v>2671</v>
      </c>
    </row>
    <row r="94" spans="1:4" s="216" customFormat="1" x14ac:dyDescent="0.75">
      <c r="A94" s="216" t="s">
        <v>2679</v>
      </c>
      <c r="B94" s="234" t="s">
        <v>2684</v>
      </c>
      <c r="C94" s="237"/>
      <c r="D94" s="227" t="s">
        <v>3145</v>
      </c>
    </row>
    <row r="95" spans="1:4" s="216" customFormat="1" x14ac:dyDescent="0.75">
      <c r="A95" s="216" t="s">
        <v>2719</v>
      </c>
      <c r="B95" s="233" t="s">
        <v>2713</v>
      </c>
      <c r="C95" s="252"/>
      <c r="D95" s="227" t="s">
        <v>3146</v>
      </c>
    </row>
    <row r="96" spans="1:4" s="216" customFormat="1" x14ac:dyDescent="0.75">
      <c r="A96" s="216" t="s">
        <v>2696</v>
      </c>
      <c r="B96" s="233" t="s">
        <v>2692</v>
      </c>
      <c r="C96" s="245"/>
      <c r="D96" s="227" t="s">
        <v>3147</v>
      </c>
    </row>
    <row r="97" spans="1:4" s="216" customFormat="1" x14ac:dyDescent="0.75">
      <c r="A97" s="216" t="s">
        <v>2680</v>
      </c>
      <c r="B97" s="234" t="s">
        <v>2681</v>
      </c>
      <c r="C97" s="228"/>
      <c r="D97" s="227" t="s">
        <v>2735</v>
      </c>
    </row>
    <row r="98" spans="1:4" s="216" customFormat="1" x14ac:dyDescent="0.75">
      <c r="B98" s="233"/>
    </row>
    <row r="99" spans="1:4" s="216" customFormat="1" x14ac:dyDescent="0.75">
      <c r="A99" s="207" t="s">
        <v>2737</v>
      </c>
      <c r="B99" s="231"/>
      <c r="C99" s="205"/>
      <c r="D99" s="205"/>
    </row>
    <row r="100" spans="1:4" s="216" customFormat="1" x14ac:dyDescent="0.75">
      <c r="A100" s="230" t="s">
        <v>2668</v>
      </c>
      <c r="B100" s="232" t="s">
        <v>2669</v>
      </c>
      <c r="C100" s="230" t="s">
        <v>2670</v>
      </c>
      <c r="D100" s="230" t="s">
        <v>2671</v>
      </c>
    </row>
    <row r="101" spans="1:4" s="216" customFormat="1" x14ac:dyDescent="0.75">
      <c r="A101" s="216" t="s">
        <v>2680</v>
      </c>
      <c r="B101" s="234" t="s">
        <v>2681</v>
      </c>
      <c r="C101" s="228"/>
      <c r="D101" s="216" t="s">
        <v>2738</v>
      </c>
    </row>
    <row r="102" spans="1:4" s="216" customFormat="1" x14ac:dyDescent="0.75">
      <c r="A102" s="216" t="s">
        <v>2694</v>
      </c>
      <c r="B102" s="233" t="s">
        <v>2690</v>
      </c>
      <c r="C102" s="242"/>
      <c r="D102" s="216" t="s">
        <v>2739</v>
      </c>
    </row>
    <row r="103" spans="1:4" s="216" customFormat="1" x14ac:dyDescent="0.75">
      <c r="A103" s="216" t="s">
        <v>2696</v>
      </c>
      <c r="B103" s="233" t="s">
        <v>2692</v>
      </c>
      <c r="C103" s="245"/>
      <c r="D103" s="216" t="s">
        <v>2845</v>
      </c>
    </row>
    <row r="104" spans="1:4" s="216" customFormat="1" x14ac:dyDescent="0.75">
      <c r="A104" s="216" t="s">
        <v>2695</v>
      </c>
      <c r="B104" s="233" t="s">
        <v>2691</v>
      </c>
      <c r="C104" s="244"/>
      <c r="D104" s="216" t="s">
        <v>2740</v>
      </c>
    </row>
    <row r="105" spans="1:4" s="216" customFormat="1" x14ac:dyDescent="0.75">
      <c r="A105" s="216" t="s">
        <v>2693</v>
      </c>
      <c r="B105" s="233" t="s">
        <v>2710</v>
      </c>
      <c r="C105" s="243"/>
      <c r="D105" s="216" t="s">
        <v>2741</v>
      </c>
    </row>
    <row r="106" spans="1:4" s="216" customFormat="1" x14ac:dyDescent="0.75">
      <c r="A106" s="216" t="s">
        <v>2673</v>
      </c>
      <c r="B106" s="234" t="s">
        <v>2683</v>
      </c>
      <c r="C106" s="236"/>
      <c r="D106" s="216" t="s">
        <v>2742</v>
      </c>
    </row>
    <row r="107" spans="1:4" s="216" customFormat="1" x14ac:dyDescent="0.75">
      <c r="A107" s="216" t="s">
        <v>2679</v>
      </c>
      <c r="B107" s="234" t="s">
        <v>2684</v>
      </c>
      <c r="C107" s="237"/>
      <c r="D107" s="216" t="s">
        <v>2743</v>
      </c>
    </row>
    <row r="108" spans="1:4" s="216" customFormat="1" x14ac:dyDescent="0.75">
      <c r="A108" s="216" t="s">
        <v>2686</v>
      </c>
      <c r="B108" s="234" t="s">
        <v>2687</v>
      </c>
      <c r="C108" s="238"/>
      <c r="D108" s="216" t="s">
        <v>2744</v>
      </c>
    </row>
    <row r="109" spans="1:4" s="216" customFormat="1" x14ac:dyDescent="0.75">
      <c r="A109" s="216" t="s">
        <v>2678</v>
      </c>
      <c r="B109" s="233" t="s">
        <v>2689</v>
      </c>
      <c r="C109" s="241"/>
      <c r="D109" s="216" t="s">
        <v>2745</v>
      </c>
    </row>
    <row r="110" spans="1:4" s="216" customFormat="1" x14ac:dyDescent="0.75">
      <c r="B110" s="233"/>
      <c r="C110" s="227"/>
    </row>
    <row r="111" spans="1:4" s="216" customFormat="1" x14ac:dyDescent="0.75">
      <c r="A111" s="207" t="s">
        <v>2736</v>
      </c>
      <c r="B111" s="231"/>
      <c r="C111" s="205"/>
      <c r="D111" s="205"/>
    </row>
    <row r="112" spans="1:4" s="216" customFormat="1" x14ac:dyDescent="0.75">
      <c r="A112" s="230" t="s">
        <v>2668</v>
      </c>
      <c r="B112" s="232" t="s">
        <v>2669</v>
      </c>
      <c r="C112" s="230" t="s">
        <v>2670</v>
      </c>
      <c r="D112" s="230" t="s">
        <v>2671</v>
      </c>
    </row>
    <row r="113" spans="1:5" s="216" customFormat="1" x14ac:dyDescent="0.75">
      <c r="A113" s="216" t="s">
        <v>2686</v>
      </c>
      <c r="B113" s="234" t="s">
        <v>2687</v>
      </c>
      <c r="C113" s="238"/>
      <c r="D113" s="216" t="s">
        <v>2863</v>
      </c>
    </row>
    <row r="114" spans="1:5" s="216" customFormat="1" x14ac:dyDescent="0.75">
      <c r="A114" s="216" t="s">
        <v>2693</v>
      </c>
      <c r="B114" s="233" t="s">
        <v>2710</v>
      </c>
      <c r="C114" s="243"/>
      <c r="D114" s="227" t="s">
        <v>2864</v>
      </c>
    </row>
    <row r="115" spans="1:5" s="216" customFormat="1" x14ac:dyDescent="0.75">
      <c r="A115" s="216" t="s">
        <v>2679</v>
      </c>
      <c r="B115" s="234" t="s">
        <v>2684</v>
      </c>
      <c r="C115" s="237"/>
      <c r="D115" s="216" t="s">
        <v>2854</v>
      </c>
    </row>
    <row r="116" spans="1:5" s="216" customFormat="1" x14ac:dyDescent="0.75">
      <c r="A116" s="216" t="s">
        <v>2694</v>
      </c>
      <c r="B116" s="233" t="s">
        <v>2690</v>
      </c>
      <c r="C116" s="242"/>
      <c r="D116" s="216" t="s">
        <v>2855</v>
      </c>
    </row>
    <row r="117" spans="1:5" s="216" customFormat="1" x14ac:dyDescent="0.75">
      <c r="A117" s="216" t="s">
        <v>2680</v>
      </c>
      <c r="B117" s="234" t="s">
        <v>2681</v>
      </c>
      <c r="C117" s="228"/>
      <c r="D117" s="227" t="s">
        <v>2735</v>
      </c>
    </row>
    <row r="118" spans="1:5" s="216" customFormat="1" x14ac:dyDescent="0.75">
      <c r="B118" s="233"/>
      <c r="C118" s="227"/>
    </row>
    <row r="119" spans="1:5" x14ac:dyDescent="0.75">
      <c r="A119" s="207" t="s">
        <v>2672</v>
      </c>
      <c r="B119" s="231"/>
      <c r="C119" s="205"/>
      <c r="D119" s="205"/>
    </row>
    <row r="120" spans="1:5" x14ac:dyDescent="0.75">
      <c r="A120" s="230" t="s">
        <v>2668</v>
      </c>
      <c r="B120" s="232" t="s">
        <v>2669</v>
      </c>
      <c r="C120" s="230" t="s">
        <v>2670</v>
      </c>
      <c r="D120" s="230" t="s">
        <v>2671</v>
      </c>
    </row>
    <row r="121" spans="1:5" x14ac:dyDescent="0.75">
      <c r="A121" s="216" t="s">
        <v>2693</v>
      </c>
      <c r="B121" s="233" t="s">
        <v>2710</v>
      </c>
      <c r="C121" s="243"/>
      <c r="D121" t="s">
        <v>2327</v>
      </c>
    </row>
    <row r="122" spans="1:5" x14ac:dyDescent="0.75">
      <c r="A122" t="s">
        <v>2673</v>
      </c>
      <c r="B122" s="234" t="s">
        <v>2683</v>
      </c>
      <c r="C122" s="236"/>
      <c r="D122" t="s">
        <v>2329</v>
      </c>
    </row>
    <row r="123" spans="1:5" x14ac:dyDescent="0.75">
      <c r="A123" t="s">
        <v>2679</v>
      </c>
      <c r="B123" s="234" t="s">
        <v>2684</v>
      </c>
      <c r="C123" s="237"/>
      <c r="D123" t="s">
        <v>2328</v>
      </c>
    </row>
    <row r="124" spans="1:5" x14ac:dyDescent="0.75">
      <c r="A124" t="s">
        <v>2678</v>
      </c>
      <c r="B124" s="233" t="s">
        <v>2689</v>
      </c>
      <c r="C124" s="239"/>
      <c r="D124" t="s">
        <v>2675</v>
      </c>
      <c r="E124" s="234"/>
    </row>
    <row r="125" spans="1:5" x14ac:dyDescent="0.75">
      <c r="A125" s="216" t="s">
        <v>2694</v>
      </c>
      <c r="B125" s="233" t="s">
        <v>2690</v>
      </c>
      <c r="C125" s="242"/>
      <c r="D125" t="s">
        <v>2676</v>
      </c>
    </row>
    <row r="126" spans="1:5" x14ac:dyDescent="0.75">
      <c r="A126" t="s">
        <v>2680</v>
      </c>
      <c r="B126" s="234" t="s">
        <v>2681</v>
      </c>
      <c r="C126" s="228"/>
      <c r="D126" t="s">
        <v>2330</v>
      </c>
    </row>
    <row r="127" spans="1:5" x14ac:dyDescent="0.75">
      <c r="A127" t="s">
        <v>2686</v>
      </c>
      <c r="B127" s="234" t="s">
        <v>2687</v>
      </c>
      <c r="C127" s="238"/>
      <c r="D127" t="s">
        <v>2685</v>
      </c>
    </row>
    <row r="129" spans="1:4" x14ac:dyDescent="0.75">
      <c r="A129" s="207" t="s">
        <v>2720</v>
      </c>
      <c r="B129" s="231"/>
      <c r="C129" s="205"/>
      <c r="D129" s="205"/>
    </row>
    <row r="130" spans="1:4" x14ac:dyDescent="0.75">
      <c r="A130" s="230" t="s">
        <v>2668</v>
      </c>
      <c r="B130" s="232" t="s">
        <v>2669</v>
      </c>
      <c r="C130" s="230" t="s">
        <v>2670</v>
      </c>
      <c r="D130" s="230" t="s">
        <v>2671</v>
      </c>
    </row>
    <row r="131" spans="1:4" x14ac:dyDescent="0.75">
      <c r="A131" s="216" t="s">
        <v>2679</v>
      </c>
      <c r="B131" s="234" t="s">
        <v>2684</v>
      </c>
      <c r="C131" s="237"/>
      <c r="D131" t="s">
        <v>152</v>
      </c>
    </row>
    <row r="132" spans="1:4" x14ac:dyDescent="0.75">
      <c r="A132" s="216" t="s">
        <v>2667</v>
      </c>
      <c r="B132" s="235" t="s">
        <v>2674</v>
      </c>
      <c r="C132" s="229"/>
      <c r="D132" t="s">
        <v>2722</v>
      </c>
    </row>
    <row r="133" spans="1:4" x14ac:dyDescent="0.75">
      <c r="A133" s="216" t="s">
        <v>2719</v>
      </c>
      <c r="B133" s="233" t="s">
        <v>2713</v>
      </c>
      <c r="C133" s="252"/>
      <c r="D133" t="s">
        <v>2729</v>
      </c>
    </row>
    <row r="134" spans="1:4" x14ac:dyDescent="0.75">
      <c r="A134" s="216" t="s">
        <v>2686</v>
      </c>
      <c r="B134" s="234" t="s">
        <v>2687</v>
      </c>
      <c r="C134" s="238"/>
      <c r="D134" t="s">
        <v>2723</v>
      </c>
    </row>
    <row r="135" spans="1:4" x14ac:dyDescent="0.75">
      <c r="A135" s="216" t="s">
        <v>2695</v>
      </c>
      <c r="B135" s="233" t="s">
        <v>2691</v>
      </c>
      <c r="C135" s="244"/>
      <c r="D135" t="s">
        <v>2724</v>
      </c>
    </row>
    <row r="136" spans="1:4" x14ac:dyDescent="0.75">
      <c r="A136" s="216" t="s">
        <v>2694</v>
      </c>
      <c r="B136" s="233" t="s">
        <v>2690</v>
      </c>
      <c r="C136" s="242"/>
      <c r="D136" t="s">
        <v>2725</v>
      </c>
    </row>
    <row r="137" spans="1:4" x14ac:dyDescent="0.75">
      <c r="A137" s="216" t="s">
        <v>2714</v>
      </c>
      <c r="B137" s="233" t="s">
        <v>2711</v>
      </c>
      <c r="C137" s="251"/>
      <c r="D137" t="s">
        <v>2726</v>
      </c>
    </row>
    <row r="138" spans="1:4" x14ac:dyDescent="0.75">
      <c r="A138" s="216" t="s">
        <v>2680</v>
      </c>
      <c r="B138" s="234" t="s">
        <v>2681</v>
      </c>
      <c r="C138" s="228"/>
      <c r="D138" t="s">
        <v>2730</v>
      </c>
    </row>
    <row r="139" spans="1:4" x14ac:dyDescent="0.75">
      <c r="A139" s="216" t="s">
        <v>2693</v>
      </c>
      <c r="B139" s="233" t="s">
        <v>2710</v>
      </c>
      <c r="C139" s="243"/>
      <c r="D139" t="s">
        <v>2462</v>
      </c>
    </row>
    <row r="140" spans="1:4" x14ac:dyDescent="0.75">
      <c r="A140" s="216" t="s">
        <v>2696</v>
      </c>
      <c r="B140" s="233" t="s">
        <v>2692</v>
      </c>
      <c r="C140" s="245"/>
      <c r="D140" t="s">
        <v>3398</v>
      </c>
    </row>
    <row r="141" spans="1:4" x14ac:dyDescent="0.75">
      <c r="A141" s="216" t="s">
        <v>2673</v>
      </c>
      <c r="B141" s="234" t="s">
        <v>2683</v>
      </c>
      <c r="C141" s="236"/>
      <c r="D141" t="s">
        <v>2721</v>
      </c>
    </row>
    <row r="143" spans="1:4" x14ac:dyDescent="0.75">
      <c r="A143" s="207" t="s">
        <v>2746</v>
      </c>
      <c r="B143" s="231"/>
      <c r="C143" s="205"/>
      <c r="D143" s="205"/>
    </row>
    <row r="144" spans="1:4" x14ac:dyDescent="0.75">
      <c r="A144" s="230" t="s">
        <v>2668</v>
      </c>
      <c r="B144" s="232" t="s">
        <v>2669</v>
      </c>
      <c r="C144" s="230" t="s">
        <v>2670</v>
      </c>
      <c r="D144" s="230" t="s">
        <v>2671</v>
      </c>
    </row>
    <row r="145" spans="1:4" x14ac:dyDescent="0.75">
      <c r="A145" s="216" t="s">
        <v>2673</v>
      </c>
      <c r="B145" s="234" t="s">
        <v>2683</v>
      </c>
      <c r="C145" s="236"/>
      <c r="D145" s="216" t="s">
        <v>2952</v>
      </c>
    </row>
    <row r="146" spans="1:4" x14ac:dyDescent="0.75">
      <c r="A146" s="216" t="s">
        <v>2679</v>
      </c>
      <c r="B146" s="234" t="s">
        <v>2684</v>
      </c>
      <c r="C146" s="237"/>
      <c r="D146" s="216" t="s">
        <v>3295</v>
      </c>
    </row>
    <row r="147" spans="1:4" x14ac:dyDescent="0.75">
      <c r="A147" s="216" t="s">
        <v>2678</v>
      </c>
      <c r="B147" s="233" t="s">
        <v>2689</v>
      </c>
      <c r="C147" s="239"/>
      <c r="D147" s="216" t="s">
        <v>3296</v>
      </c>
    </row>
    <row r="148" spans="1:4" x14ac:dyDescent="0.75">
      <c r="A148" s="216" t="s">
        <v>2715</v>
      </c>
      <c r="B148" s="233" t="s">
        <v>2709</v>
      </c>
      <c r="C148" s="249"/>
      <c r="D148" s="216" t="s">
        <v>3297</v>
      </c>
    </row>
    <row r="149" spans="1:4" x14ac:dyDescent="0.75">
      <c r="A149" s="216" t="s">
        <v>2716</v>
      </c>
      <c r="B149" s="233" t="s">
        <v>2491</v>
      </c>
      <c r="C149" s="248"/>
      <c r="D149" s="216" t="s">
        <v>3298</v>
      </c>
    </row>
    <row r="150" spans="1:4" x14ac:dyDescent="0.75">
      <c r="A150" s="216" t="s">
        <v>2686</v>
      </c>
      <c r="B150" s="234" t="s">
        <v>2687</v>
      </c>
      <c r="C150" s="238"/>
      <c r="D150" s="216" t="s">
        <v>3299</v>
      </c>
    </row>
    <row r="151" spans="1:4" x14ac:dyDescent="0.75">
      <c r="A151" s="216" t="s">
        <v>2695</v>
      </c>
      <c r="B151" s="233" t="s">
        <v>2691</v>
      </c>
      <c r="C151" s="244"/>
      <c r="D151" s="216" t="s">
        <v>3300</v>
      </c>
    </row>
    <row r="152" spans="1:4" x14ac:dyDescent="0.75">
      <c r="A152" s="216" t="s">
        <v>2680</v>
      </c>
      <c r="B152" s="234" t="s">
        <v>2681</v>
      </c>
      <c r="C152" s="228"/>
      <c r="D152" s="216" t="s">
        <v>3301</v>
      </c>
    </row>
    <row r="153" spans="1:4" x14ac:dyDescent="0.75">
      <c r="A153" s="216" t="s">
        <v>2693</v>
      </c>
      <c r="B153" s="233" t="s">
        <v>2710</v>
      </c>
      <c r="C153" s="243"/>
      <c r="D153" s="216" t="s">
        <v>2747</v>
      </c>
    </row>
    <row r="154" spans="1:4" x14ac:dyDescent="0.75">
      <c r="A154" s="216" t="s">
        <v>2718</v>
      </c>
      <c r="B154" s="233" t="s">
        <v>2712</v>
      </c>
      <c r="C154" s="250"/>
      <c r="D154" s="216" t="s">
        <v>3302</v>
      </c>
    </row>
    <row r="155" spans="1:4" x14ac:dyDescent="0.75">
      <c r="A155" s="216" t="s">
        <v>2761</v>
      </c>
      <c r="B155" s="234" t="s">
        <v>2763</v>
      </c>
      <c r="C155" s="254"/>
      <c r="D155" s="216" t="s">
        <v>3303</v>
      </c>
    </row>
    <row r="156" spans="1:4" x14ac:dyDescent="0.75">
      <c r="A156" s="216" t="s">
        <v>2714</v>
      </c>
      <c r="B156" s="233" t="s">
        <v>2711</v>
      </c>
      <c r="C156" s="251"/>
      <c r="D156" s="216" t="s">
        <v>3304</v>
      </c>
    </row>
    <row r="157" spans="1:4" x14ac:dyDescent="0.75">
      <c r="A157" s="216" t="s">
        <v>2667</v>
      </c>
      <c r="B157" s="235" t="s">
        <v>2674</v>
      </c>
      <c r="C157" s="229"/>
      <c r="D157" s="216" t="s">
        <v>2748</v>
      </c>
    </row>
    <row r="158" spans="1:4" x14ac:dyDescent="0.75">
      <c r="A158" s="216" t="s">
        <v>2694</v>
      </c>
      <c r="B158" s="233" t="s">
        <v>2690</v>
      </c>
      <c r="C158" s="242"/>
      <c r="D158" s="216" t="s">
        <v>3305</v>
      </c>
    </row>
    <row r="159" spans="1:4" x14ac:dyDescent="0.75">
      <c r="A159" s="216" t="s">
        <v>2762</v>
      </c>
      <c r="B159" s="234">
        <v>740000</v>
      </c>
      <c r="C159" s="255"/>
      <c r="D159" s="216" t="s">
        <v>3306</v>
      </c>
    </row>
    <row r="160" spans="1:4" x14ac:dyDescent="0.75">
      <c r="A160" s="216" t="s">
        <v>2696</v>
      </c>
      <c r="B160" s="233" t="s">
        <v>2692</v>
      </c>
      <c r="C160" s="245"/>
      <c r="D160" s="216" t="s">
        <v>3307</v>
      </c>
    </row>
    <row r="161" spans="1:9" x14ac:dyDescent="0.75">
      <c r="A161" s="227" t="s">
        <v>2703</v>
      </c>
      <c r="B161" s="246" t="s">
        <v>2702</v>
      </c>
      <c r="C161" s="247"/>
      <c r="D161" s="216" t="s">
        <v>3308</v>
      </c>
    </row>
    <row r="162" spans="1:9" x14ac:dyDescent="0.75">
      <c r="A162" s="216" t="s">
        <v>2719</v>
      </c>
      <c r="B162" s="233" t="s">
        <v>2713</v>
      </c>
      <c r="C162" s="252"/>
      <c r="D162" s="216" t="s">
        <v>3309</v>
      </c>
    </row>
    <row r="163" spans="1:9" x14ac:dyDescent="0.75">
      <c r="A163" s="216" t="s">
        <v>2677</v>
      </c>
      <c r="B163" s="234" t="s">
        <v>2682</v>
      </c>
      <c r="C163" s="240"/>
      <c r="D163" s="216" t="s">
        <v>3310</v>
      </c>
    </row>
    <row r="164" spans="1:9" x14ac:dyDescent="0.75">
      <c r="A164" t="s">
        <v>3322</v>
      </c>
      <c r="B164" s="312" t="s">
        <v>3315</v>
      </c>
      <c r="C164" s="311"/>
      <c r="D164" s="216" t="s">
        <v>3311</v>
      </c>
    </row>
    <row r="165" spans="1:9" x14ac:dyDescent="0.75">
      <c r="A165" s="216" t="s">
        <v>3319</v>
      </c>
      <c r="B165" s="234" t="s">
        <v>3316</v>
      </c>
      <c r="C165" s="313"/>
      <c r="D165" s="216" t="s">
        <v>3312</v>
      </c>
    </row>
    <row r="166" spans="1:9" s="216" customFormat="1" x14ac:dyDescent="0.75">
      <c r="A166" s="216" t="s">
        <v>3320</v>
      </c>
      <c r="B166" s="216" t="s">
        <v>3317</v>
      </c>
      <c r="C166" s="315"/>
      <c r="D166" s="216" t="s">
        <v>3313</v>
      </c>
    </row>
    <row r="167" spans="1:9" s="216" customFormat="1" x14ac:dyDescent="0.75">
      <c r="A167" s="318" t="s">
        <v>3321</v>
      </c>
      <c r="B167" s="317" t="s">
        <v>3318</v>
      </c>
      <c r="C167" s="316"/>
      <c r="D167" s="216" t="s">
        <v>3314</v>
      </c>
    </row>
    <row r="168" spans="1:9" s="216" customFormat="1" x14ac:dyDescent="0.75">
      <c r="B168" s="233"/>
    </row>
    <row r="169" spans="1:9" s="216" customFormat="1" x14ac:dyDescent="0.75">
      <c r="A169" s="207" t="s">
        <v>2749</v>
      </c>
      <c r="B169" s="231"/>
      <c r="C169" s="205"/>
      <c r="D169" s="205"/>
    </row>
    <row r="170" spans="1:9" s="216" customFormat="1" x14ac:dyDescent="0.75">
      <c r="A170" s="230" t="s">
        <v>2668</v>
      </c>
      <c r="B170" s="232" t="s">
        <v>2669</v>
      </c>
      <c r="C170" s="230" t="s">
        <v>2670</v>
      </c>
      <c r="D170" s="230" t="s">
        <v>2671</v>
      </c>
    </row>
    <row r="171" spans="1:9" s="216" customFormat="1" x14ac:dyDescent="0.75">
      <c r="A171" s="216" t="s">
        <v>2680</v>
      </c>
      <c r="B171" s="234" t="s">
        <v>2681</v>
      </c>
      <c r="C171" s="228"/>
      <c r="D171" t="s">
        <v>131</v>
      </c>
      <c r="F171" s="227"/>
      <c r="G171" s="227"/>
      <c r="H171" s="227"/>
      <c r="I171" s="227"/>
    </row>
    <row r="172" spans="1:9" s="216" customFormat="1" x14ac:dyDescent="0.75">
      <c r="A172" s="216" t="s">
        <v>2686</v>
      </c>
      <c r="B172" s="234" t="s">
        <v>2687</v>
      </c>
      <c r="C172" s="238"/>
      <c r="D172" t="s">
        <v>130</v>
      </c>
      <c r="F172" s="227"/>
      <c r="G172" s="246"/>
      <c r="H172" s="227"/>
      <c r="I172" s="227"/>
    </row>
    <row r="173" spans="1:9" s="216" customFormat="1" x14ac:dyDescent="0.75">
      <c r="A173" s="216" t="s">
        <v>2693</v>
      </c>
      <c r="B173" s="233" t="s">
        <v>2710</v>
      </c>
      <c r="C173" s="243"/>
      <c r="D173" t="s">
        <v>129</v>
      </c>
      <c r="F173" s="227"/>
      <c r="G173" s="253"/>
      <c r="H173" s="227"/>
      <c r="I173" s="227"/>
    </row>
    <row r="174" spans="1:9" s="216" customFormat="1" x14ac:dyDescent="0.75">
      <c r="A174" s="216" t="s">
        <v>2694</v>
      </c>
      <c r="B174" s="233" t="s">
        <v>2690</v>
      </c>
      <c r="C174" s="242"/>
      <c r="D174" t="s">
        <v>127</v>
      </c>
      <c r="F174" s="227"/>
      <c r="G174" s="246"/>
      <c r="H174" s="227"/>
      <c r="I174" s="227"/>
    </row>
    <row r="175" spans="1:9" s="216" customFormat="1" x14ac:dyDescent="0.75">
      <c r="A175" s="216" t="s">
        <v>2679</v>
      </c>
      <c r="B175" s="234" t="s">
        <v>2684</v>
      </c>
      <c r="C175" s="237"/>
      <c r="D175" t="s">
        <v>126</v>
      </c>
      <c r="F175" s="227"/>
      <c r="G175" s="246"/>
      <c r="H175" s="227"/>
      <c r="I175" s="227"/>
    </row>
    <row r="176" spans="1:9" s="216" customFormat="1" x14ac:dyDescent="0.75">
      <c r="A176"/>
      <c r="B176" s="233"/>
      <c r="C176"/>
      <c r="D176"/>
      <c r="F176" s="227"/>
      <c r="G176" s="246"/>
      <c r="H176" s="227"/>
      <c r="I176" s="227"/>
    </row>
    <row r="177" spans="1:9" s="216" customFormat="1" x14ac:dyDescent="0.75">
      <c r="A177" s="207" t="s">
        <v>2750</v>
      </c>
      <c r="B177" s="231"/>
      <c r="C177" s="205"/>
      <c r="D177" s="205"/>
      <c r="F177" s="227"/>
      <c r="G177" s="246"/>
      <c r="H177" s="227"/>
      <c r="I177" s="227"/>
    </row>
    <row r="178" spans="1:9" s="216" customFormat="1" x14ac:dyDescent="0.75">
      <c r="A178" s="230" t="s">
        <v>2668</v>
      </c>
      <c r="B178" s="232" t="s">
        <v>2669</v>
      </c>
      <c r="C178" s="230" t="s">
        <v>2670</v>
      </c>
      <c r="D178" s="230" t="s">
        <v>2671</v>
      </c>
      <c r="F178" s="227"/>
      <c r="G178" s="246"/>
      <c r="H178" s="227"/>
      <c r="I178" s="227"/>
    </row>
    <row r="179" spans="1:9" s="216" customFormat="1" x14ac:dyDescent="0.75">
      <c r="A179" s="216" t="s">
        <v>2667</v>
      </c>
      <c r="B179" s="235" t="s">
        <v>2674</v>
      </c>
      <c r="C179" s="229"/>
      <c r="D179" t="s">
        <v>176</v>
      </c>
      <c r="F179" s="227"/>
      <c r="G179" s="314"/>
      <c r="H179" s="227"/>
      <c r="I179" s="227"/>
    </row>
    <row r="180" spans="1:9" s="216" customFormat="1" x14ac:dyDescent="0.75">
      <c r="A180" s="216" t="s">
        <v>2686</v>
      </c>
      <c r="B180" s="234" t="s">
        <v>2687</v>
      </c>
      <c r="C180" s="238"/>
      <c r="D180" t="s">
        <v>302</v>
      </c>
      <c r="F180" s="227"/>
      <c r="G180" s="246"/>
      <c r="H180" s="227"/>
      <c r="I180" s="227"/>
    </row>
    <row r="181" spans="1:9" s="216" customFormat="1" x14ac:dyDescent="0.75">
      <c r="A181" s="216" t="s">
        <v>2673</v>
      </c>
      <c r="B181" s="234" t="s">
        <v>2683</v>
      </c>
      <c r="C181" s="236"/>
      <c r="D181" t="s">
        <v>303</v>
      </c>
      <c r="F181" s="227"/>
      <c r="G181" s="253"/>
      <c r="H181" s="227"/>
      <c r="I181" s="227"/>
    </row>
    <row r="182" spans="1:9" s="216" customFormat="1" x14ac:dyDescent="0.75">
      <c r="A182"/>
      <c r="B182" s="233"/>
      <c r="C182"/>
      <c r="D182"/>
      <c r="F182" s="227"/>
      <c r="G182" s="246"/>
      <c r="H182" s="227"/>
      <c r="I182" s="227"/>
    </row>
    <row r="183" spans="1:9" s="216" customFormat="1" x14ac:dyDescent="0.75">
      <c r="A183" s="207" t="s">
        <v>2791</v>
      </c>
      <c r="B183" s="231"/>
      <c r="C183" s="205"/>
      <c r="D183" s="205"/>
      <c r="F183" s="227"/>
      <c r="G183" s="253"/>
      <c r="H183" s="227"/>
      <c r="I183" s="227"/>
    </row>
    <row r="184" spans="1:9" s="216" customFormat="1" x14ac:dyDescent="0.75">
      <c r="A184" s="230" t="s">
        <v>2668</v>
      </c>
      <c r="B184" s="232" t="s">
        <v>2669</v>
      </c>
      <c r="C184" s="230" t="s">
        <v>2670</v>
      </c>
      <c r="D184" s="230" t="s">
        <v>2671</v>
      </c>
      <c r="F184" s="227"/>
      <c r="G184" s="253"/>
      <c r="H184" s="227"/>
      <c r="I184" s="227"/>
    </row>
    <row r="185" spans="1:9" s="216" customFormat="1" x14ac:dyDescent="0.75">
      <c r="A185" s="216" t="s">
        <v>2678</v>
      </c>
      <c r="B185" s="233" t="s">
        <v>2689</v>
      </c>
      <c r="C185" s="239"/>
      <c r="D185" s="216" t="s">
        <v>2614</v>
      </c>
      <c r="F185" s="227"/>
      <c r="G185" s="253"/>
      <c r="H185" s="227"/>
      <c r="I185" s="227"/>
    </row>
    <row r="186" spans="1:9" s="216" customFormat="1" x14ac:dyDescent="0.75">
      <c r="A186" s="216" t="s">
        <v>2693</v>
      </c>
      <c r="B186" s="233" t="s">
        <v>2710</v>
      </c>
      <c r="C186" s="243"/>
      <c r="D186" s="216" t="s">
        <v>98</v>
      </c>
      <c r="F186" s="227"/>
      <c r="G186" s="246"/>
      <c r="H186" s="227"/>
      <c r="I186" s="227"/>
    </row>
    <row r="187" spans="1:9" s="216" customFormat="1" x14ac:dyDescent="0.75">
      <c r="A187" s="216" t="s">
        <v>2679</v>
      </c>
      <c r="B187" s="234" t="s">
        <v>2684</v>
      </c>
      <c r="C187" s="237"/>
      <c r="D187" s="216" t="s">
        <v>92</v>
      </c>
      <c r="F187" s="227"/>
      <c r="G187" s="253"/>
      <c r="H187" s="227"/>
      <c r="I187" s="227"/>
    </row>
    <row r="188" spans="1:9" s="216" customFormat="1" x14ac:dyDescent="0.75">
      <c r="A188" s="216" t="s">
        <v>2714</v>
      </c>
      <c r="B188" s="233" t="s">
        <v>2711</v>
      </c>
      <c r="C188" s="251"/>
      <c r="D188" s="216" t="s">
        <v>2792</v>
      </c>
      <c r="F188" s="227"/>
      <c r="G188" s="246"/>
      <c r="H188" s="227"/>
      <c r="I188" s="227"/>
    </row>
    <row r="189" spans="1:9" s="216" customFormat="1" x14ac:dyDescent="0.75">
      <c r="A189" s="216" t="s">
        <v>2694</v>
      </c>
      <c r="B189" s="233" t="s">
        <v>2690</v>
      </c>
      <c r="C189" s="242"/>
      <c r="D189" s="216" t="s">
        <v>2793</v>
      </c>
      <c r="F189" s="227"/>
      <c r="G189" s="253"/>
      <c r="H189" s="227"/>
      <c r="I189" s="227"/>
    </row>
    <row r="190" spans="1:9" s="216" customFormat="1" x14ac:dyDescent="0.75">
      <c r="A190" s="216" t="s">
        <v>2686</v>
      </c>
      <c r="B190" s="234" t="s">
        <v>2687</v>
      </c>
      <c r="C190" s="238"/>
      <c r="D190" s="216" t="s">
        <v>103</v>
      </c>
      <c r="F190" s="227"/>
      <c r="G190" s="246"/>
      <c r="H190" s="227"/>
      <c r="I190" s="227"/>
    </row>
    <row r="191" spans="1:9" s="216" customFormat="1" x14ac:dyDescent="0.75">
      <c r="A191" s="216" t="s">
        <v>2695</v>
      </c>
      <c r="B191" s="233" t="s">
        <v>2691</v>
      </c>
      <c r="C191" s="244"/>
      <c r="D191" s="216" t="s">
        <v>102</v>
      </c>
      <c r="F191" s="227"/>
      <c r="G191" s="227"/>
      <c r="H191" s="227"/>
      <c r="I191" s="227"/>
    </row>
    <row r="192" spans="1:9" s="216" customFormat="1" x14ac:dyDescent="0.75">
      <c r="A192" s="216" t="s">
        <v>2680</v>
      </c>
      <c r="B192" s="234" t="s">
        <v>2681</v>
      </c>
      <c r="C192" s="228"/>
      <c r="D192" s="216" t="s">
        <v>101</v>
      </c>
    </row>
    <row r="193" spans="1:4" s="216" customFormat="1" x14ac:dyDescent="0.75">
      <c r="A193" s="216" t="s">
        <v>2673</v>
      </c>
      <c r="B193" s="234" t="s">
        <v>2683</v>
      </c>
      <c r="C193" s="236"/>
      <c r="D193" s="216" t="s">
        <v>100</v>
      </c>
    </row>
    <row r="194" spans="1:4" s="216" customFormat="1" x14ac:dyDescent="0.75">
      <c r="B194" s="233"/>
    </row>
    <row r="195" spans="1:4" s="216" customFormat="1" x14ac:dyDescent="0.75">
      <c r="A195" s="207" t="s">
        <v>2796</v>
      </c>
      <c r="B195" s="231"/>
      <c r="C195" s="205"/>
      <c r="D195" s="205"/>
    </row>
    <row r="196" spans="1:4" s="216" customFormat="1" x14ac:dyDescent="0.75">
      <c r="A196" s="230" t="s">
        <v>2668</v>
      </c>
      <c r="B196" s="232" t="s">
        <v>2669</v>
      </c>
      <c r="C196" s="230" t="s">
        <v>2670</v>
      </c>
      <c r="D196" s="230" t="s">
        <v>2671</v>
      </c>
    </row>
    <row r="197" spans="1:4" s="216" customFormat="1" x14ac:dyDescent="0.75">
      <c r="A197" s="216" t="s">
        <v>2678</v>
      </c>
      <c r="B197" s="233" t="s">
        <v>2689</v>
      </c>
      <c r="C197" s="239"/>
      <c r="D197" s="216" t="s">
        <v>2614</v>
      </c>
    </row>
    <row r="198" spans="1:4" s="216" customFormat="1" x14ac:dyDescent="0.75">
      <c r="A198" s="216" t="s">
        <v>2696</v>
      </c>
      <c r="B198" s="233" t="s">
        <v>2692</v>
      </c>
      <c r="C198" s="245"/>
      <c r="D198" s="216" t="s">
        <v>2752</v>
      </c>
    </row>
    <row r="199" spans="1:4" s="216" customFormat="1" x14ac:dyDescent="0.75">
      <c r="A199" s="216" t="s">
        <v>2686</v>
      </c>
      <c r="B199" s="234" t="s">
        <v>2687</v>
      </c>
      <c r="C199" s="238"/>
      <c r="D199" s="216" t="s">
        <v>97</v>
      </c>
    </row>
    <row r="200" spans="1:4" s="216" customFormat="1" x14ac:dyDescent="0.75">
      <c r="A200" s="216" t="s">
        <v>2693</v>
      </c>
      <c r="B200" s="233" t="s">
        <v>2710</v>
      </c>
      <c r="C200" s="243"/>
      <c r="D200" s="216" t="s">
        <v>98</v>
      </c>
    </row>
    <row r="201" spans="1:4" s="216" customFormat="1" x14ac:dyDescent="0.75">
      <c r="A201" s="216" t="s">
        <v>2679</v>
      </c>
      <c r="B201" s="234" t="s">
        <v>2684</v>
      </c>
      <c r="C201" s="237"/>
      <c r="D201" s="216" t="s">
        <v>92</v>
      </c>
    </row>
    <row r="202" spans="1:4" s="216" customFormat="1" x14ac:dyDescent="0.75">
      <c r="A202" s="216" t="s">
        <v>2694</v>
      </c>
      <c r="B202" s="233" t="s">
        <v>2690</v>
      </c>
      <c r="C202" s="242"/>
      <c r="D202" s="216" t="s">
        <v>2794</v>
      </c>
    </row>
    <row r="203" spans="1:4" s="216" customFormat="1" x14ac:dyDescent="0.75">
      <c r="A203" s="216" t="s">
        <v>2673</v>
      </c>
      <c r="B203" s="234" t="s">
        <v>2683</v>
      </c>
      <c r="C203" s="236"/>
      <c r="D203" s="216" t="s">
        <v>485</v>
      </c>
    </row>
    <row r="204" spans="1:4" x14ac:dyDescent="0.75">
      <c r="A204" s="216" t="s">
        <v>2761</v>
      </c>
      <c r="B204" s="234" t="s">
        <v>2763</v>
      </c>
      <c r="C204" s="254"/>
      <c r="D204" s="216" t="s">
        <v>2760</v>
      </c>
    </row>
    <row r="205" spans="1:4" x14ac:dyDescent="0.75">
      <c r="A205" s="216" t="s">
        <v>2762</v>
      </c>
      <c r="B205" s="234">
        <v>740000</v>
      </c>
      <c r="C205" s="255"/>
      <c r="D205" s="216" t="s">
        <v>2611</v>
      </c>
    </row>
    <row r="206" spans="1:4" x14ac:dyDescent="0.75">
      <c r="A206" s="216" t="s">
        <v>2680</v>
      </c>
      <c r="B206" s="234" t="s">
        <v>2681</v>
      </c>
      <c r="C206" s="228"/>
      <c r="D206" s="216" t="s">
        <v>2795</v>
      </c>
    </row>
    <row r="207" spans="1:4" x14ac:dyDescent="0.75">
      <c r="A207" s="216"/>
      <c r="C207" s="216"/>
      <c r="D207" s="216"/>
    </row>
    <row r="208" spans="1:4" s="216" customFormat="1" x14ac:dyDescent="0.75">
      <c r="A208" s="207" t="s">
        <v>2797</v>
      </c>
      <c r="B208" s="231"/>
      <c r="C208" s="205"/>
      <c r="D208" s="205"/>
    </row>
    <row r="209" spans="1:5" x14ac:dyDescent="0.75">
      <c r="A209" s="230" t="s">
        <v>2668</v>
      </c>
      <c r="B209" s="232" t="s">
        <v>2669</v>
      </c>
      <c r="C209" s="230" t="s">
        <v>2670</v>
      </c>
      <c r="D209" s="230" t="s">
        <v>2671</v>
      </c>
    </row>
    <row r="210" spans="1:5" x14ac:dyDescent="0.75">
      <c r="A210" s="216" t="s">
        <v>2678</v>
      </c>
      <c r="B210" s="233" t="s">
        <v>2689</v>
      </c>
      <c r="C210" s="239"/>
      <c r="D210" s="216" t="s">
        <v>2614</v>
      </c>
      <c r="E210" s="216"/>
    </row>
    <row r="211" spans="1:5" x14ac:dyDescent="0.75">
      <c r="A211" s="216" t="s">
        <v>2673</v>
      </c>
      <c r="B211" s="234" t="s">
        <v>2683</v>
      </c>
      <c r="C211" s="236"/>
      <c r="D211" s="216" t="s">
        <v>485</v>
      </c>
      <c r="E211" s="216"/>
    </row>
    <row r="212" spans="1:5" x14ac:dyDescent="0.75">
      <c r="A212" s="216" t="s">
        <v>2696</v>
      </c>
      <c r="B212" s="233" t="s">
        <v>2692</v>
      </c>
      <c r="C212" s="245"/>
      <c r="D212" s="216" t="s">
        <v>2752</v>
      </c>
      <c r="E212" s="216"/>
    </row>
    <row r="213" spans="1:5" x14ac:dyDescent="0.75">
      <c r="A213" s="216" t="s">
        <v>2686</v>
      </c>
      <c r="B213" s="234" t="s">
        <v>2687</v>
      </c>
      <c r="C213" s="238"/>
      <c r="D213" s="216" t="s">
        <v>97</v>
      </c>
    </row>
    <row r="214" spans="1:5" x14ac:dyDescent="0.75">
      <c r="A214" s="216" t="s">
        <v>2714</v>
      </c>
      <c r="B214" s="233" t="s">
        <v>2711</v>
      </c>
      <c r="C214" s="251"/>
      <c r="D214" s="216" t="s">
        <v>2790</v>
      </c>
    </row>
    <row r="215" spans="1:5" x14ac:dyDescent="0.75">
      <c r="A215" s="216" t="s">
        <v>2761</v>
      </c>
      <c r="B215" s="234" t="s">
        <v>2763</v>
      </c>
      <c r="C215" s="254"/>
      <c r="D215" s="216" t="s">
        <v>2760</v>
      </c>
    </row>
    <row r="216" spans="1:5" x14ac:dyDescent="0.75">
      <c r="A216" s="216" t="s">
        <v>2680</v>
      </c>
      <c r="B216" s="234" t="s">
        <v>2681</v>
      </c>
      <c r="C216" s="228"/>
      <c r="D216" s="216" t="s">
        <v>2795</v>
      </c>
    </row>
    <row r="217" spans="1:5" x14ac:dyDescent="0.75">
      <c r="A217" s="216" t="s">
        <v>2694</v>
      </c>
      <c r="B217" s="233" t="s">
        <v>2690</v>
      </c>
      <c r="C217" s="242"/>
      <c r="D217" s="216" t="s">
        <v>2794</v>
      </c>
    </row>
    <row r="218" spans="1:5" s="216" customFormat="1" x14ac:dyDescent="0.75">
      <c r="A218" s="216" t="s">
        <v>2679</v>
      </c>
      <c r="B218" s="234" t="s">
        <v>2684</v>
      </c>
      <c r="C218" s="237"/>
      <c r="D218" s="216" t="s">
        <v>92</v>
      </c>
    </row>
    <row r="219" spans="1:5" s="216" customFormat="1" x14ac:dyDescent="0.75">
      <c r="A219" s="216" t="s">
        <v>2693</v>
      </c>
      <c r="B219" s="233" t="s">
        <v>2710</v>
      </c>
      <c r="C219" s="243"/>
      <c r="D219" s="216" t="s">
        <v>98</v>
      </c>
    </row>
    <row r="220" spans="1:5" x14ac:dyDescent="0.75">
      <c r="A220" s="216"/>
      <c r="C220" s="216"/>
      <c r="D220" s="216"/>
    </row>
    <row r="221" spans="1:5" x14ac:dyDescent="0.75">
      <c r="A221" s="207" t="s">
        <v>2771</v>
      </c>
      <c r="B221" s="231"/>
      <c r="C221" s="205"/>
      <c r="D221" s="205"/>
    </row>
    <row r="222" spans="1:5" x14ac:dyDescent="0.75">
      <c r="A222" s="230" t="s">
        <v>2668</v>
      </c>
      <c r="B222" s="232" t="s">
        <v>2669</v>
      </c>
      <c r="C222" s="230" t="s">
        <v>2670</v>
      </c>
      <c r="D222" s="230" t="s">
        <v>2671</v>
      </c>
    </row>
    <row r="223" spans="1:5" x14ac:dyDescent="0.75">
      <c r="A223" s="216" t="s">
        <v>2678</v>
      </c>
      <c r="B223" s="233" t="s">
        <v>2689</v>
      </c>
      <c r="C223" s="239"/>
      <c r="D223" s="216" t="s">
        <v>474</v>
      </c>
    </row>
    <row r="224" spans="1:5" s="216" customFormat="1" x14ac:dyDescent="0.75">
      <c r="A224" s="216" t="s">
        <v>2719</v>
      </c>
      <c r="B224" s="233" t="s">
        <v>2713</v>
      </c>
      <c r="C224" s="252"/>
      <c r="D224" t="s">
        <v>2751</v>
      </c>
    </row>
    <row r="225" spans="1:4" x14ac:dyDescent="0.75">
      <c r="A225" s="216" t="s">
        <v>2718</v>
      </c>
      <c r="B225" s="233" t="s">
        <v>2712</v>
      </c>
      <c r="C225" s="250"/>
      <c r="D225" s="216" t="s">
        <v>2613</v>
      </c>
    </row>
    <row r="226" spans="1:4" x14ac:dyDescent="0.75">
      <c r="A226" s="216" t="s">
        <v>2686</v>
      </c>
      <c r="B226" s="234" t="s">
        <v>2687</v>
      </c>
      <c r="C226" s="238"/>
      <c r="D226" t="s">
        <v>97</v>
      </c>
    </row>
    <row r="227" spans="1:4" x14ac:dyDescent="0.75">
      <c r="A227" s="216" t="s">
        <v>2693</v>
      </c>
      <c r="B227" s="233" t="s">
        <v>2710</v>
      </c>
      <c r="C227" s="243"/>
      <c r="D227" t="s">
        <v>2758</v>
      </c>
    </row>
    <row r="228" spans="1:4" x14ac:dyDescent="0.75">
      <c r="A228" s="216" t="s">
        <v>2714</v>
      </c>
      <c r="B228" s="233" t="s">
        <v>2711</v>
      </c>
      <c r="C228" s="251"/>
      <c r="D228" t="s">
        <v>2759</v>
      </c>
    </row>
    <row r="229" spans="1:4" x14ac:dyDescent="0.75">
      <c r="A229" s="216" t="s">
        <v>2667</v>
      </c>
      <c r="B229" s="235" t="s">
        <v>2674</v>
      </c>
      <c r="C229" s="229"/>
      <c r="D229" t="s">
        <v>94</v>
      </c>
    </row>
    <row r="230" spans="1:4" x14ac:dyDescent="0.75">
      <c r="A230" s="216" t="s">
        <v>2695</v>
      </c>
      <c r="B230" s="233" t="s">
        <v>2691</v>
      </c>
      <c r="C230" s="244"/>
      <c r="D230" t="s">
        <v>93</v>
      </c>
    </row>
    <row r="231" spans="1:4" x14ac:dyDescent="0.75">
      <c r="A231" s="216" t="s">
        <v>2680</v>
      </c>
      <c r="B231" s="234" t="s">
        <v>2681</v>
      </c>
      <c r="C231" s="228"/>
      <c r="D231" t="s">
        <v>2808</v>
      </c>
    </row>
    <row r="232" spans="1:4" x14ac:dyDescent="0.75">
      <c r="A232" s="216" t="s">
        <v>2679</v>
      </c>
      <c r="B232" s="234" t="s">
        <v>2684</v>
      </c>
      <c r="C232" s="237"/>
      <c r="D232" t="s">
        <v>92</v>
      </c>
    </row>
    <row r="233" spans="1:4" x14ac:dyDescent="0.75">
      <c r="A233" s="227" t="s">
        <v>2703</v>
      </c>
      <c r="B233" s="246" t="s">
        <v>2702</v>
      </c>
      <c r="C233" s="247"/>
      <c r="D233" t="s">
        <v>482</v>
      </c>
    </row>
    <row r="234" spans="1:4" x14ac:dyDescent="0.75">
      <c r="A234" s="216" t="s">
        <v>2673</v>
      </c>
      <c r="B234" s="234" t="s">
        <v>2683</v>
      </c>
      <c r="C234" s="236"/>
      <c r="D234" t="s">
        <v>485</v>
      </c>
    </row>
    <row r="235" spans="1:4" x14ac:dyDescent="0.75">
      <c r="A235" s="216" t="s">
        <v>2762</v>
      </c>
      <c r="B235" s="234">
        <v>740000</v>
      </c>
      <c r="C235" s="255"/>
      <c r="D235" s="216" t="s">
        <v>2611</v>
      </c>
    </row>
    <row r="236" spans="1:4" x14ac:dyDescent="0.75">
      <c r="A236" s="216"/>
      <c r="B236" s="216"/>
      <c r="C236" s="216"/>
      <c r="D236" s="216"/>
    </row>
    <row r="237" spans="1:4" x14ac:dyDescent="0.75">
      <c r="A237" s="207" t="s">
        <v>2941</v>
      </c>
      <c r="B237" s="231"/>
      <c r="C237" s="205"/>
      <c r="D237" s="205"/>
    </row>
    <row r="238" spans="1:4" x14ac:dyDescent="0.75">
      <c r="A238" s="230" t="s">
        <v>2668</v>
      </c>
      <c r="B238" s="232" t="s">
        <v>2669</v>
      </c>
      <c r="C238" s="230" t="s">
        <v>2670</v>
      </c>
      <c r="D238" s="230" t="s">
        <v>2671</v>
      </c>
    </row>
    <row r="239" spans="1:4" x14ac:dyDescent="0.75">
      <c r="A239" s="216" t="s">
        <v>2678</v>
      </c>
      <c r="B239" s="233" t="s">
        <v>2689</v>
      </c>
      <c r="C239" s="239"/>
      <c r="D239" s="216" t="s">
        <v>2614</v>
      </c>
    </row>
    <row r="240" spans="1:4" x14ac:dyDescent="0.75">
      <c r="A240" s="216" t="s">
        <v>2693</v>
      </c>
      <c r="B240" s="233" t="s">
        <v>2710</v>
      </c>
      <c r="C240" s="243"/>
      <c r="D240" s="216" t="s">
        <v>98</v>
      </c>
    </row>
    <row r="241" spans="1:4" x14ac:dyDescent="0.75">
      <c r="A241" s="216" t="s">
        <v>2696</v>
      </c>
      <c r="B241" s="233" t="s">
        <v>2692</v>
      </c>
      <c r="C241" s="245"/>
      <c r="D241" s="216" t="s">
        <v>2752</v>
      </c>
    </row>
    <row r="242" spans="1:4" x14ac:dyDescent="0.75">
      <c r="A242" s="216" t="s">
        <v>2718</v>
      </c>
      <c r="B242" s="233" t="s">
        <v>2712</v>
      </c>
      <c r="C242" s="250"/>
      <c r="D242" s="216" t="s">
        <v>2613</v>
      </c>
    </row>
    <row r="243" spans="1:4" x14ac:dyDescent="0.75">
      <c r="A243" s="216" t="s">
        <v>2719</v>
      </c>
      <c r="B243" s="233" t="s">
        <v>2713</v>
      </c>
      <c r="C243" s="252"/>
      <c r="D243" s="216" t="s">
        <v>2751</v>
      </c>
    </row>
    <row r="244" spans="1:4" x14ac:dyDescent="0.75">
      <c r="A244" s="216" t="s">
        <v>2686</v>
      </c>
      <c r="B244" s="234" t="s">
        <v>2687</v>
      </c>
      <c r="C244" s="238"/>
      <c r="D244" s="216" t="s">
        <v>97</v>
      </c>
    </row>
    <row r="245" spans="1:4" x14ac:dyDescent="0.75">
      <c r="A245" s="216" t="s">
        <v>2695</v>
      </c>
      <c r="B245" s="233" t="s">
        <v>2691</v>
      </c>
      <c r="C245" s="244"/>
      <c r="D245" s="216" t="s">
        <v>2810</v>
      </c>
    </row>
    <row r="246" spans="1:4" x14ac:dyDescent="0.75">
      <c r="A246" s="216" t="s">
        <v>2673</v>
      </c>
      <c r="B246" s="234" t="s">
        <v>2683</v>
      </c>
      <c r="C246" s="236"/>
      <c r="D246" s="216" t="s">
        <v>2809</v>
      </c>
    </row>
    <row r="247" spans="1:4" x14ac:dyDescent="0.75">
      <c r="A247" s="216" t="s">
        <v>2679</v>
      </c>
      <c r="B247" s="234" t="s">
        <v>2684</v>
      </c>
      <c r="C247" s="237"/>
      <c r="D247" s="216" t="s">
        <v>92</v>
      </c>
    </row>
    <row r="248" spans="1:4" x14ac:dyDescent="0.75">
      <c r="A248" s="216" t="s">
        <v>2680</v>
      </c>
      <c r="B248" s="234" t="s">
        <v>2681</v>
      </c>
      <c r="C248" s="228"/>
      <c r="D248" s="216" t="s">
        <v>2808</v>
      </c>
    </row>
    <row r="249" spans="1:4" x14ac:dyDescent="0.75">
      <c r="A249" s="216" t="s">
        <v>2762</v>
      </c>
      <c r="B249" s="234">
        <v>740000</v>
      </c>
      <c r="C249" s="255"/>
      <c r="D249" s="216" t="s">
        <v>2611</v>
      </c>
    </row>
  </sheetData>
  <pageMargins left="0.7" right="0.7" top="0.75" bottom="0.75" header="0.3" footer="0.3"/>
  <pageSetup orientation="portrait" r:id="rId1"/>
  <ignoredErrors>
    <ignoredError sqref="B122:B123 B126 B56 B101:B106 B10:B30 B48 B132:B142 B221:B223 B46 B169:B182 B226:B234 B35:B38 B84 B145 B152:B155 B157:B164"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tabSelected="1" workbookViewId="0">
      <selection activeCell="A5" sqref="A5"/>
    </sheetView>
  </sheetViews>
  <sheetFormatPr defaultColWidth="8.86328125" defaultRowHeight="14.75" x14ac:dyDescent="0.75"/>
  <cols>
    <col min="1" max="1" width="31.40625" style="8" customWidth="1"/>
    <col min="2" max="2" width="28.1328125" style="8" customWidth="1"/>
    <col min="3" max="3" width="68" style="8" customWidth="1"/>
    <col min="4" max="16384" width="8.86328125" style="8"/>
  </cols>
  <sheetData>
    <row r="1" spans="1:3" x14ac:dyDescent="0.75">
      <c r="A1" s="48" t="s">
        <v>74</v>
      </c>
      <c r="B1" s="48" t="s">
        <v>75</v>
      </c>
    </row>
    <row r="2" spans="1:3" ht="59" x14ac:dyDescent="0.75">
      <c r="A2" s="8" t="s">
        <v>145</v>
      </c>
      <c r="B2" s="8" t="s">
        <v>3157</v>
      </c>
      <c r="C2" s="285" t="s">
        <v>3168</v>
      </c>
    </row>
    <row r="3" spans="1:3" x14ac:dyDescent="0.75">
      <c r="A3" s="8" t="s">
        <v>3477</v>
      </c>
      <c r="B3" s="8" t="s">
        <v>3475</v>
      </c>
    </row>
    <row r="4" spans="1:3" x14ac:dyDescent="0.75">
      <c r="A4" s="8" t="s">
        <v>3478</v>
      </c>
      <c r="B4" s="8" t="s">
        <v>3476</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82" workbookViewId="0">
      <selection activeCell="D702" sqref="D702"/>
    </sheetView>
  </sheetViews>
  <sheetFormatPr defaultColWidth="8.86328125" defaultRowHeight="14.75" x14ac:dyDescent="0.75"/>
  <cols>
    <col min="1" max="1" width="49.26953125" style="4" customWidth="1"/>
    <col min="2" max="2" width="10.40625" style="4" customWidth="1"/>
    <col min="3" max="3" width="12.86328125" style="4" customWidth="1"/>
    <col min="4" max="4" width="13.7265625" style="4" customWidth="1"/>
    <col min="5" max="5" width="73.40625" style="4" customWidth="1"/>
    <col min="6" max="16384" width="8.86328125" style="8"/>
  </cols>
  <sheetData>
    <row r="1" spans="1:8" s="4" customFormat="1" x14ac:dyDescent="0.75">
      <c r="A1" s="289"/>
      <c r="B1" s="290"/>
      <c r="C1" s="290"/>
      <c r="D1" s="290"/>
      <c r="E1" s="289"/>
    </row>
    <row r="2" spans="1:8" ht="15.75" x14ac:dyDescent="0.75">
      <c r="A2" s="485" t="s">
        <v>521</v>
      </c>
      <c r="B2" s="485"/>
      <c r="C2" s="328"/>
      <c r="D2" s="328"/>
      <c r="E2" s="328"/>
      <c r="F2" s="328"/>
      <c r="G2" s="328"/>
      <c r="H2" s="329" t="s">
        <v>522</v>
      </c>
    </row>
    <row r="3" spans="1:8" ht="15.75" x14ac:dyDescent="0.75">
      <c r="A3" s="328" t="s">
        <v>796</v>
      </c>
      <c r="B3" s="328"/>
      <c r="C3" s="328"/>
      <c r="D3" s="328"/>
      <c r="E3" s="328"/>
      <c r="F3" s="328"/>
      <c r="G3" s="328"/>
      <c r="H3" s="329" t="s">
        <v>3410</v>
      </c>
    </row>
    <row r="4" spans="1:8" x14ac:dyDescent="0.75">
      <c r="A4" s="330"/>
      <c r="B4" s="330"/>
      <c r="C4" s="330"/>
      <c r="D4" s="330"/>
      <c r="E4" s="330"/>
      <c r="F4" s="330"/>
      <c r="G4" s="329"/>
      <c r="H4" s="329" t="s">
        <v>523</v>
      </c>
    </row>
    <row r="5" spans="1:8" x14ac:dyDescent="0.75">
      <c r="A5" s="330"/>
      <c r="B5" s="330"/>
      <c r="C5" s="330"/>
      <c r="D5" s="330"/>
      <c r="E5" s="330"/>
      <c r="F5" s="330"/>
      <c r="G5" s="330"/>
      <c r="H5" s="330"/>
    </row>
    <row r="6" spans="1:8" x14ac:dyDescent="0.75">
      <c r="A6" s="486" t="s">
        <v>524</v>
      </c>
      <c r="B6" s="331" t="s">
        <v>525</v>
      </c>
      <c r="C6" s="331" t="s">
        <v>526</v>
      </c>
      <c r="D6" s="331" t="s">
        <v>527</v>
      </c>
      <c r="E6" s="331" t="s">
        <v>528</v>
      </c>
      <c r="F6" s="331" t="s">
        <v>529</v>
      </c>
      <c r="G6" s="331" t="s">
        <v>530</v>
      </c>
      <c r="H6" s="331" t="s">
        <v>531</v>
      </c>
    </row>
    <row r="7" spans="1:8" ht="15.5" thickBot="1" x14ac:dyDescent="0.9">
      <c r="A7" s="487"/>
      <c r="B7" s="488" t="s">
        <v>532</v>
      </c>
      <c r="C7" s="489"/>
      <c r="D7" s="489"/>
      <c r="E7" s="489"/>
      <c r="F7" s="489"/>
      <c r="G7" s="489"/>
      <c r="H7" s="490"/>
    </row>
    <row r="8" spans="1:8" ht="15.5" thickTop="1" x14ac:dyDescent="0.75">
      <c r="A8" s="332" t="s">
        <v>533</v>
      </c>
      <c r="B8" s="333">
        <v>5930296.1219164925</v>
      </c>
      <c r="C8" s="333">
        <v>11680.314653448919</v>
      </c>
      <c r="D8" s="333">
        <v>241.82385069808674</v>
      </c>
      <c r="E8" s="333">
        <v>16601.736021301014</v>
      </c>
      <c r="F8" s="333">
        <v>64984.511311122282</v>
      </c>
      <c r="G8" s="333">
        <v>7190.5073165207414</v>
      </c>
      <c r="H8" s="333">
        <v>12364.091048770906</v>
      </c>
    </row>
    <row r="9" spans="1:8" x14ac:dyDescent="0.75">
      <c r="A9" s="334" t="s">
        <v>534</v>
      </c>
      <c r="B9" s="333">
        <v>5892835.3474403387</v>
      </c>
      <c r="C9" s="333">
        <v>695.99837844098715</v>
      </c>
      <c r="D9" s="333">
        <v>241.72816603476392</v>
      </c>
      <c r="E9" s="333">
        <v>16392.841699559172</v>
      </c>
      <c r="F9" s="333">
        <v>64879.039506516223</v>
      </c>
      <c r="G9" s="333">
        <v>6834.5332094970663</v>
      </c>
      <c r="H9" s="333">
        <v>12298.979757295287</v>
      </c>
    </row>
    <row r="10" spans="1:8" x14ac:dyDescent="0.75">
      <c r="A10" s="335" t="s">
        <v>535</v>
      </c>
      <c r="B10" s="333">
        <v>2536679.051144307</v>
      </c>
      <c r="C10" s="333">
        <v>38.018975708069362</v>
      </c>
      <c r="D10" s="333">
        <v>101.23765592361467</v>
      </c>
      <c r="E10" s="333">
        <v>3546.3367720364731</v>
      </c>
      <c r="F10" s="333">
        <v>794.66570664443441</v>
      </c>
      <c r="G10" s="333">
        <v>197.74109991391563</v>
      </c>
      <c r="H10" s="333">
        <v>9554.1507363760447</v>
      </c>
    </row>
    <row r="11" spans="1:8" x14ac:dyDescent="0.75">
      <c r="A11" s="336" t="s">
        <v>536</v>
      </c>
      <c r="B11" s="333">
        <v>2399973.5409739804</v>
      </c>
      <c r="C11" s="333">
        <v>34.823479419570468</v>
      </c>
      <c r="D11" s="333">
        <v>100.86538569159121</v>
      </c>
      <c r="E11" s="337">
        <v>3434.4290996747714</v>
      </c>
      <c r="F11" s="337">
        <v>581.83867235005948</v>
      </c>
      <c r="G11" s="337">
        <v>43.701395420034459</v>
      </c>
      <c r="H11" s="337">
        <v>9439.0432746602182</v>
      </c>
    </row>
    <row r="12" spans="1:8" x14ac:dyDescent="0.75">
      <c r="A12" s="336" t="s">
        <v>537</v>
      </c>
      <c r="B12" s="333">
        <v>89578.792405533546</v>
      </c>
      <c r="C12" s="333">
        <v>1.6345405414604099</v>
      </c>
      <c r="D12" s="333">
        <v>0.17231925364087</v>
      </c>
      <c r="E12" s="337">
        <v>111.9076723617019</v>
      </c>
      <c r="F12" s="337">
        <v>212.82703429437495</v>
      </c>
      <c r="G12" s="337">
        <v>154.03970449388117</v>
      </c>
      <c r="H12" s="337">
        <v>115.10746171582606</v>
      </c>
    </row>
    <row r="13" spans="1:8" x14ac:dyDescent="0.75">
      <c r="A13" s="336" t="s">
        <v>539</v>
      </c>
      <c r="B13" s="333">
        <v>47126.717764792986</v>
      </c>
      <c r="C13" s="333">
        <v>1.5609557470384801</v>
      </c>
      <c r="D13" s="333">
        <v>0.19995097838258999</v>
      </c>
      <c r="E13" s="337" t="s">
        <v>540</v>
      </c>
      <c r="F13" s="337" t="s">
        <v>540</v>
      </c>
      <c r="G13" s="337" t="s">
        <v>540</v>
      </c>
      <c r="H13" s="337" t="s">
        <v>540</v>
      </c>
    </row>
    <row r="14" spans="1:8" x14ac:dyDescent="0.75">
      <c r="A14" s="338" t="s">
        <v>541</v>
      </c>
      <c r="B14" s="333">
        <v>713075.08095729654</v>
      </c>
      <c r="C14" s="333">
        <v>66.124175969934527</v>
      </c>
      <c r="D14" s="333">
        <v>9.4287868888794009</v>
      </c>
      <c r="E14" s="333">
        <v>1515.3616266750041</v>
      </c>
      <c r="F14" s="333">
        <v>1044.8381666781022</v>
      </c>
      <c r="G14" s="333">
        <v>120.23413844415886</v>
      </c>
      <c r="H14" s="333">
        <v>1574.0871153371656</v>
      </c>
    </row>
    <row r="15" spans="1:8" x14ac:dyDescent="0.75">
      <c r="A15" s="336" t="s">
        <v>542</v>
      </c>
      <c r="B15" s="333">
        <v>14557.892343983722</v>
      </c>
      <c r="C15" s="333">
        <v>0.26317951055388</v>
      </c>
      <c r="D15" s="333">
        <v>2.7123042493630001E-2</v>
      </c>
      <c r="E15" s="337" t="s">
        <v>540</v>
      </c>
      <c r="F15" s="337" t="s">
        <v>540</v>
      </c>
      <c r="G15" s="337" t="s">
        <v>540</v>
      </c>
      <c r="H15" s="337" t="s">
        <v>540</v>
      </c>
    </row>
    <row r="16" spans="1:8" x14ac:dyDescent="0.75">
      <c r="A16" s="336" t="s">
        <v>543</v>
      </c>
      <c r="B16" s="333">
        <v>4301.288425718365</v>
      </c>
      <c r="C16" s="333">
        <v>0.21923855140064</v>
      </c>
      <c r="D16" s="333">
        <v>3.0582001960579999E-2</v>
      </c>
      <c r="E16" s="337" t="s">
        <v>540</v>
      </c>
      <c r="F16" s="337" t="s">
        <v>540</v>
      </c>
      <c r="G16" s="337" t="s">
        <v>540</v>
      </c>
      <c r="H16" s="337" t="s">
        <v>540</v>
      </c>
    </row>
    <row r="17" spans="1:8" x14ac:dyDescent="0.75">
      <c r="A17" s="336" t="s">
        <v>544</v>
      </c>
      <c r="B17" s="333">
        <v>68073.138623483959</v>
      </c>
      <c r="C17" s="333">
        <v>2.1517258633080698</v>
      </c>
      <c r="D17" s="333">
        <v>0.27548151682647998</v>
      </c>
      <c r="E17" s="337" t="s">
        <v>540</v>
      </c>
      <c r="F17" s="337" t="s">
        <v>540</v>
      </c>
      <c r="G17" s="337" t="s">
        <v>540</v>
      </c>
      <c r="H17" s="337" t="s">
        <v>540</v>
      </c>
    </row>
    <row r="18" spans="1:8" x14ac:dyDescent="0.75">
      <c r="A18" s="336" t="s">
        <v>545</v>
      </c>
      <c r="B18" s="333">
        <v>42633.805165146805</v>
      </c>
      <c r="C18" s="333">
        <v>2.8955545920770498</v>
      </c>
      <c r="D18" s="333">
        <v>0.42389215784265999</v>
      </c>
      <c r="E18" s="337" t="s">
        <v>540</v>
      </c>
      <c r="F18" s="337" t="s">
        <v>540</v>
      </c>
      <c r="G18" s="337" t="s">
        <v>540</v>
      </c>
      <c r="H18" s="337" t="s">
        <v>540</v>
      </c>
    </row>
    <row r="19" spans="1:8" x14ac:dyDescent="0.75">
      <c r="A19" s="336" t="s">
        <v>546</v>
      </c>
      <c r="B19" s="333">
        <v>32685.4901927684</v>
      </c>
      <c r="C19" s="333">
        <v>2.16834444582144</v>
      </c>
      <c r="D19" s="333">
        <v>0.31353116092703998</v>
      </c>
      <c r="E19" s="337" t="s">
        <v>540</v>
      </c>
      <c r="F19" s="337" t="s">
        <v>540</v>
      </c>
      <c r="G19" s="337" t="s">
        <v>540</v>
      </c>
      <c r="H19" s="337" t="s">
        <v>540</v>
      </c>
    </row>
    <row r="20" spans="1:8" x14ac:dyDescent="0.75">
      <c r="A20" s="336" t="s">
        <v>547</v>
      </c>
      <c r="B20" s="333">
        <v>39511.014394589867</v>
      </c>
      <c r="C20" s="333">
        <v>2.8015978527018199</v>
      </c>
      <c r="D20" s="333">
        <v>0.40874362170021</v>
      </c>
      <c r="E20" s="337" t="s">
        <v>540</v>
      </c>
      <c r="F20" s="337" t="s">
        <v>540</v>
      </c>
      <c r="G20" s="337" t="s">
        <v>540</v>
      </c>
      <c r="H20" s="337" t="s">
        <v>540</v>
      </c>
    </row>
    <row r="21" spans="1:8" x14ac:dyDescent="0.75">
      <c r="A21" s="339" t="s">
        <v>3411</v>
      </c>
      <c r="B21" s="333">
        <v>511312.45181160542</v>
      </c>
      <c r="C21" s="333">
        <v>55.62453515407163</v>
      </c>
      <c r="D21" s="333">
        <v>7.9494333871288001</v>
      </c>
      <c r="E21" s="337">
        <v>1515.3616266750041</v>
      </c>
      <c r="F21" s="337">
        <v>1044.8381666781022</v>
      </c>
      <c r="G21" s="337">
        <v>120.23413844415886</v>
      </c>
      <c r="H21" s="337">
        <v>1574.0871153371656</v>
      </c>
    </row>
    <row r="22" spans="1:8" x14ac:dyDescent="0.75">
      <c r="A22" s="338" t="s">
        <v>548</v>
      </c>
      <c r="B22" s="333">
        <v>1828547.5056527506</v>
      </c>
      <c r="C22" s="333">
        <v>382.79860804422441</v>
      </c>
      <c r="D22" s="333">
        <v>124.45346640051022</v>
      </c>
      <c r="E22" s="333">
        <v>10294.630529494003</v>
      </c>
      <c r="F22" s="333">
        <v>58614.797849139453</v>
      </c>
      <c r="G22" s="333">
        <v>5723.5980346497408</v>
      </c>
      <c r="H22" s="333">
        <v>618.63077203361581</v>
      </c>
    </row>
    <row r="23" spans="1:8" x14ac:dyDescent="0.75">
      <c r="A23" s="336" t="s">
        <v>549</v>
      </c>
      <c r="B23" s="333">
        <v>171223.03700227189</v>
      </c>
      <c r="C23" s="333">
        <v>2.0771880881664</v>
      </c>
      <c r="D23" s="333">
        <v>5.2994341437007098</v>
      </c>
      <c r="E23" s="337">
        <v>40.811932568812999</v>
      </c>
      <c r="F23" s="337">
        <v>207.24271059858924</v>
      </c>
      <c r="G23" s="337">
        <v>20.972782413204179</v>
      </c>
      <c r="H23" s="337">
        <v>7.9863698191035404</v>
      </c>
    </row>
    <row r="24" spans="1:8" x14ac:dyDescent="0.75">
      <c r="A24" s="336" t="s">
        <v>550</v>
      </c>
      <c r="B24" s="333">
        <v>1541393.9638842882</v>
      </c>
      <c r="C24" s="333">
        <v>96.270134794355883</v>
      </c>
      <c r="D24" s="333">
        <v>107.92526854501631</v>
      </c>
      <c r="E24" s="337">
        <v>7564.0039070770663</v>
      </c>
      <c r="F24" s="337">
        <v>38851.488066997837</v>
      </c>
      <c r="G24" s="337">
        <v>3123.5335919534832</v>
      </c>
      <c r="H24" s="337">
        <v>155.69594484037685</v>
      </c>
    </row>
    <row r="25" spans="1:8" x14ac:dyDescent="0.75">
      <c r="A25" s="336" t="s">
        <v>551</v>
      </c>
      <c r="B25" s="333">
        <v>45547.793861224309</v>
      </c>
      <c r="C25" s="333">
        <v>3.5201759225</v>
      </c>
      <c r="D25" s="333">
        <v>1.1264562951999999</v>
      </c>
      <c r="E25" s="337">
        <v>504.06504986911966</v>
      </c>
      <c r="F25" s="337">
        <v>79.731529299018959</v>
      </c>
      <c r="G25" s="337">
        <v>38.628071801561717</v>
      </c>
      <c r="H25" s="337">
        <v>59.549191471448658</v>
      </c>
    </row>
    <row r="26" spans="1:8" x14ac:dyDescent="0.75">
      <c r="A26" s="336" t="s">
        <v>552</v>
      </c>
      <c r="B26" s="333">
        <v>37992.079240371691</v>
      </c>
      <c r="C26" s="333">
        <v>19.132521139472541</v>
      </c>
      <c r="D26" s="333">
        <v>1.7246247314715499</v>
      </c>
      <c r="E26" s="337">
        <v>564.78322714808633</v>
      </c>
      <c r="F26" s="337">
        <v>1625.6330147817607</v>
      </c>
      <c r="G26" s="337">
        <v>797.79002364334588</v>
      </c>
      <c r="H26" s="337">
        <v>168.62503652225149</v>
      </c>
    </row>
    <row r="27" spans="1:8" ht="15.5" thickBot="1" x14ac:dyDescent="0.9">
      <c r="A27" s="336" t="s">
        <v>553</v>
      </c>
      <c r="B27" s="333">
        <v>32390.631664594664</v>
      </c>
      <c r="C27" s="333">
        <v>261.79858809972961</v>
      </c>
      <c r="D27" s="333">
        <v>8.3776826851216608</v>
      </c>
      <c r="E27" s="337">
        <v>1620.9664128309175</v>
      </c>
      <c r="F27" s="337">
        <v>17850.702527462247</v>
      </c>
      <c r="G27" s="337">
        <v>1742.6735648381459</v>
      </c>
      <c r="H27" s="337">
        <v>226.77422938043526</v>
      </c>
    </row>
    <row r="28" spans="1:8" ht="15.5" thickTop="1" x14ac:dyDescent="0.75">
      <c r="A28" s="340" t="s">
        <v>554</v>
      </c>
      <c r="B28" s="333">
        <v>585092.86707821244</v>
      </c>
      <c r="C28" s="333">
        <v>205.40228693230347</v>
      </c>
      <c r="D28" s="333">
        <v>4.1039078270580598</v>
      </c>
      <c r="E28" s="333">
        <v>908.26373148672474</v>
      </c>
      <c r="F28" s="333">
        <v>3021.6454373622296</v>
      </c>
      <c r="G28" s="333">
        <v>551.67725417600798</v>
      </c>
      <c r="H28" s="333">
        <v>527.57585355553215</v>
      </c>
    </row>
    <row r="29" spans="1:8" x14ac:dyDescent="0.75">
      <c r="A29" s="336" t="s">
        <v>555</v>
      </c>
      <c r="B29" s="333">
        <v>226866.9427948774</v>
      </c>
      <c r="C29" s="333">
        <v>43.150270149195428</v>
      </c>
      <c r="D29" s="333">
        <v>1.16238895563411</v>
      </c>
      <c r="E29" s="337">
        <v>490.17465541376572</v>
      </c>
      <c r="F29" s="337">
        <v>165.62633435353089</v>
      </c>
      <c r="G29" s="337">
        <v>33.353786412534873</v>
      </c>
      <c r="H29" s="337">
        <v>369.97578072655716</v>
      </c>
    </row>
    <row r="30" spans="1:8" x14ac:dyDescent="0.75">
      <c r="A30" s="336" t="s">
        <v>556</v>
      </c>
      <c r="B30" s="333">
        <v>357934.30128740554</v>
      </c>
      <c r="C30" s="333">
        <v>162.23342770287937</v>
      </c>
      <c r="D30" s="333">
        <v>2.9388526659165199</v>
      </c>
      <c r="E30" s="337">
        <v>418.08907607295907</v>
      </c>
      <c r="F30" s="337">
        <v>2856.0191030086989</v>
      </c>
      <c r="G30" s="337">
        <v>518.3234677634731</v>
      </c>
      <c r="H30" s="337">
        <v>157.60007282897502</v>
      </c>
    </row>
    <row r="31" spans="1:8" x14ac:dyDescent="0.75">
      <c r="A31" s="336" t="s">
        <v>557</v>
      </c>
      <c r="B31" s="333">
        <v>291.62299592948989</v>
      </c>
      <c r="C31" s="333">
        <v>1.858908022867E-2</v>
      </c>
      <c r="D31" s="333">
        <v>2.66620550743E-3</v>
      </c>
      <c r="E31" s="337" t="s">
        <v>540</v>
      </c>
      <c r="F31" s="337" t="s">
        <v>540</v>
      </c>
      <c r="G31" s="337" t="s">
        <v>540</v>
      </c>
      <c r="H31" s="337" t="s">
        <v>540</v>
      </c>
    </row>
    <row r="32" spans="1:8" x14ac:dyDescent="0.75">
      <c r="A32" s="338" t="s">
        <v>3412</v>
      </c>
      <c r="B32" s="333">
        <v>229440.8426077723</v>
      </c>
      <c r="C32" s="333">
        <v>3.6543317864553502</v>
      </c>
      <c r="D32" s="333">
        <v>2.50434899470156</v>
      </c>
      <c r="E32" s="333">
        <v>128.24903986696705</v>
      </c>
      <c r="F32" s="333">
        <v>1403.092346692003</v>
      </c>
      <c r="G32" s="333">
        <v>241.28268231324299</v>
      </c>
      <c r="H32" s="333">
        <v>24.535279992929539</v>
      </c>
    </row>
    <row r="33" spans="1:8" x14ac:dyDescent="0.75">
      <c r="A33" s="336" t="s">
        <v>558</v>
      </c>
      <c r="B33" s="333">
        <v>201874.90561390531</v>
      </c>
      <c r="C33" s="333">
        <v>3.1660650078853498</v>
      </c>
      <c r="D33" s="333">
        <v>1.72273936070324</v>
      </c>
      <c r="E33" s="337">
        <v>128.24903986696705</v>
      </c>
      <c r="F33" s="337">
        <v>1403.092346692003</v>
      </c>
      <c r="G33" s="337">
        <v>241.28268231324299</v>
      </c>
      <c r="H33" s="337">
        <v>24.535279992929539</v>
      </c>
    </row>
    <row r="34" spans="1:8" x14ac:dyDescent="0.75">
      <c r="A34" s="336" t="s">
        <v>559</v>
      </c>
      <c r="B34" s="333">
        <v>27565.936993866992</v>
      </c>
      <c r="C34" s="333">
        <v>0.48826677857</v>
      </c>
      <c r="D34" s="333">
        <v>0.78160963399831995</v>
      </c>
      <c r="E34" s="337" t="s">
        <v>538</v>
      </c>
      <c r="F34" s="337" t="s">
        <v>538</v>
      </c>
      <c r="G34" s="337" t="s">
        <v>538</v>
      </c>
      <c r="H34" s="337" t="s">
        <v>538</v>
      </c>
    </row>
    <row r="35" spans="1:8" x14ac:dyDescent="0.75">
      <c r="A35" s="341" t="s">
        <v>560</v>
      </c>
      <c r="B35" s="333">
        <v>37460.774476153994</v>
      </c>
      <c r="C35" s="333">
        <v>10984.316275007932</v>
      </c>
      <c r="D35" s="333">
        <v>9.5684663322819996E-2</v>
      </c>
      <c r="E35" s="333">
        <v>208.89432174184356</v>
      </c>
      <c r="F35" s="333">
        <v>105.47180460606191</v>
      </c>
      <c r="G35" s="333">
        <v>355.97410702367489</v>
      </c>
      <c r="H35" s="333">
        <v>65.111291475618813</v>
      </c>
    </row>
    <row r="36" spans="1:8" x14ac:dyDescent="0.75">
      <c r="A36" s="338" t="s">
        <v>562</v>
      </c>
      <c r="B36" s="333" t="s">
        <v>3413</v>
      </c>
      <c r="C36" s="333">
        <v>2828.7199595292841</v>
      </c>
      <c r="D36" s="333" t="s">
        <v>538</v>
      </c>
      <c r="E36" s="333" t="s">
        <v>538</v>
      </c>
      <c r="F36" s="333" t="s">
        <v>538</v>
      </c>
      <c r="G36" s="333" t="s">
        <v>538</v>
      </c>
      <c r="H36" s="333" t="s">
        <v>538</v>
      </c>
    </row>
    <row r="37" spans="1:8" x14ac:dyDescent="0.75">
      <c r="A37" s="336" t="s">
        <v>564</v>
      </c>
      <c r="B37" s="333" t="s">
        <v>565</v>
      </c>
      <c r="C37" s="333">
        <v>2828.7199595292841</v>
      </c>
      <c r="D37" s="337" t="s">
        <v>538</v>
      </c>
      <c r="E37" s="337" t="s">
        <v>538</v>
      </c>
      <c r="F37" s="337" t="s">
        <v>538</v>
      </c>
      <c r="G37" s="337" t="s">
        <v>538</v>
      </c>
      <c r="H37" s="342" t="s">
        <v>202</v>
      </c>
    </row>
    <row r="38" spans="1:8" x14ac:dyDescent="0.75">
      <c r="A38" s="336" t="s">
        <v>566</v>
      </c>
      <c r="B38" s="333" t="s">
        <v>540</v>
      </c>
      <c r="C38" s="333" t="s">
        <v>540</v>
      </c>
      <c r="D38" s="337" t="s">
        <v>538</v>
      </c>
      <c r="E38" s="337" t="s">
        <v>538</v>
      </c>
      <c r="F38" s="337" t="s">
        <v>538</v>
      </c>
      <c r="G38" s="337" t="s">
        <v>538</v>
      </c>
      <c r="H38" s="337" t="s">
        <v>538</v>
      </c>
    </row>
    <row r="39" spans="1:8" x14ac:dyDescent="0.75">
      <c r="A39" s="336" t="s">
        <v>3414</v>
      </c>
      <c r="B39" s="333" t="s">
        <v>567</v>
      </c>
      <c r="C39" s="333" t="s">
        <v>567</v>
      </c>
      <c r="D39" s="337" t="s">
        <v>538</v>
      </c>
      <c r="E39" s="333" t="s">
        <v>538</v>
      </c>
      <c r="F39" s="333" t="s">
        <v>538</v>
      </c>
      <c r="G39" s="333" t="s">
        <v>538</v>
      </c>
      <c r="H39" s="333" t="s">
        <v>538</v>
      </c>
    </row>
    <row r="40" spans="1:8" x14ac:dyDescent="0.75">
      <c r="A40" s="338" t="s">
        <v>568</v>
      </c>
      <c r="B40" s="333">
        <v>37460.774476153994</v>
      </c>
      <c r="C40" s="333">
        <v>8155.5963154786477</v>
      </c>
      <c r="D40" s="333">
        <v>9.5684663322819996E-2</v>
      </c>
      <c r="E40" s="333">
        <v>208.89432174184356</v>
      </c>
      <c r="F40" s="333">
        <v>105.47180460606191</v>
      </c>
      <c r="G40" s="333">
        <v>355.97410702367489</v>
      </c>
      <c r="H40" s="333">
        <v>65.111291475618813</v>
      </c>
    </row>
    <row r="41" spans="1:8" x14ac:dyDescent="0.75">
      <c r="A41" s="336" t="s">
        <v>569</v>
      </c>
      <c r="B41" s="333">
        <v>12168.038610800344</v>
      </c>
      <c r="C41" s="333">
        <v>1788.8236553929905</v>
      </c>
      <c r="D41" s="333">
        <v>3.540251501813E-2</v>
      </c>
      <c r="E41" s="337" t="s">
        <v>540</v>
      </c>
      <c r="F41" s="337" t="s">
        <v>540</v>
      </c>
      <c r="G41" s="337" t="s">
        <v>540</v>
      </c>
      <c r="H41" s="337" t="s">
        <v>540</v>
      </c>
    </row>
    <row r="42" spans="1:8" x14ac:dyDescent="0.75">
      <c r="A42" s="336" t="s">
        <v>570</v>
      </c>
      <c r="B42" s="333">
        <v>25292.735865353654</v>
      </c>
      <c r="C42" s="333">
        <v>6366.7726600856577</v>
      </c>
      <c r="D42" s="342" t="s">
        <v>202</v>
      </c>
      <c r="E42" s="342" t="s">
        <v>202</v>
      </c>
      <c r="F42" s="342" t="s">
        <v>202</v>
      </c>
      <c r="G42" s="337" t="s">
        <v>540</v>
      </c>
      <c r="H42" s="337" t="s">
        <v>540</v>
      </c>
    </row>
    <row r="43" spans="1:8" x14ac:dyDescent="0.75">
      <c r="A43" s="336" t="s">
        <v>571</v>
      </c>
      <c r="B43" s="333" t="s">
        <v>540</v>
      </c>
      <c r="C43" s="333" t="s">
        <v>540</v>
      </c>
      <c r="D43" s="333">
        <v>6.0282148304690003E-2</v>
      </c>
      <c r="E43" s="337" t="s">
        <v>540</v>
      </c>
      <c r="F43" s="337" t="s">
        <v>540</v>
      </c>
      <c r="G43" s="337" t="s">
        <v>540</v>
      </c>
      <c r="H43" s="337" t="s">
        <v>540</v>
      </c>
    </row>
    <row r="44" spans="1:8" x14ac:dyDescent="0.75">
      <c r="A44" s="336" t="s">
        <v>3415</v>
      </c>
      <c r="B44" s="333" t="s">
        <v>567</v>
      </c>
      <c r="C44" s="333" t="s">
        <v>567</v>
      </c>
      <c r="D44" s="333" t="s">
        <v>567</v>
      </c>
      <c r="E44" s="333">
        <v>208.89432174184356</v>
      </c>
      <c r="F44" s="333">
        <v>105.47180460606191</v>
      </c>
      <c r="G44" s="333">
        <v>355.97410702367489</v>
      </c>
      <c r="H44" s="333">
        <v>65.111291475618813</v>
      </c>
    </row>
    <row r="45" spans="1:8" x14ac:dyDescent="0.75">
      <c r="A45" s="343" t="s">
        <v>3416</v>
      </c>
      <c r="B45" s="333" t="s">
        <v>572</v>
      </c>
      <c r="C45" s="342" t="s">
        <v>202</v>
      </c>
      <c r="D45" s="342" t="s">
        <v>202</v>
      </c>
      <c r="E45" s="342" t="s">
        <v>202</v>
      </c>
      <c r="F45" s="342" t="s">
        <v>202</v>
      </c>
      <c r="G45" s="342" t="s">
        <v>202</v>
      </c>
      <c r="H45" s="342" t="s">
        <v>202</v>
      </c>
    </row>
    <row r="46" spans="1:8" x14ac:dyDescent="0.75">
      <c r="A46" s="344" t="s">
        <v>3417</v>
      </c>
      <c r="B46" s="333" t="s">
        <v>540</v>
      </c>
      <c r="C46" s="342" t="s">
        <v>202</v>
      </c>
      <c r="D46" s="342" t="s">
        <v>202</v>
      </c>
      <c r="E46" s="342" t="s">
        <v>202</v>
      </c>
      <c r="F46" s="342" t="s">
        <v>202</v>
      </c>
      <c r="G46" s="342" t="s">
        <v>202</v>
      </c>
      <c r="H46" s="342" t="s">
        <v>202</v>
      </c>
    </row>
    <row r="47" spans="1:8" x14ac:dyDescent="0.75">
      <c r="A47" s="344" t="s">
        <v>573</v>
      </c>
      <c r="B47" s="333" t="s">
        <v>540</v>
      </c>
      <c r="C47" s="342" t="s">
        <v>202</v>
      </c>
      <c r="D47" s="342" t="s">
        <v>202</v>
      </c>
      <c r="E47" s="342" t="s">
        <v>202</v>
      </c>
      <c r="F47" s="342" t="s">
        <v>202</v>
      </c>
      <c r="G47" s="342" t="s">
        <v>202</v>
      </c>
      <c r="H47" s="342" t="s">
        <v>202</v>
      </c>
    </row>
    <row r="48" spans="1:8" x14ac:dyDescent="0.75">
      <c r="A48" s="345" t="s">
        <v>574</v>
      </c>
      <c r="B48" s="333" t="s">
        <v>572</v>
      </c>
      <c r="C48" s="342" t="s">
        <v>202</v>
      </c>
      <c r="D48" s="342" t="s">
        <v>202</v>
      </c>
      <c r="E48" s="342" t="s">
        <v>202</v>
      </c>
      <c r="F48" s="342" t="s">
        <v>202</v>
      </c>
      <c r="G48" s="342" t="s">
        <v>202</v>
      </c>
      <c r="H48" s="342" t="s">
        <v>202</v>
      </c>
    </row>
    <row r="49" spans="1:8" x14ac:dyDescent="0.75">
      <c r="A49" s="343" t="s">
        <v>3418</v>
      </c>
      <c r="B49" s="342" t="s">
        <v>202</v>
      </c>
      <c r="C49" s="342" t="s">
        <v>202</v>
      </c>
      <c r="D49" s="342" t="s">
        <v>202</v>
      </c>
      <c r="E49" s="342" t="s">
        <v>202</v>
      </c>
      <c r="F49" s="342" t="s">
        <v>202</v>
      </c>
      <c r="G49" s="342" t="s">
        <v>202</v>
      </c>
      <c r="H49" s="342" t="s">
        <v>202</v>
      </c>
    </row>
    <row r="50" spans="1:8" x14ac:dyDescent="0.75">
      <c r="A50" s="335" t="s">
        <v>575</v>
      </c>
      <c r="B50" s="333">
        <v>113139.25013540372</v>
      </c>
      <c r="C50" s="333">
        <v>5.2928930187330101</v>
      </c>
      <c r="D50" s="333">
        <v>3.2815608782569399</v>
      </c>
      <c r="E50" s="333">
        <v>1704.0134032501867</v>
      </c>
      <c r="F50" s="333">
        <v>132.66675861432418</v>
      </c>
      <c r="G50" s="333">
        <v>53.948263992089871</v>
      </c>
      <c r="H50" s="333" t="s">
        <v>565</v>
      </c>
    </row>
    <row r="51" spans="1:8" x14ac:dyDescent="0.75">
      <c r="A51" s="346" t="s">
        <v>576</v>
      </c>
      <c r="B51" s="333">
        <v>60125.445140869939</v>
      </c>
      <c r="C51" s="333" t="s">
        <v>602</v>
      </c>
      <c r="D51" s="333">
        <v>1.9373340798485601</v>
      </c>
      <c r="E51" s="337">
        <v>242.16675998106996</v>
      </c>
      <c r="F51" s="337">
        <v>100.74137215212509</v>
      </c>
      <c r="G51" s="337">
        <v>15.11120582281877</v>
      </c>
      <c r="H51" s="337" t="s">
        <v>565</v>
      </c>
    </row>
    <row r="52" spans="1:8" x14ac:dyDescent="0.75">
      <c r="A52" s="346" t="s">
        <v>577</v>
      </c>
      <c r="B52" s="333">
        <v>53013.804994533784</v>
      </c>
      <c r="C52" s="333">
        <v>5.2928930187330101</v>
      </c>
      <c r="D52" s="333">
        <v>1.34422679840838</v>
      </c>
      <c r="E52" s="337">
        <v>1461.8466432691168</v>
      </c>
      <c r="F52" s="337">
        <v>31.9253864621991</v>
      </c>
      <c r="G52" s="337">
        <v>38.837058169271103</v>
      </c>
      <c r="H52" s="337" t="s">
        <v>565</v>
      </c>
    </row>
    <row r="53" spans="1:8" x14ac:dyDescent="0.75">
      <c r="A53" s="335" t="s">
        <v>578</v>
      </c>
      <c r="B53" s="333" t="s">
        <v>540</v>
      </c>
      <c r="C53" s="333" t="s">
        <v>540</v>
      </c>
      <c r="D53" s="333" t="s">
        <v>540</v>
      </c>
      <c r="E53" s="337" t="s">
        <v>540</v>
      </c>
      <c r="F53" s="337" t="s">
        <v>540</v>
      </c>
      <c r="G53" s="337" t="s">
        <v>540</v>
      </c>
      <c r="H53" s="337" t="s">
        <v>565</v>
      </c>
    </row>
    <row r="54" spans="1:8" x14ac:dyDescent="0.75">
      <c r="A54" s="347" t="s">
        <v>3419</v>
      </c>
      <c r="B54" s="333">
        <v>230699.51036740557</v>
      </c>
      <c r="C54" s="342" t="s">
        <v>202</v>
      </c>
      <c r="D54" s="342" t="s">
        <v>202</v>
      </c>
      <c r="E54" s="342" t="s">
        <v>202</v>
      </c>
      <c r="F54" s="342" t="s">
        <v>202</v>
      </c>
      <c r="G54" s="342" t="s">
        <v>202</v>
      </c>
      <c r="H54" s="342" t="s">
        <v>202</v>
      </c>
    </row>
    <row r="55" spans="1:8" x14ac:dyDescent="0.75">
      <c r="A55" s="348" t="s">
        <v>3420</v>
      </c>
      <c r="B55" s="333" t="s">
        <v>602</v>
      </c>
      <c r="C55" s="342" t="s">
        <v>202</v>
      </c>
      <c r="D55" s="342" t="s">
        <v>202</v>
      </c>
      <c r="E55" s="342" t="s">
        <v>202</v>
      </c>
      <c r="F55" s="342" t="s">
        <v>202</v>
      </c>
      <c r="G55" s="342" t="s">
        <v>202</v>
      </c>
      <c r="H55" s="342" t="s">
        <v>202</v>
      </c>
    </row>
    <row r="56" spans="1:8" x14ac:dyDescent="0.75">
      <c r="A56" s="349" t="s">
        <v>579</v>
      </c>
      <c r="B56" s="337" t="s">
        <v>538</v>
      </c>
      <c r="C56" s="342" t="s">
        <v>202</v>
      </c>
      <c r="D56" s="342" t="s">
        <v>202</v>
      </c>
      <c r="E56" s="342" t="s">
        <v>202</v>
      </c>
      <c r="F56" s="342" t="s">
        <v>202</v>
      </c>
      <c r="G56" s="342" t="s">
        <v>202</v>
      </c>
      <c r="H56" s="342" t="s">
        <v>202</v>
      </c>
    </row>
    <row r="57" spans="1:8" x14ac:dyDescent="0.75">
      <c r="A57" s="349" t="s">
        <v>580</v>
      </c>
      <c r="B57" s="337" t="s">
        <v>538</v>
      </c>
      <c r="C57" s="342" t="s">
        <v>202</v>
      </c>
      <c r="D57" s="342" t="s">
        <v>202</v>
      </c>
      <c r="E57" s="342" t="s">
        <v>202</v>
      </c>
      <c r="F57" s="342" t="s">
        <v>202</v>
      </c>
      <c r="G57" s="342" t="s">
        <v>202</v>
      </c>
      <c r="H57" s="342" t="s">
        <v>202</v>
      </c>
    </row>
    <row r="58" spans="1:8" x14ac:dyDescent="0.75">
      <c r="C58" s="6"/>
      <c r="D58" s="6"/>
    </row>
    <row r="59" spans="1:8" x14ac:dyDescent="0.75">
      <c r="A59" s="76" t="s">
        <v>581</v>
      </c>
      <c r="B59" s="77">
        <f>B8+B50</f>
        <v>6043435.3720518965</v>
      </c>
      <c r="C59" s="77">
        <f t="shared" ref="C59:G59" si="0">C8+C50</f>
        <v>11685.607546467652</v>
      </c>
      <c r="D59" s="77">
        <f t="shared" si="0"/>
        <v>245.10541157634367</v>
      </c>
      <c r="E59" s="77">
        <f t="shared" si="0"/>
        <v>18305.749424551203</v>
      </c>
      <c r="F59" s="77">
        <f t="shared" si="0"/>
        <v>65117.178069736605</v>
      </c>
      <c r="G59" s="77">
        <f t="shared" si="0"/>
        <v>7244.4555805128311</v>
      </c>
      <c r="H59" s="77">
        <f>H8</f>
        <v>12364.091048770906</v>
      </c>
    </row>
    <row r="60" spans="1:8" x14ac:dyDescent="0.75">
      <c r="A60" s="76" t="s">
        <v>98</v>
      </c>
      <c r="B60" s="77">
        <f>B11</f>
        <v>2399973.5409739804</v>
      </c>
      <c r="C60" s="77">
        <f t="shared" ref="C60:H60" si="1">C11</f>
        <v>34.823479419570468</v>
      </c>
      <c r="D60" s="77">
        <f t="shared" si="1"/>
        <v>100.86538569159121</v>
      </c>
      <c r="E60" s="77">
        <f t="shared" si="1"/>
        <v>3434.4290996747714</v>
      </c>
      <c r="F60" s="77">
        <f t="shared" si="1"/>
        <v>581.83867235005948</v>
      </c>
      <c r="G60" s="77">
        <f t="shared" si="1"/>
        <v>43.701395420034459</v>
      </c>
      <c r="H60" s="77">
        <f t="shared" si="1"/>
        <v>9439.0432746602182</v>
      </c>
    </row>
    <row r="61" spans="1:8" x14ac:dyDescent="0.75">
      <c r="A61" s="76" t="s">
        <v>4</v>
      </c>
      <c r="B61" s="77">
        <f>SUM(B22,B50)-G293</f>
        <v>1909296.1241235598</v>
      </c>
      <c r="C61" s="77">
        <f t="shared" ref="C61:H61" si="2">SUM(C22,C50)</f>
        <v>388.09150106295743</v>
      </c>
      <c r="D61" s="77">
        <f t="shared" si="2"/>
        <v>127.73502727876716</v>
      </c>
      <c r="E61" s="77">
        <f t="shared" si="2"/>
        <v>11998.643932744189</v>
      </c>
      <c r="F61" s="77">
        <f t="shared" si="2"/>
        <v>58747.464607753776</v>
      </c>
      <c r="G61" s="77">
        <f t="shared" si="2"/>
        <v>5777.5462986418306</v>
      </c>
      <c r="H61" s="77">
        <f t="shared" si="2"/>
        <v>618.63077203361581</v>
      </c>
    </row>
    <row r="62" spans="1:8" x14ac:dyDescent="0.75">
      <c r="A62" s="76" t="s">
        <v>2556</v>
      </c>
      <c r="B62" s="77">
        <f>SUM(B29:B30)</f>
        <v>584801.244082283</v>
      </c>
      <c r="C62" s="77">
        <f t="shared" ref="C62:H62" si="3">SUM(C29:C30)</f>
        <v>205.38369785207479</v>
      </c>
      <c r="D62" s="77">
        <f t="shared" si="3"/>
        <v>4.1012416215506295</v>
      </c>
      <c r="E62" s="77">
        <f t="shared" si="3"/>
        <v>908.26373148672474</v>
      </c>
      <c r="F62" s="77">
        <f t="shared" si="3"/>
        <v>3021.64543736223</v>
      </c>
      <c r="G62" s="77">
        <f t="shared" si="3"/>
        <v>551.67725417600798</v>
      </c>
      <c r="H62" s="77">
        <f t="shared" si="3"/>
        <v>527.57585355553215</v>
      </c>
    </row>
    <row r="63" spans="1:8" x14ac:dyDescent="0.75">
      <c r="A63" s="76" t="s">
        <v>9</v>
      </c>
      <c r="B63" s="77">
        <f>SUM(B12:B14,B35,B45,B32)+G293-G374</f>
        <v>1136604.268473106</v>
      </c>
      <c r="C63" s="77">
        <f>SUM(C12:C14,C35,C45,C32)-H374</f>
        <v>11057.285084348896</v>
      </c>
      <c r="D63" s="77">
        <f>SUM(D12:D14,D35,D45,D32)-I374</f>
        <v>11.102414797589852</v>
      </c>
      <c r="E63" s="77">
        <f t="shared" ref="E63:H63" si="4">SUM(E12:E14,E35,E45,E32)</f>
        <v>1964.4126606455166</v>
      </c>
      <c r="F63" s="77">
        <f t="shared" si="4"/>
        <v>2766.2293522705422</v>
      </c>
      <c r="G63" s="77">
        <f t="shared" si="4"/>
        <v>871.53063227495795</v>
      </c>
      <c r="H63" s="77">
        <f t="shared" si="4"/>
        <v>1778.8411485215402</v>
      </c>
    </row>
    <row r="64" spans="1:8" x14ac:dyDescent="0.75">
      <c r="A64" s="76" t="s">
        <v>140</v>
      </c>
      <c r="B64" s="77">
        <f>B31</f>
        <v>291.62299592948989</v>
      </c>
      <c r="C64" s="77">
        <f t="shared" ref="C64:H64" si="5">C31</f>
        <v>1.858908022867E-2</v>
      </c>
      <c r="D64" s="77">
        <f t="shared" si="5"/>
        <v>2.66620550743E-3</v>
      </c>
      <c r="E64" s="77" t="str">
        <f t="shared" si="5"/>
        <v>IE</v>
      </c>
      <c r="F64" s="77" t="str">
        <f t="shared" si="5"/>
        <v>IE</v>
      </c>
      <c r="G64" s="77" t="str">
        <f t="shared" si="5"/>
        <v>IE</v>
      </c>
      <c r="H64" s="77" t="str">
        <f t="shared" si="5"/>
        <v>IE</v>
      </c>
    </row>
    <row r="65" spans="1:10" x14ac:dyDescent="0.75">
      <c r="A65" s="76" t="s">
        <v>3403</v>
      </c>
      <c r="B65" s="77">
        <f>G374</f>
        <v>12468.571403037986</v>
      </c>
      <c r="C65" s="77">
        <f t="shared" ref="C65:D65" si="6">H374</f>
        <v>5.1947039253499999E-3</v>
      </c>
      <c r="D65" s="77">
        <f t="shared" si="6"/>
        <v>1.29867598133739</v>
      </c>
      <c r="E65" s="77"/>
      <c r="F65" s="77"/>
      <c r="G65" s="77"/>
      <c r="H65" s="77"/>
    </row>
    <row r="66" spans="1:10" ht="44.25" x14ac:dyDescent="0.75">
      <c r="A66" s="4" t="s">
        <v>3404</v>
      </c>
      <c r="C66" s="6"/>
      <c r="D66" s="6"/>
    </row>
    <row r="67" spans="1:10" ht="15.5" thickBot="1" x14ac:dyDescent="0.9">
      <c r="C67" s="6"/>
      <c r="D67" s="6"/>
    </row>
    <row r="68" spans="1:10" ht="15.75" x14ac:dyDescent="0.75">
      <c r="A68" s="491" t="s">
        <v>582</v>
      </c>
      <c r="B68" s="492"/>
      <c r="C68" s="350"/>
      <c r="D68" s="350"/>
      <c r="E68" s="350"/>
      <c r="F68" s="350"/>
      <c r="G68" s="350"/>
      <c r="H68" s="350"/>
      <c r="I68" s="80"/>
      <c r="J68" s="351" t="s">
        <v>522</v>
      </c>
    </row>
    <row r="69" spans="1:10" ht="15.75" x14ac:dyDescent="0.75">
      <c r="A69" s="352" t="s">
        <v>583</v>
      </c>
      <c r="B69" s="353"/>
      <c r="C69" s="354"/>
      <c r="D69" s="354"/>
      <c r="E69" s="354"/>
      <c r="F69" s="354"/>
      <c r="G69" s="354"/>
      <c r="H69" s="354"/>
      <c r="I69" s="80"/>
      <c r="J69" s="329" t="s">
        <v>3410</v>
      </c>
    </row>
    <row r="70" spans="1:10" ht="16.5" thickBot="1" x14ac:dyDescent="0.9">
      <c r="A70" s="74"/>
      <c r="B70" s="78"/>
      <c r="C70" s="79"/>
      <c r="D70" s="79"/>
      <c r="E70" s="79"/>
      <c r="F70" s="79"/>
      <c r="G70" s="79"/>
      <c r="H70" s="75"/>
      <c r="I70" s="80"/>
      <c r="J70" s="81" t="s">
        <v>523</v>
      </c>
    </row>
    <row r="71" spans="1:10" x14ac:dyDescent="0.75">
      <c r="A71" s="493" t="s">
        <v>524</v>
      </c>
      <c r="B71" s="496" t="s">
        <v>584</v>
      </c>
      <c r="C71" s="497"/>
      <c r="D71" s="496" t="s">
        <v>585</v>
      </c>
      <c r="E71" s="498"/>
      <c r="F71" s="499"/>
      <c r="G71" s="496" t="s">
        <v>586</v>
      </c>
      <c r="H71" s="500"/>
      <c r="I71" s="500"/>
      <c r="J71" s="497"/>
    </row>
    <row r="72" spans="1:10" x14ac:dyDescent="0.75">
      <c r="A72" s="494"/>
      <c r="B72" s="501" t="s">
        <v>587</v>
      </c>
      <c r="C72" s="502"/>
      <c r="D72" s="505" t="s">
        <v>588</v>
      </c>
      <c r="E72" s="501" t="s">
        <v>526</v>
      </c>
      <c r="F72" s="502" t="s">
        <v>527</v>
      </c>
      <c r="G72" s="505" t="s">
        <v>589</v>
      </c>
      <c r="H72" s="505" t="s">
        <v>526</v>
      </c>
      <c r="I72" s="505" t="s">
        <v>527</v>
      </c>
      <c r="J72" s="82" t="s">
        <v>525</v>
      </c>
    </row>
    <row r="73" spans="1:10" x14ac:dyDescent="0.75">
      <c r="A73" s="494"/>
      <c r="B73" s="503"/>
      <c r="C73" s="504"/>
      <c r="D73" s="506"/>
      <c r="E73" s="503"/>
      <c r="F73" s="504"/>
      <c r="G73" s="507"/>
      <c r="H73" s="506"/>
      <c r="I73" s="506"/>
      <c r="J73" s="82" t="s">
        <v>590</v>
      </c>
    </row>
    <row r="74" spans="1:10" ht="15.5" thickBot="1" x14ac:dyDescent="0.9">
      <c r="A74" s="495"/>
      <c r="B74" s="327" t="s">
        <v>591</v>
      </c>
      <c r="C74" s="83" t="s">
        <v>592</v>
      </c>
      <c r="D74" s="83" t="s">
        <v>593</v>
      </c>
      <c r="E74" s="513" t="s">
        <v>594</v>
      </c>
      <c r="F74" s="514"/>
      <c r="G74" s="513" t="s">
        <v>532</v>
      </c>
      <c r="H74" s="511"/>
      <c r="I74" s="511"/>
      <c r="J74" s="512"/>
    </row>
    <row r="75" spans="1:10" ht="15.5" thickTop="1" x14ac:dyDescent="0.75">
      <c r="A75" s="84" t="s">
        <v>595</v>
      </c>
      <c r="B75" s="355">
        <v>91027768.766944543</v>
      </c>
      <c r="C75" s="355" t="s">
        <v>596</v>
      </c>
      <c r="D75" s="342" t="s">
        <v>202</v>
      </c>
      <c r="E75" s="342" t="s">
        <v>202</v>
      </c>
      <c r="F75" s="342" t="s">
        <v>202</v>
      </c>
      <c r="G75" s="355">
        <v>5892835.3474403387</v>
      </c>
      <c r="H75" s="355">
        <v>695.99837844098715</v>
      </c>
      <c r="I75" s="355">
        <v>241.72816603476392</v>
      </c>
      <c r="J75" s="355" t="s">
        <v>602</v>
      </c>
    </row>
    <row r="76" spans="1:10" x14ac:dyDescent="0.75">
      <c r="A76" s="356" t="s">
        <v>597</v>
      </c>
      <c r="B76" s="355">
        <v>40962941.53059528</v>
      </c>
      <c r="C76" s="355" t="s">
        <v>596</v>
      </c>
      <c r="D76" s="355">
        <v>62.945433198986763</v>
      </c>
      <c r="E76" s="355">
        <v>7.2223576731804799</v>
      </c>
      <c r="F76" s="355">
        <v>3.1449147849125101</v>
      </c>
      <c r="G76" s="355">
        <v>2578430.0997480857</v>
      </c>
      <c r="H76" s="355">
        <v>295.84901507953811</v>
      </c>
      <c r="I76" s="355">
        <v>128.8249604530757</v>
      </c>
      <c r="J76" s="355" t="s">
        <v>538</v>
      </c>
    </row>
    <row r="77" spans="1:10" x14ac:dyDescent="0.75">
      <c r="A77" s="356" t="s">
        <v>598</v>
      </c>
      <c r="B77" s="355">
        <v>23519349.323139656</v>
      </c>
      <c r="C77" s="355" t="s">
        <v>596</v>
      </c>
      <c r="D77" s="355">
        <v>90.451002351219245</v>
      </c>
      <c r="E77" s="355">
        <v>1.3195544541155799</v>
      </c>
      <c r="F77" s="355">
        <v>4.0871280655935101</v>
      </c>
      <c r="G77" s="355">
        <v>2127348.720926452</v>
      </c>
      <c r="H77" s="355">
        <v>31.035062157249179</v>
      </c>
      <c r="I77" s="355">
        <v>96.12659270310192</v>
      </c>
      <c r="J77" s="355" t="s">
        <v>538</v>
      </c>
    </row>
    <row r="78" spans="1:10" x14ac:dyDescent="0.75">
      <c r="A78" s="356" t="s">
        <v>599</v>
      </c>
      <c r="B78" s="355">
        <v>23570356.203012463</v>
      </c>
      <c r="C78" s="355" t="s">
        <v>596</v>
      </c>
      <c r="D78" s="355">
        <v>49.813712085775357</v>
      </c>
      <c r="E78" s="355">
        <v>7.8618416521978798</v>
      </c>
      <c r="F78" s="355">
        <v>0.34143573426529</v>
      </c>
      <c r="G78" s="355">
        <v>1174126.9376560322</v>
      </c>
      <c r="H78" s="355">
        <v>185.30640815398414</v>
      </c>
      <c r="I78" s="355">
        <v>8.0477618770699202</v>
      </c>
      <c r="J78" s="355" t="s">
        <v>538</v>
      </c>
    </row>
    <row r="79" spans="1:10" x14ac:dyDescent="0.75">
      <c r="A79" s="356" t="s">
        <v>600</v>
      </c>
      <c r="B79" s="355">
        <v>354960.13390164654</v>
      </c>
      <c r="C79" s="355" t="s">
        <v>596</v>
      </c>
      <c r="D79" s="355">
        <v>36.425468312877683</v>
      </c>
      <c r="E79" s="355">
        <v>1.46346122542E-2</v>
      </c>
      <c r="F79" s="355">
        <v>3.6586530635500401</v>
      </c>
      <c r="G79" s="355">
        <v>12929.589109769244</v>
      </c>
      <c r="H79" s="355">
        <v>5.1947039253499999E-3</v>
      </c>
      <c r="I79" s="355">
        <v>1.29867598133739</v>
      </c>
      <c r="J79" s="355" t="s">
        <v>602</v>
      </c>
    </row>
    <row r="80" spans="1:10" x14ac:dyDescent="0.75">
      <c r="A80" s="356" t="s">
        <v>601</v>
      </c>
      <c r="B80" s="355" t="s">
        <v>567</v>
      </c>
      <c r="C80" s="355" t="s">
        <v>596</v>
      </c>
      <c r="D80" s="355" t="s">
        <v>567</v>
      </c>
      <c r="E80" s="355" t="s">
        <v>567</v>
      </c>
      <c r="F80" s="355" t="s">
        <v>567</v>
      </c>
      <c r="G80" s="355" t="s">
        <v>567</v>
      </c>
      <c r="H80" s="355" t="s">
        <v>567</v>
      </c>
      <c r="I80" s="355" t="s">
        <v>567</v>
      </c>
      <c r="J80" s="355" t="s">
        <v>567</v>
      </c>
    </row>
    <row r="81" spans="1:10" x14ac:dyDescent="0.75">
      <c r="A81" s="356" t="s">
        <v>603</v>
      </c>
      <c r="B81" s="355">
        <v>2620161.5762954974</v>
      </c>
      <c r="C81" s="355" t="s">
        <v>596</v>
      </c>
      <c r="D81" s="355">
        <v>88.047818292785962</v>
      </c>
      <c r="E81" s="355">
        <v>70.149375522924387</v>
      </c>
      <c r="F81" s="355">
        <v>2.8357697812987901</v>
      </c>
      <c r="G81" s="342" t="s">
        <v>202</v>
      </c>
      <c r="H81" s="355">
        <v>183.80269834629033</v>
      </c>
      <c r="I81" s="355">
        <v>7.4301750201789796</v>
      </c>
      <c r="J81" s="355" t="s">
        <v>538</v>
      </c>
    </row>
    <row r="82" spans="1:10" x14ac:dyDescent="0.75">
      <c r="A82" s="357" t="s">
        <v>604</v>
      </c>
      <c r="B82" s="355">
        <v>32389674.150538284</v>
      </c>
      <c r="C82" s="355" t="s">
        <v>596</v>
      </c>
      <c r="D82" s="342" t="s">
        <v>202</v>
      </c>
      <c r="E82" s="342" t="s">
        <v>202</v>
      </c>
      <c r="F82" s="342" t="s">
        <v>202</v>
      </c>
      <c r="G82" s="355">
        <v>2536679.051144307</v>
      </c>
      <c r="H82" s="355">
        <v>38.018975708069362</v>
      </c>
      <c r="I82" s="355">
        <v>101.23765592361467</v>
      </c>
      <c r="J82" s="355" t="s">
        <v>602</v>
      </c>
    </row>
    <row r="83" spans="1:10" x14ac:dyDescent="0.75">
      <c r="A83" s="358" t="s">
        <v>597</v>
      </c>
      <c r="B83" s="355">
        <v>1341824.3926325364</v>
      </c>
      <c r="C83" s="355" t="s">
        <v>596</v>
      </c>
      <c r="D83" s="355">
        <v>75.719830198007472</v>
      </c>
      <c r="E83" s="355">
        <v>0.70787590619907004</v>
      </c>
      <c r="F83" s="355">
        <v>0.25704578477100998</v>
      </c>
      <c r="G83" s="355">
        <v>101602.71516568016</v>
      </c>
      <c r="H83" s="355">
        <v>0.94984515789477997</v>
      </c>
      <c r="I83" s="355">
        <v>0.34491030402910999</v>
      </c>
      <c r="J83" s="355" t="s">
        <v>538</v>
      </c>
    </row>
    <row r="84" spans="1:10" x14ac:dyDescent="0.75">
      <c r="A84" s="358" t="s">
        <v>598</v>
      </c>
      <c r="B84" s="355">
        <v>21970021.331539605</v>
      </c>
      <c r="C84" s="355" t="s">
        <v>596</v>
      </c>
      <c r="D84" s="355">
        <v>90.620563081369596</v>
      </c>
      <c r="E84" s="355">
        <v>0.73461217854264005</v>
      </c>
      <c r="F84" s="355">
        <v>4.2883790815637504</v>
      </c>
      <c r="G84" s="355">
        <v>1990935.7039738202</v>
      </c>
      <c r="H84" s="355">
        <v>16.139445232990571</v>
      </c>
      <c r="I84" s="355">
        <v>94.215779899683724</v>
      </c>
      <c r="J84" s="355" t="s">
        <v>538</v>
      </c>
    </row>
    <row r="85" spans="1:10" x14ac:dyDescent="0.75">
      <c r="A85" s="358" t="s">
        <v>599</v>
      </c>
      <c r="B85" s="355">
        <v>8829783.4928159919</v>
      </c>
      <c r="C85" s="355" t="s">
        <v>596</v>
      </c>
      <c r="D85" s="355">
        <v>50.248073994006518</v>
      </c>
      <c r="E85" s="355">
        <v>2.3689822488327001</v>
      </c>
      <c r="F85" s="355">
        <v>0.75481814063249997</v>
      </c>
      <c r="G85" s="355">
        <v>443679.61429807526</v>
      </c>
      <c r="H85" s="355">
        <v>20.917600355517099</v>
      </c>
      <c r="I85" s="355">
        <v>6.6648807582349203</v>
      </c>
      <c r="J85" s="355" t="s">
        <v>538</v>
      </c>
    </row>
    <row r="86" spans="1:10" x14ac:dyDescent="0.75">
      <c r="A86" s="358" t="s">
        <v>600</v>
      </c>
      <c r="B86" s="355">
        <v>52888.087323471489</v>
      </c>
      <c r="C86" s="355" t="s">
        <v>596</v>
      </c>
      <c r="D86" s="355">
        <v>8.7168534553273496</v>
      </c>
      <c r="E86" s="355" t="s">
        <v>3421</v>
      </c>
      <c r="F86" s="355" t="s">
        <v>3421</v>
      </c>
      <c r="G86" s="355">
        <v>461.01770673125719</v>
      </c>
      <c r="H86" s="355" t="s">
        <v>3421</v>
      </c>
      <c r="I86" s="355" t="s">
        <v>3421</v>
      </c>
      <c r="J86" s="355" t="s">
        <v>602</v>
      </c>
    </row>
    <row r="87" spans="1:10" x14ac:dyDescent="0.75">
      <c r="A87" s="358" t="s">
        <v>601</v>
      </c>
      <c r="B87" s="355" t="s">
        <v>567</v>
      </c>
      <c r="C87" s="355" t="s">
        <v>596</v>
      </c>
      <c r="D87" s="355" t="s">
        <v>567</v>
      </c>
      <c r="E87" s="355" t="s">
        <v>567</v>
      </c>
      <c r="F87" s="355" t="s">
        <v>567</v>
      </c>
      <c r="G87" s="355" t="s">
        <v>567</v>
      </c>
      <c r="H87" s="355" t="s">
        <v>567</v>
      </c>
      <c r="I87" s="355" t="s">
        <v>567</v>
      </c>
      <c r="J87" s="355" t="s">
        <v>567</v>
      </c>
    </row>
    <row r="88" spans="1:10" x14ac:dyDescent="0.75">
      <c r="A88" s="358" t="s">
        <v>603</v>
      </c>
      <c r="B88" s="355">
        <v>195156.84622667928</v>
      </c>
      <c r="C88" s="355" t="s">
        <v>596</v>
      </c>
      <c r="D88" s="355">
        <v>97.735736802039924</v>
      </c>
      <c r="E88" s="355">
        <v>6.192435418265E-2</v>
      </c>
      <c r="F88" s="355">
        <v>6.192435418265E-2</v>
      </c>
      <c r="G88" s="355">
        <v>19073.798157926904</v>
      </c>
      <c r="H88" s="355">
        <v>1.2084961666909999E-2</v>
      </c>
      <c r="I88" s="355">
        <v>1.2084961666909999E-2</v>
      </c>
      <c r="J88" s="355" t="s">
        <v>538</v>
      </c>
    </row>
    <row r="89" spans="1:10" x14ac:dyDescent="0.75">
      <c r="A89" s="86" t="s">
        <v>605</v>
      </c>
      <c r="B89" s="355">
        <v>29762022.261531696</v>
      </c>
      <c r="C89" s="355" t="s">
        <v>596</v>
      </c>
      <c r="D89" s="342" t="s">
        <v>202</v>
      </c>
      <c r="E89" s="342" t="s">
        <v>202</v>
      </c>
      <c r="F89" s="342" t="s">
        <v>202</v>
      </c>
      <c r="G89" s="355">
        <v>2399973.5409739804</v>
      </c>
      <c r="H89" s="355">
        <v>34.823479419570468</v>
      </c>
      <c r="I89" s="355">
        <v>100.86538569159121</v>
      </c>
      <c r="J89" s="355" t="s">
        <v>602</v>
      </c>
    </row>
    <row r="90" spans="1:10" x14ac:dyDescent="0.75">
      <c r="A90" s="358" t="s">
        <v>597</v>
      </c>
      <c r="B90" s="355">
        <v>1289345.7754762077</v>
      </c>
      <c r="C90" s="355" t="s">
        <v>596</v>
      </c>
      <c r="D90" s="355">
        <v>75.916604291867117</v>
      </c>
      <c r="E90" s="355">
        <v>0.66331306705496995</v>
      </c>
      <c r="F90" s="355">
        <v>0.25283307148143003</v>
      </c>
      <c r="G90" s="355">
        <v>97882.753032217806</v>
      </c>
      <c r="H90" s="355">
        <v>0.85523990082548995</v>
      </c>
      <c r="I90" s="355">
        <v>0.32598925261525002</v>
      </c>
      <c r="J90" s="355" t="s">
        <v>538</v>
      </c>
    </row>
    <row r="91" spans="1:10" x14ac:dyDescent="0.75">
      <c r="A91" s="358" t="s">
        <v>598</v>
      </c>
      <c r="B91" s="355">
        <v>21878947.484241422</v>
      </c>
      <c r="C91" s="355" t="s">
        <v>596</v>
      </c>
      <c r="D91" s="355">
        <v>90.624623010701626</v>
      </c>
      <c r="E91" s="355">
        <v>0.69812515865578995</v>
      </c>
      <c r="F91" s="355">
        <v>4.3002982540659396</v>
      </c>
      <c r="G91" s="355">
        <v>1982771.3676303178</v>
      </c>
      <c r="H91" s="355">
        <v>15.27424368365784</v>
      </c>
      <c r="I91" s="355">
        <v>94.085999667283815</v>
      </c>
      <c r="J91" s="355" t="s">
        <v>538</v>
      </c>
    </row>
    <row r="92" spans="1:10" x14ac:dyDescent="0.75">
      <c r="A92" s="358" t="s">
        <v>599</v>
      </c>
      <c r="B92" s="355">
        <v>6345684.0682639154</v>
      </c>
      <c r="C92" s="355" t="s">
        <v>596</v>
      </c>
      <c r="D92" s="355">
        <v>50.248073994006518</v>
      </c>
      <c r="E92" s="355">
        <v>2.9440341927598199</v>
      </c>
      <c r="F92" s="355">
        <v>1.01506972939916</v>
      </c>
      <c r="G92" s="355">
        <v>318858.40260471357</v>
      </c>
      <c r="H92" s="355">
        <v>18.681910873420229</v>
      </c>
      <c r="I92" s="355">
        <v>6.4413118100252298</v>
      </c>
      <c r="J92" s="355" t="s">
        <v>538</v>
      </c>
    </row>
    <row r="93" spans="1:10" x14ac:dyDescent="0.75">
      <c r="A93" s="358" t="s">
        <v>600</v>
      </c>
      <c r="B93" s="355">
        <v>52888.087323471489</v>
      </c>
      <c r="C93" s="355" t="s">
        <v>596</v>
      </c>
      <c r="D93" s="355">
        <v>8.7168534553273496</v>
      </c>
      <c r="E93" s="355" t="s">
        <v>572</v>
      </c>
      <c r="F93" s="355" t="s">
        <v>572</v>
      </c>
      <c r="G93" s="355">
        <v>461.01770673125719</v>
      </c>
      <c r="H93" s="355" t="s">
        <v>572</v>
      </c>
      <c r="I93" s="355" t="s">
        <v>572</v>
      </c>
      <c r="J93" s="355" t="s">
        <v>538</v>
      </c>
    </row>
    <row r="94" spans="1:10" x14ac:dyDescent="0.75">
      <c r="A94" s="358" t="s">
        <v>601</v>
      </c>
      <c r="B94" s="355" t="s">
        <v>567</v>
      </c>
      <c r="C94" s="355" t="s">
        <v>596</v>
      </c>
      <c r="D94" s="355" t="s">
        <v>567</v>
      </c>
      <c r="E94" s="355" t="s">
        <v>567</v>
      </c>
      <c r="F94" s="355" t="s">
        <v>567</v>
      </c>
      <c r="G94" s="355" t="s">
        <v>567</v>
      </c>
      <c r="H94" s="355" t="s">
        <v>567</v>
      </c>
      <c r="I94" s="355" t="s">
        <v>567</v>
      </c>
      <c r="J94" s="355" t="s">
        <v>567</v>
      </c>
    </row>
    <row r="95" spans="1:10" x14ac:dyDescent="0.75">
      <c r="A95" s="358" t="s">
        <v>603</v>
      </c>
      <c r="B95" s="355">
        <v>195156.84622667928</v>
      </c>
      <c r="C95" s="355" t="s">
        <v>596</v>
      </c>
      <c r="D95" s="355">
        <v>97.735736802039924</v>
      </c>
      <c r="E95" s="355">
        <v>6.192435418265E-2</v>
      </c>
      <c r="F95" s="355">
        <v>6.192435418265E-2</v>
      </c>
      <c r="G95" s="355">
        <v>19073.798157926904</v>
      </c>
      <c r="H95" s="355">
        <v>1.2084961666909999E-2</v>
      </c>
      <c r="I95" s="355">
        <v>1.2084961666909999E-2</v>
      </c>
      <c r="J95" s="355" t="s">
        <v>538</v>
      </c>
    </row>
    <row r="96" spans="1:10" x14ac:dyDescent="0.75">
      <c r="A96" s="359" t="s">
        <v>606</v>
      </c>
      <c r="B96" s="355">
        <v>29762022.261531696</v>
      </c>
      <c r="C96" s="355" t="s">
        <v>596</v>
      </c>
      <c r="D96" s="342" t="s">
        <v>202</v>
      </c>
      <c r="E96" s="342" t="s">
        <v>202</v>
      </c>
      <c r="F96" s="342" t="s">
        <v>202</v>
      </c>
      <c r="G96" s="355">
        <v>2399973.5409739804</v>
      </c>
      <c r="H96" s="355">
        <v>34.823479419570468</v>
      </c>
      <c r="I96" s="355">
        <v>100.86538569159121</v>
      </c>
      <c r="J96" s="355" t="s">
        <v>602</v>
      </c>
    </row>
    <row r="97" spans="1:10" x14ac:dyDescent="0.75">
      <c r="A97" s="360" t="s">
        <v>607</v>
      </c>
      <c r="B97" s="337">
        <v>1289345.7754762077</v>
      </c>
      <c r="C97" s="355" t="s">
        <v>596</v>
      </c>
      <c r="D97" s="355">
        <v>75.916604291867117</v>
      </c>
      <c r="E97" s="355">
        <v>0.66331306705496995</v>
      </c>
      <c r="F97" s="355">
        <v>0.25283307148143003</v>
      </c>
      <c r="G97" s="337">
        <v>97882.753032217806</v>
      </c>
      <c r="H97" s="337">
        <v>0.85523990082548995</v>
      </c>
      <c r="I97" s="337">
        <v>0.32598925261525002</v>
      </c>
      <c r="J97" s="337" t="s">
        <v>538</v>
      </c>
    </row>
    <row r="98" spans="1:10" x14ac:dyDescent="0.75">
      <c r="A98" s="360" t="s">
        <v>608</v>
      </c>
      <c r="B98" s="337">
        <v>21878947.484241422</v>
      </c>
      <c r="C98" s="355" t="s">
        <v>596</v>
      </c>
      <c r="D98" s="355">
        <v>90.624623010701626</v>
      </c>
      <c r="E98" s="355">
        <v>0.69812515865578995</v>
      </c>
      <c r="F98" s="355">
        <v>4.3002982540659396</v>
      </c>
      <c r="G98" s="337">
        <v>1982771.3676303178</v>
      </c>
      <c r="H98" s="337">
        <v>15.27424368365784</v>
      </c>
      <c r="I98" s="337">
        <v>94.085999667283815</v>
      </c>
      <c r="J98" s="337" t="s">
        <v>538</v>
      </c>
    </row>
    <row r="99" spans="1:10" x14ac:dyDescent="0.75">
      <c r="A99" s="360" t="s">
        <v>609</v>
      </c>
      <c r="B99" s="337">
        <v>6345684.0682639154</v>
      </c>
      <c r="C99" s="355" t="s">
        <v>596</v>
      </c>
      <c r="D99" s="355">
        <v>50.248073994006518</v>
      </c>
      <c r="E99" s="355">
        <v>2.9440341927598199</v>
      </c>
      <c r="F99" s="355">
        <v>1.01506972939916</v>
      </c>
      <c r="G99" s="337">
        <v>318858.40260471357</v>
      </c>
      <c r="H99" s="337">
        <v>18.681910873420229</v>
      </c>
      <c r="I99" s="337">
        <v>6.4413118100252298</v>
      </c>
      <c r="J99" s="337" t="s">
        <v>538</v>
      </c>
    </row>
    <row r="100" spans="1:10" x14ac:dyDescent="0.75">
      <c r="A100" s="360" t="s">
        <v>610</v>
      </c>
      <c r="B100" s="337">
        <v>52888.087323471489</v>
      </c>
      <c r="C100" s="355" t="s">
        <v>596</v>
      </c>
      <c r="D100" s="355">
        <v>8.7168534553273496</v>
      </c>
      <c r="E100" s="355" t="s">
        <v>538</v>
      </c>
      <c r="F100" s="355" t="s">
        <v>538</v>
      </c>
      <c r="G100" s="337">
        <v>461.01770673125719</v>
      </c>
      <c r="H100" s="337" t="s">
        <v>538</v>
      </c>
      <c r="I100" s="337" t="s">
        <v>538</v>
      </c>
      <c r="J100" s="337" t="s">
        <v>538</v>
      </c>
    </row>
    <row r="101" spans="1:10" x14ac:dyDescent="0.75">
      <c r="A101" s="360" t="s">
        <v>611</v>
      </c>
      <c r="B101" s="337" t="s">
        <v>567</v>
      </c>
      <c r="C101" s="355" t="s">
        <v>596</v>
      </c>
      <c r="D101" s="355" t="s">
        <v>567</v>
      </c>
      <c r="E101" s="355" t="s">
        <v>567</v>
      </c>
      <c r="F101" s="355" t="s">
        <v>567</v>
      </c>
      <c r="G101" s="337" t="s">
        <v>567</v>
      </c>
      <c r="H101" s="337" t="s">
        <v>567</v>
      </c>
      <c r="I101" s="337" t="s">
        <v>567</v>
      </c>
      <c r="J101" s="337" t="s">
        <v>567</v>
      </c>
    </row>
    <row r="102" spans="1:10" x14ac:dyDescent="0.75">
      <c r="A102" s="360" t="s">
        <v>97</v>
      </c>
      <c r="B102" s="337">
        <v>195156.84622667928</v>
      </c>
      <c r="C102" s="355" t="s">
        <v>596</v>
      </c>
      <c r="D102" s="355">
        <v>97.735736802039924</v>
      </c>
      <c r="E102" s="355">
        <v>6.192435418265E-2</v>
      </c>
      <c r="F102" s="355">
        <v>6.192435418265E-2</v>
      </c>
      <c r="G102" s="337">
        <v>19073.798157926904</v>
      </c>
      <c r="H102" s="337">
        <v>1.2084961666909999E-2</v>
      </c>
      <c r="I102" s="337">
        <v>1.2084961666909999E-2</v>
      </c>
      <c r="J102" s="337" t="s">
        <v>538</v>
      </c>
    </row>
    <row r="103" spans="1:10" x14ac:dyDescent="0.75">
      <c r="A103" s="359" t="s">
        <v>612</v>
      </c>
      <c r="B103" s="355" t="s">
        <v>3422</v>
      </c>
      <c r="C103" s="355" t="s">
        <v>596</v>
      </c>
      <c r="D103" s="342" t="s">
        <v>202</v>
      </c>
      <c r="E103" s="342" t="s">
        <v>202</v>
      </c>
      <c r="F103" s="342" t="s">
        <v>202</v>
      </c>
      <c r="G103" s="355" t="s">
        <v>3422</v>
      </c>
      <c r="H103" s="355" t="s">
        <v>617</v>
      </c>
      <c r="I103" s="355" t="s">
        <v>617</v>
      </c>
      <c r="J103" s="355" t="s">
        <v>602</v>
      </c>
    </row>
    <row r="104" spans="1:10" x14ac:dyDescent="0.75">
      <c r="A104" s="360" t="s">
        <v>607</v>
      </c>
      <c r="B104" s="337" t="s">
        <v>540</v>
      </c>
      <c r="C104" s="355" t="s">
        <v>596</v>
      </c>
      <c r="D104" s="355" t="s">
        <v>572</v>
      </c>
      <c r="E104" s="355" t="s">
        <v>540</v>
      </c>
      <c r="F104" s="355" t="s">
        <v>540</v>
      </c>
      <c r="G104" s="337" t="s">
        <v>540</v>
      </c>
      <c r="H104" s="337" t="s">
        <v>540</v>
      </c>
      <c r="I104" s="337" t="s">
        <v>540</v>
      </c>
      <c r="J104" s="337" t="s">
        <v>538</v>
      </c>
    </row>
    <row r="105" spans="1:10" x14ac:dyDescent="0.75">
      <c r="A105" s="360" t="s">
        <v>608</v>
      </c>
      <c r="B105" s="337" t="s">
        <v>540</v>
      </c>
      <c r="C105" s="355" t="s">
        <v>596</v>
      </c>
      <c r="D105" s="355" t="s">
        <v>572</v>
      </c>
      <c r="E105" s="355" t="s">
        <v>540</v>
      </c>
      <c r="F105" s="355" t="s">
        <v>540</v>
      </c>
      <c r="G105" s="337" t="s">
        <v>540</v>
      </c>
      <c r="H105" s="337" t="s">
        <v>540</v>
      </c>
      <c r="I105" s="337" t="s">
        <v>540</v>
      </c>
      <c r="J105" s="337" t="s">
        <v>538</v>
      </c>
    </row>
    <row r="106" spans="1:10" x14ac:dyDescent="0.75">
      <c r="A106" s="360" t="s">
        <v>609</v>
      </c>
      <c r="B106" s="337" t="s">
        <v>540</v>
      </c>
      <c r="C106" s="355" t="s">
        <v>596</v>
      </c>
      <c r="D106" s="355" t="s">
        <v>572</v>
      </c>
      <c r="E106" s="355" t="s">
        <v>540</v>
      </c>
      <c r="F106" s="355" t="s">
        <v>540</v>
      </c>
      <c r="G106" s="337" t="s">
        <v>540</v>
      </c>
      <c r="H106" s="337" t="s">
        <v>540</v>
      </c>
      <c r="I106" s="337" t="s">
        <v>540</v>
      </c>
      <c r="J106" s="337" t="s">
        <v>538</v>
      </c>
    </row>
    <row r="107" spans="1:10" x14ac:dyDescent="0.75">
      <c r="A107" s="360" t="s">
        <v>610</v>
      </c>
      <c r="B107" s="337" t="s">
        <v>540</v>
      </c>
      <c r="C107" s="355" t="s">
        <v>596</v>
      </c>
      <c r="D107" s="355" t="s">
        <v>572</v>
      </c>
      <c r="E107" s="355" t="s">
        <v>540</v>
      </c>
      <c r="F107" s="355" t="s">
        <v>540</v>
      </c>
      <c r="G107" s="337" t="s">
        <v>540</v>
      </c>
      <c r="H107" s="337" t="s">
        <v>540</v>
      </c>
      <c r="I107" s="337" t="s">
        <v>540</v>
      </c>
      <c r="J107" s="337" t="s">
        <v>538</v>
      </c>
    </row>
    <row r="108" spans="1:10" x14ac:dyDescent="0.75">
      <c r="A108" s="360" t="s">
        <v>611</v>
      </c>
      <c r="B108" s="337" t="s">
        <v>567</v>
      </c>
      <c r="C108" s="355" t="s">
        <v>596</v>
      </c>
      <c r="D108" s="355" t="s">
        <v>567</v>
      </c>
      <c r="E108" s="355" t="s">
        <v>567</v>
      </c>
      <c r="F108" s="355" t="s">
        <v>567</v>
      </c>
      <c r="G108" s="337" t="s">
        <v>567</v>
      </c>
      <c r="H108" s="337" t="s">
        <v>567</v>
      </c>
      <c r="I108" s="337" t="s">
        <v>567</v>
      </c>
      <c r="J108" s="337" t="s">
        <v>567</v>
      </c>
    </row>
    <row r="109" spans="1:10" x14ac:dyDescent="0.75">
      <c r="A109" s="360" t="s">
        <v>97</v>
      </c>
      <c r="B109" s="337" t="s">
        <v>540</v>
      </c>
      <c r="C109" s="355" t="s">
        <v>596</v>
      </c>
      <c r="D109" s="355" t="s">
        <v>572</v>
      </c>
      <c r="E109" s="355" t="s">
        <v>540</v>
      </c>
      <c r="F109" s="355" t="s">
        <v>540</v>
      </c>
      <c r="G109" s="337" t="s">
        <v>540</v>
      </c>
      <c r="H109" s="337" t="s">
        <v>540</v>
      </c>
      <c r="I109" s="337" t="s">
        <v>540</v>
      </c>
      <c r="J109" s="337" t="s">
        <v>538</v>
      </c>
    </row>
    <row r="110" spans="1:10" x14ac:dyDescent="0.75">
      <c r="A110" s="359" t="s">
        <v>613</v>
      </c>
      <c r="B110" s="355" t="s">
        <v>3422</v>
      </c>
      <c r="C110" s="355" t="s">
        <v>596</v>
      </c>
      <c r="D110" s="342" t="s">
        <v>202</v>
      </c>
      <c r="E110" s="342" t="s">
        <v>202</v>
      </c>
      <c r="F110" s="342" t="s">
        <v>202</v>
      </c>
      <c r="G110" s="355" t="s">
        <v>617</v>
      </c>
      <c r="H110" s="355" t="s">
        <v>3422</v>
      </c>
      <c r="I110" s="355" t="s">
        <v>617</v>
      </c>
      <c r="J110" s="355" t="s">
        <v>602</v>
      </c>
    </row>
    <row r="111" spans="1:10" x14ac:dyDescent="0.75">
      <c r="A111" s="360" t="s">
        <v>607</v>
      </c>
      <c r="B111" s="337" t="s">
        <v>540</v>
      </c>
      <c r="C111" s="355" t="s">
        <v>596</v>
      </c>
      <c r="D111" s="355" t="s">
        <v>572</v>
      </c>
      <c r="E111" s="355" t="s">
        <v>540</v>
      </c>
      <c r="F111" s="355" t="s">
        <v>540</v>
      </c>
      <c r="G111" s="337" t="s">
        <v>540</v>
      </c>
      <c r="H111" s="337" t="s">
        <v>540</v>
      </c>
      <c r="I111" s="337" t="s">
        <v>540</v>
      </c>
      <c r="J111" s="337" t="s">
        <v>538</v>
      </c>
    </row>
    <row r="112" spans="1:10" x14ac:dyDescent="0.75">
      <c r="A112" s="360" t="s">
        <v>608</v>
      </c>
      <c r="B112" s="337" t="s">
        <v>540</v>
      </c>
      <c r="C112" s="355" t="s">
        <v>596</v>
      </c>
      <c r="D112" s="355" t="s">
        <v>572</v>
      </c>
      <c r="E112" s="355" t="s">
        <v>540</v>
      </c>
      <c r="F112" s="355" t="s">
        <v>540</v>
      </c>
      <c r="G112" s="337" t="s">
        <v>540</v>
      </c>
      <c r="H112" s="337" t="s">
        <v>540</v>
      </c>
      <c r="I112" s="337" t="s">
        <v>540</v>
      </c>
      <c r="J112" s="337" t="s">
        <v>538</v>
      </c>
    </row>
    <row r="113" spans="1:10" x14ac:dyDescent="0.75">
      <c r="A113" s="360" t="s">
        <v>609</v>
      </c>
      <c r="B113" s="337" t="s">
        <v>540</v>
      </c>
      <c r="C113" s="355" t="s">
        <v>596</v>
      </c>
      <c r="D113" s="355" t="s">
        <v>572</v>
      </c>
      <c r="E113" s="355" t="s">
        <v>540</v>
      </c>
      <c r="F113" s="355" t="s">
        <v>540</v>
      </c>
      <c r="G113" s="337" t="s">
        <v>540</v>
      </c>
      <c r="H113" s="337" t="s">
        <v>540</v>
      </c>
      <c r="I113" s="337" t="s">
        <v>540</v>
      </c>
      <c r="J113" s="337" t="s">
        <v>538</v>
      </c>
    </row>
    <row r="114" spans="1:10" x14ac:dyDescent="0.75">
      <c r="A114" s="360" t="s">
        <v>610</v>
      </c>
      <c r="B114" s="337" t="s">
        <v>540</v>
      </c>
      <c r="C114" s="355" t="s">
        <v>596</v>
      </c>
      <c r="D114" s="355" t="s">
        <v>572</v>
      </c>
      <c r="E114" s="355" t="s">
        <v>540</v>
      </c>
      <c r="F114" s="355" t="s">
        <v>540</v>
      </c>
      <c r="G114" s="337" t="s">
        <v>540</v>
      </c>
      <c r="H114" s="337" t="s">
        <v>540</v>
      </c>
      <c r="I114" s="337" t="s">
        <v>540</v>
      </c>
      <c r="J114" s="337" t="s">
        <v>538</v>
      </c>
    </row>
    <row r="115" spans="1:10" x14ac:dyDescent="0.75">
      <c r="A115" s="360" t="s">
        <v>611</v>
      </c>
      <c r="B115" s="337" t="s">
        <v>567</v>
      </c>
      <c r="C115" s="355" t="s">
        <v>596</v>
      </c>
      <c r="D115" s="355" t="s">
        <v>567</v>
      </c>
      <c r="E115" s="355" t="s">
        <v>567</v>
      </c>
      <c r="F115" s="355" t="s">
        <v>567</v>
      </c>
      <c r="G115" s="337" t="s">
        <v>567</v>
      </c>
      <c r="H115" s="337" t="s">
        <v>567</v>
      </c>
      <c r="I115" s="337" t="s">
        <v>567</v>
      </c>
      <c r="J115" s="337" t="s">
        <v>567</v>
      </c>
    </row>
    <row r="116" spans="1:10" x14ac:dyDescent="0.75">
      <c r="A116" s="360" t="s">
        <v>97</v>
      </c>
      <c r="B116" s="337" t="s">
        <v>540</v>
      </c>
      <c r="C116" s="355" t="s">
        <v>596</v>
      </c>
      <c r="D116" s="355" t="s">
        <v>572</v>
      </c>
      <c r="E116" s="355" t="s">
        <v>540</v>
      </c>
      <c r="F116" s="355" t="s">
        <v>540</v>
      </c>
      <c r="G116" s="337" t="s">
        <v>540</v>
      </c>
      <c r="H116" s="337" t="s">
        <v>540</v>
      </c>
      <c r="I116" s="337" t="s">
        <v>540</v>
      </c>
      <c r="J116" s="337" t="s">
        <v>538</v>
      </c>
    </row>
    <row r="117" spans="1:10" x14ac:dyDescent="0.75">
      <c r="A117" s="361" t="s">
        <v>537</v>
      </c>
      <c r="B117" s="355">
        <v>1762711.4630825927</v>
      </c>
      <c r="C117" s="355" t="s">
        <v>596</v>
      </c>
      <c r="D117" s="342" t="s">
        <v>202</v>
      </c>
      <c r="E117" s="342" t="s">
        <v>202</v>
      </c>
      <c r="F117" s="342" t="s">
        <v>202</v>
      </c>
      <c r="G117" s="355">
        <v>89578.792405533546</v>
      </c>
      <c r="H117" s="355">
        <v>1.6345405414604099</v>
      </c>
      <c r="I117" s="355">
        <v>0.17231925364087</v>
      </c>
      <c r="J117" s="355" t="s">
        <v>602</v>
      </c>
    </row>
    <row r="118" spans="1:10" x14ac:dyDescent="0.75">
      <c r="A118" s="358" t="s">
        <v>597</v>
      </c>
      <c r="B118" s="337">
        <v>47606.340736500781</v>
      </c>
      <c r="C118" s="355" t="s">
        <v>596</v>
      </c>
      <c r="D118" s="355">
        <v>70.885292620820223</v>
      </c>
      <c r="E118" s="355">
        <v>1.8027391382564</v>
      </c>
      <c r="F118" s="355">
        <v>0.36054782765123999</v>
      </c>
      <c r="G118" s="337">
        <v>3374.5893937133319</v>
      </c>
      <c r="H118" s="337">
        <v>8.5821813674859998E-2</v>
      </c>
      <c r="I118" s="337">
        <v>1.7164362734970001E-2</v>
      </c>
      <c r="J118" s="337" t="s">
        <v>538</v>
      </c>
    </row>
    <row r="119" spans="1:10" x14ac:dyDescent="0.75">
      <c r="A119" s="358" t="s">
        <v>598</v>
      </c>
      <c r="B119" s="337">
        <v>595.8276365188334</v>
      </c>
      <c r="C119" s="355" t="s">
        <v>596</v>
      </c>
      <c r="D119" s="355">
        <v>89.645233903118736</v>
      </c>
      <c r="E119" s="355">
        <v>9.5000000000018208</v>
      </c>
      <c r="F119" s="355">
        <v>1.42500000000111</v>
      </c>
      <c r="G119" s="337">
        <v>53.413107841673231</v>
      </c>
      <c r="H119" s="337">
        <v>5.6603625469299999E-3</v>
      </c>
      <c r="I119" s="337">
        <v>8.4905438204000002E-4</v>
      </c>
      <c r="J119" s="337" t="s">
        <v>538</v>
      </c>
    </row>
    <row r="120" spans="1:10" x14ac:dyDescent="0.75">
      <c r="A120" s="358" t="s">
        <v>599</v>
      </c>
      <c r="B120" s="337">
        <v>1714509.294709573</v>
      </c>
      <c r="C120" s="355" t="s">
        <v>596</v>
      </c>
      <c r="D120" s="355">
        <v>50.248073994006511</v>
      </c>
      <c r="E120" s="355">
        <v>0.9</v>
      </c>
      <c r="F120" s="355">
        <v>0.09</v>
      </c>
      <c r="G120" s="337">
        <v>86150.789903978541</v>
      </c>
      <c r="H120" s="337">
        <v>1.5430583652386201</v>
      </c>
      <c r="I120" s="337">
        <v>0.15430583652386001</v>
      </c>
      <c r="J120" s="337" t="s">
        <v>538</v>
      </c>
    </row>
    <row r="121" spans="1:10" x14ac:dyDescent="0.75">
      <c r="A121" s="358" t="s">
        <v>600</v>
      </c>
      <c r="B121" s="337" t="s">
        <v>567</v>
      </c>
      <c r="C121" s="355" t="s">
        <v>596</v>
      </c>
      <c r="D121" s="355" t="s">
        <v>567</v>
      </c>
      <c r="E121" s="355" t="s">
        <v>567</v>
      </c>
      <c r="F121" s="355" t="s">
        <v>567</v>
      </c>
      <c r="G121" s="337" t="s">
        <v>567</v>
      </c>
      <c r="H121" s="337" t="s">
        <v>567</v>
      </c>
      <c r="I121" s="337" t="s">
        <v>567</v>
      </c>
      <c r="J121" s="337" t="s">
        <v>567</v>
      </c>
    </row>
    <row r="122" spans="1:10" x14ac:dyDescent="0.75">
      <c r="A122" s="358" t="s">
        <v>601</v>
      </c>
      <c r="B122" s="337" t="s">
        <v>567</v>
      </c>
      <c r="C122" s="355" t="s">
        <v>596</v>
      </c>
      <c r="D122" s="355" t="s">
        <v>567</v>
      </c>
      <c r="E122" s="355" t="s">
        <v>567</v>
      </c>
      <c r="F122" s="355" t="s">
        <v>567</v>
      </c>
      <c r="G122" s="337" t="s">
        <v>567</v>
      </c>
      <c r="H122" s="337" t="s">
        <v>567</v>
      </c>
      <c r="I122" s="337" t="s">
        <v>567</v>
      </c>
      <c r="J122" s="337" t="s">
        <v>567</v>
      </c>
    </row>
    <row r="123" spans="1:10" x14ac:dyDescent="0.75">
      <c r="A123" s="358" t="s">
        <v>603</v>
      </c>
      <c r="B123" s="337" t="s">
        <v>540</v>
      </c>
      <c r="C123" s="355" t="s">
        <v>596</v>
      </c>
      <c r="D123" s="355" t="s">
        <v>572</v>
      </c>
      <c r="E123" s="355" t="s">
        <v>540</v>
      </c>
      <c r="F123" s="355" t="s">
        <v>540</v>
      </c>
      <c r="G123" s="337" t="s">
        <v>540</v>
      </c>
      <c r="H123" s="337" t="s">
        <v>540</v>
      </c>
      <c r="I123" s="337" t="s">
        <v>540</v>
      </c>
      <c r="J123" s="337" t="s">
        <v>538</v>
      </c>
    </row>
    <row r="124" spans="1:10" x14ac:dyDescent="0.75">
      <c r="A124" s="87" t="s">
        <v>614</v>
      </c>
      <c r="B124" s="355">
        <v>864940.42592399428</v>
      </c>
      <c r="C124" s="355" t="s">
        <v>596</v>
      </c>
      <c r="D124" s="342" t="s">
        <v>202</v>
      </c>
      <c r="E124" s="342" t="s">
        <v>202</v>
      </c>
      <c r="F124" s="342" t="s">
        <v>202</v>
      </c>
      <c r="G124" s="355">
        <v>47126.717764792986</v>
      </c>
      <c r="H124" s="355">
        <v>1.5609557470384801</v>
      </c>
      <c r="I124" s="355">
        <v>0.19995097838258999</v>
      </c>
      <c r="J124" s="355" t="s">
        <v>602</v>
      </c>
    </row>
    <row r="125" spans="1:10" x14ac:dyDescent="0.75">
      <c r="A125" s="356" t="s">
        <v>597</v>
      </c>
      <c r="B125" s="355">
        <v>4872.2764198279274</v>
      </c>
      <c r="C125" s="355" t="s">
        <v>596</v>
      </c>
      <c r="D125" s="355">
        <v>70.885292620820209</v>
      </c>
      <c r="E125" s="355">
        <v>1.8027391382569</v>
      </c>
      <c r="F125" s="355">
        <v>0.3605478276522</v>
      </c>
      <c r="G125" s="355">
        <v>345.3727397490249</v>
      </c>
      <c r="H125" s="355">
        <v>8.7834433944299992E-3</v>
      </c>
      <c r="I125" s="355">
        <v>1.7566886788899999E-3</v>
      </c>
      <c r="J125" s="355" t="s">
        <v>538</v>
      </c>
    </row>
    <row r="126" spans="1:10" x14ac:dyDescent="0.75">
      <c r="A126" s="356" t="s">
        <v>598</v>
      </c>
      <c r="B126" s="355">
        <v>90478.019661663464</v>
      </c>
      <c r="C126" s="355" t="s">
        <v>596</v>
      </c>
      <c r="D126" s="355">
        <v>89.645233903118736</v>
      </c>
      <c r="E126" s="355">
        <v>9.4999999999999698</v>
      </c>
      <c r="F126" s="355">
        <v>1.425</v>
      </c>
      <c r="G126" s="355">
        <v>8110.9232356607972</v>
      </c>
      <c r="H126" s="355">
        <v>0.85954118678580005</v>
      </c>
      <c r="I126" s="355">
        <v>0.12893117801786999</v>
      </c>
      <c r="J126" s="355" t="s">
        <v>538</v>
      </c>
    </row>
    <row r="127" spans="1:10" x14ac:dyDescent="0.75">
      <c r="A127" s="356" t="s">
        <v>599</v>
      </c>
      <c r="B127" s="355">
        <v>769590.12984250288</v>
      </c>
      <c r="C127" s="355" t="s">
        <v>596</v>
      </c>
      <c r="D127" s="355">
        <v>50.248073994006511</v>
      </c>
      <c r="E127" s="355">
        <v>0.9</v>
      </c>
      <c r="F127" s="355">
        <v>9.0000000000010003E-2</v>
      </c>
      <c r="G127" s="355">
        <v>38670.421789383166</v>
      </c>
      <c r="H127" s="355">
        <v>0.69263111685824996</v>
      </c>
      <c r="I127" s="355">
        <v>6.9263111685830006E-2</v>
      </c>
      <c r="J127" s="355" t="s">
        <v>538</v>
      </c>
    </row>
    <row r="128" spans="1:10" x14ac:dyDescent="0.75">
      <c r="A128" s="356" t="s">
        <v>600</v>
      </c>
      <c r="B128" s="355" t="s">
        <v>567</v>
      </c>
      <c r="C128" s="355" t="s">
        <v>596</v>
      </c>
      <c r="D128" s="355" t="s">
        <v>567</v>
      </c>
      <c r="E128" s="355" t="s">
        <v>567</v>
      </c>
      <c r="F128" s="355" t="s">
        <v>567</v>
      </c>
      <c r="G128" s="355" t="s">
        <v>567</v>
      </c>
      <c r="H128" s="355" t="s">
        <v>567</v>
      </c>
      <c r="I128" s="355" t="s">
        <v>567</v>
      </c>
      <c r="J128" s="355" t="s">
        <v>567</v>
      </c>
    </row>
    <row r="129" spans="1:10" x14ac:dyDescent="0.75">
      <c r="A129" s="356" t="s">
        <v>601</v>
      </c>
      <c r="B129" s="355" t="s">
        <v>567</v>
      </c>
      <c r="C129" s="355" t="s">
        <v>596</v>
      </c>
      <c r="D129" s="355" t="s">
        <v>567</v>
      </c>
      <c r="E129" s="355" t="s">
        <v>567</v>
      </c>
      <c r="F129" s="355" t="s">
        <v>567</v>
      </c>
      <c r="G129" s="355" t="s">
        <v>567</v>
      </c>
      <c r="H129" s="355" t="s">
        <v>567</v>
      </c>
      <c r="I129" s="355" t="s">
        <v>567</v>
      </c>
      <c r="J129" s="355" t="s">
        <v>567</v>
      </c>
    </row>
    <row r="130" spans="1:10" x14ac:dyDescent="0.75">
      <c r="A130" s="356" t="s">
        <v>603</v>
      </c>
      <c r="B130" s="355" t="s">
        <v>540</v>
      </c>
      <c r="C130" s="355" t="s">
        <v>596</v>
      </c>
      <c r="D130" s="355" t="s">
        <v>572</v>
      </c>
      <c r="E130" s="355" t="s">
        <v>540</v>
      </c>
      <c r="F130" s="355" t="s">
        <v>540</v>
      </c>
      <c r="G130" s="355" t="s">
        <v>540</v>
      </c>
      <c r="H130" s="355" t="s">
        <v>540</v>
      </c>
      <c r="I130" s="355" t="s">
        <v>540</v>
      </c>
      <c r="J130" s="355" t="s">
        <v>538</v>
      </c>
    </row>
    <row r="131" spans="1:10" x14ac:dyDescent="0.75">
      <c r="A131" s="359" t="s">
        <v>615</v>
      </c>
      <c r="B131" s="355">
        <v>864940.42592399428</v>
      </c>
      <c r="C131" s="355" t="s">
        <v>596</v>
      </c>
      <c r="D131" s="342" t="s">
        <v>202</v>
      </c>
      <c r="E131" s="342" t="s">
        <v>202</v>
      </c>
      <c r="F131" s="342" t="s">
        <v>202</v>
      </c>
      <c r="G131" s="355">
        <v>47126.717764792986</v>
      </c>
      <c r="H131" s="355">
        <v>1.5609557470384801</v>
      </c>
      <c r="I131" s="355">
        <v>0.19995097838258999</v>
      </c>
      <c r="J131" s="355" t="s">
        <v>602</v>
      </c>
    </row>
    <row r="132" spans="1:10" x14ac:dyDescent="0.75">
      <c r="A132" s="360" t="s">
        <v>607</v>
      </c>
      <c r="B132" s="337">
        <v>4872.2764198279274</v>
      </c>
      <c r="C132" s="355" t="s">
        <v>596</v>
      </c>
      <c r="D132" s="355">
        <v>70.885292620820209</v>
      </c>
      <c r="E132" s="355">
        <v>1.8027391382569</v>
      </c>
      <c r="F132" s="355">
        <v>0.3605478276522</v>
      </c>
      <c r="G132" s="337">
        <v>345.3727397490249</v>
      </c>
      <c r="H132" s="337">
        <v>8.7834433944299992E-3</v>
      </c>
      <c r="I132" s="337">
        <v>1.7566886788899999E-3</v>
      </c>
      <c r="J132" s="337" t="s">
        <v>538</v>
      </c>
    </row>
    <row r="133" spans="1:10" x14ac:dyDescent="0.75">
      <c r="A133" s="360" t="s">
        <v>608</v>
      </c>
      <c r="B133" s="337">
        <v>90478.019661663464</v>
      </c>
      <c r="C133" s="355" t="s">
        <v>596</v>
      </c>
      <c r="D133" s="355">
        <v>89.645233903118736</v>
      </c>
      <c r="E133" s="355">
        <v>9.4999999999999698</v>
      </c>
      <c r="F133" s="355">
        <v>1.425</v>
      </c>
      <c r="G133" s="337">
        <v>8110.9232356607972</v>
      </c>
      <c r="H133" s="337">
        <v>0.85954118678580005</v>
      </c>
      <c r="I133" s="337">
        <v>0.12893117801786999</v>
      </c>
      <c r="J133" s="337" t="s">
        <v>538</v>
      </c>
    </row>
    <row r="134" spans="1:10" x14ac:dyDescent="0.75">
      <c r="A134" s="360" t="s">
        <v>609</v>
      </c>
      <c r="B134" s="337">
        <v>769590.12984250288</v>
      </c>
      <c r="C134" s="355" t="s">
        <v>596</v>
      </c>
      <c r="D134" s="355">
        <v>50.248073994006511</v>
      </c>
      <c r="E134" s="355">
        <v>0.9</v>
      </c>
      <c r="F134" s="355">
        <v>9.0000000000010003E-2</v>
      </c>
      <c r="G134" s="337">
        <v>38670.421789383166</v>
      </c>
      <c r="H134" s="337">
        <v>0.69263111685824996</v>
      </c>
      <c r="I134" s="337">
        <v>6.9263111685830006E-2</v>
      </c>
      <c r="J134" s="337" t="s">
        <v>538</v>
      </c>
    </row>
    <row r="135" spans="1:10" x14ac:dyDescent="0.75">
      <c r="A135" s="360" t="s">
        <v>610</v>
      </c>
      <c r="B135" s="337" t="s">
        <v>567</v>
      </c>
      <c r="C135" s="355" t="s">
        <v>596</v>
      </c>
      <c r="D135" s="355" t="s">
        <v>567</v>
      </c>
      <c r="E135" s="355" t="s">
        <v>567</v>
      </c>
      <c r="F135" s="355" t="s">
        <v>567</v>
      </c>
      <c r="G135" s="337" t="s">
        <v>567</v>
      </c>
      <c r="H135" s="337" t="s">
        <v>567</v>
      </c>
      <c r="I135" s="337" t="s">
        <v>567</v>
      </c>
      <c r="J135" s="337" t="s">
        <v>567</v>
      </c>
    </row>
    <row r="136" spans="1:10" x14ac:dyDescent="0.75">
      <c r="A136" s="360" t="s">
        <v>611</v>
      </c>
      <c r="B136" s="337" t="s">
        <v>567</v>
      </c>
      <c r="C136" s="355" t="s">
        <v>596</v>
      </c>
      <c r="D136" s="355" t="s">
        <v>567</v>
      </c>
      <c r="E136" s="355" t="s">
        <v>567</v>
      </c>
      <c r="F136" s="355" t="s">
        <v>567</v>
      </c>
      <c r="G136" s="337" t="s">
        <v>567</v>
      </c>
      <c r="H136" s="337" t="s">
        <v>567</v>
      </c>
      <c r="I136" s="337" t="s">
        <v>567</v>
      </c>
      <c r="J136" s="337" t="s">
        <v>567</v>
      </c>
    </row>
    <row r="137" spans="1:10" x14ac:dyDescent="0.75">
      <c r="A137" s="360" t="s">
        <v>97</v>
      </c>
      <c r="B137" s="337" t="s">
        <v>540</v>
      </c>
      <c r="C137" s="355" t="s">
        <v>596</v>
      </c>
      <c r="D137" s="355" t="s">
        <v>572</v>
      </c>
      <c r="E137" s="355" t="s">
        <v>540</v>
      </c>
      <c r="F137" s="355" t="s">
        <v>540</v>
      </c>
      <c r="G137" s="337" t="s">
        <v>540</v>
      </c>
      <c r="H137" s="337" t="s">
        <v>540</v>
      </c>
      <c r="I137" s="337" t="s">
        <v>540</v>
      </c>
      <c r="J137" s="337" t="s">
        <v>538</v>
      </c>
    </row>
    <row r="138" spans="1:10" x14ac:dyDescent="0.75">
      <c r="A138" s="359" t="s">
        <v>616</v>
      </c>
      <c r="B138" s="355" t="s">
        <v>617</v>
      </c>
      <c r="C138" s="355" t="s">
        <v>596</v>
      </c>
      <c r="D138" s="342" t="s">
        <v>202</v>
      </c>
      <c r="E138" s="342" t="s">
        <v>202</v>
      </c>
      <c r="F138" s="342" t="s">
        <v>202</v>
      </c>
      <c r="G138" s="355" t="s">
        <v>617</v>
      </c>
      <c r="H138" s="355" t="s">
        <v>617</v>
      </c>
      <c r="I138" s="355" t="s">
        <v>617</v>
      </c>
      <c r="J138" s="355" t="s">
        <v>602</v>
      </c>
    </row>
    <row r="139" spans="1:10" x14ac:dyDescent="0.75">
      <c r="A139" s="360" t="s">
        <v>607</v>
      </c>
      <c r="B139" s="337" t="s">
        <v>540</v>
      </c>
      <c r="C139" s="355" t="s">
        <v>596</v>
      </c>
      <c r="D139" s="355" t="s">
        <v>572</v>
      </c>
      <c r="E139" s="355" t="s">
        <v>540</v>
      </c>
      <c r="F139" s="355" t="s">
        <v>540</v>
      </c>
      <c r="G139" s="337" t="s">
        <v>540</v>
      </c>
      <c r="H139" s="337" t="s">
        <v>540</v>
      </c>
      <c r="I139" s="337" t="s">
        <v>540</v>
      </c>
      <c r="J139" s="337" t="s">
        <v>538</v>
      </c>
    </row>
    <row r="140" spans="1:10" x14ac:dyDescent="0.75">
      <c r="A140" s="360" t="s">
        <v>608</v>
      </c>
      <c r="B140" s="337" t="s">
        <v>540</v>
      </c>
      <c r="C140" s="355" t="s">
        <v>596</v>
      </c>
      <c r="D140" s="355" t="s">
        <v>572</v>
      </c>
      <c r="E140" s="355" t="s">
        <v>540</v>
      </c>
      <c r="F140" s="355" t="s">
        <v>540</v>
      </c>
      <c r="G140" s="337" t="s">
        <v>540</v>
      </c>
      <c r="H140" s="337" t="s">
        <v>540</v>
      </c>
      <c r="I140" s="337" t="s">
        <v>540</v>
      </c>
      <c r="J140" s="337" t="s">
        <v>538</v>
      </c>
    </row>
    <row r="141" spans="1:10" x14ac:dyDescent="0.75">
      <c r="A141" s="360" t="s">
        <v>609</v>
      </c>
      <c r="B141" s="337" t="s">
        <v>540</v>
      </c>
      <c r="C141" s="355" t="s">
        <v>596</v>
      </c>
      <c r="D141" s="355" t="s">
        <v>572</v>
      </c>
      <c r="E141" s="355" t="s">
        <v>540</v>
      </c>
      <c r="F141" s="355" t="s">
        <v>540</v>
      </c>
      <c r="G141" s="337" t="s">
        <v>540</v>
      </c>
      <c r="H141" s="337" t="s">
        <v>540</v>
      </c>
      <c r="I141" s="337" t="s">
        <v>540</v>
      </c>
      <c r="J141" s="337" t="s">
        <v>538</v>
      </c>
    </row>
    <row r="142" spans="1:10" x14ac:dyDescent="0.75">
      <c r="A142" s="360" t="s">
        <v>610</v>
      </c>
      <c r="B142" s="337" t="s">
        <v>567</v>
      </c>
      <c r="C142" s="355" t="s">
        <v>596</v>
      </c>
      <c r="D142" s="355" t="s">
        <v>567</v>
      </c>
      <c r="E142" s="355" t="s">
        <v>567</v>
      </c>
      <c r="F142" s="355" t="s">
        <v>567</v>
      </c>
      <c r="G142" s="337" t="s">
        <v>567</v>
      </c>
      <c r="H142" s="337" t="s">
        <v>567</v>
      </c>
      <c r="I142" s="337" t="s">
        <v>567</v>
      </c>
      <c r="J142" s="337" t="s">
        <v>567</v>
      </c>
    </row>
    <row r="143" spans="1:10" x14ac:dyDescent="0.75">
      <c r="A143" s="360" t="s">
        <v>611</v>
      </c>
      <c r="B143" s="337" t="s">
        <v>567</v>
      </c>
      <c r="C143" s="355" t="s">
        <v>596</v>
      </c>
      <c r="D143" s="355" t="s">
        <v>567</v>
      </c>
      <c r="E143" s="355" t="s">
        <v>567</v>
      </c>
      <c r="F143" s="355" t="s">
        <v>567</v>
      </c>
      <c r="G143" s="337" t="s">
        <v>567</v>
      </c>
      <c r="H143" s="337" t="s">
        <v>567</v>
      </c>
      <c r="I143" s="337" t="s">
        <v>567</v>
      </c>
      <c r="J143" s="337" t="s">
        <v>567</v>
      </c>
    </row>
    <row r="144" spans="1:10" x14ac:dyDescent="0.75">
      <c r="A144" s="360" t="s">
        <v>97</v>
      </c>
      <c r="B144" s="337" t="s">
        <v>540</v>
      </c>
      <c r="C144" s="355" t="s">
        <v>596</v>
      </c>
      <c r="D144" s="355" t="s">
        <v>572</v>
      </c>
      <c r="E144" s="355" t="s">
        <v>540</v>
      </c>
      <c r="F144" s="355" t="s">
        <v>540</v>
      </c>
      <c r="G144" s="337" t="s">
        <v>540</v>
      </c>
      <c r="H144" s="337" t="s">
        <v>540</v>
      </c>
      <c r="I144" s="337" t="s">
        <v>540</v>
      </c>
      <c r="J144" s="337" t="s">
        <v>538</v>
      </c>
    </row>
    <row r="145" spans="1:10" x14ac:dyDescent="0.75">
      <c r="A145" s="359" t="s">
        <v>618</v>
      </c>
      <c r="B145" s="355" t="s">
        <v>617</v>
      </c>
      <c r="C145" s="355" t="s">
        <v>596</v>
      </c>
      <c r="D145" s="342" t="s">
        <v>202</v>
      </c>
      <c r="E145" s="342" t="s">
        <v>202</v>
      </c>
      <c r="F145" s="342" t="s">
        <v>202</v>
      </c>
      <c r="G145" s="355" t="s">
        <v>617</v>
      </c>
      <c r="H145" s="355" t="s">
        <v>617</v>
      </c>
      <c r="I145" s="355" t="s">
        <v>617</v>
      </c>
      <c r="J145" s="355" t="s">
        <v>602</v>
      </c>
    </row>
    <row r="146" spans="1:10" x14ac:dyDescent="0.75">
      <c r="A146" s="360" t="s">
        <v>607</v>
      </c>
      <c r="B146" s="337" t="s">
        <v>540</v>
      </c>
      <c r="C146" s="355" t="s">
        <v>596</v>
      </c>
      <c r="D146" s="355" t="s">
        <v>572</v>
      </c>
      <c r="E146" s="355" t="s">
        <v>540</v>
      </c>
      <c r="F146" s="355" t="s">
        <v>540</v>
      </c>
      <c r="G146" s="337" t="s">
        <v>540</v>
      </c>
      <c r="H146" s="337" t="s">
        <v>540</v>
      </c>
      <c r="I146" s="337" t="s">
        <v>540</v>
      </c>
      <c r="J146" s="337" t="s">
        <v>538</v>
      </c>
    </row>
    <row r="147" spans="1:10" x14ac:dyDescent="0.75">
      <c r="A147" s="360" t="s">
        <v>608</v>
      </c>
      <c r="B147" s="337" t="s">
        <v>540</v>
      </c>
      <c r="C147" s="355" t="s">
        <v>596</v>
      </c>
      <c r="D147" s="355" t="s">
        <v>572</v>
      </c>
      <c r="E147" s="355" t="s">
        <v>540</v>
      </c>
      <c r="F147" s="355" t="s">
        <v>540</v>
      </c>
      <c r="G147" s="337" t="s">
        <v>540</v>
      </c>
      <c r="H147" s="337" t="s">
        <v>540</v>
      </c>
      <c r="I147" s="337" t="s">
        <v>540</v>
      </c>
      <c r="J147" s="337" t="s">
        <v>538</v>
      </c>
    </row>
    <row r="148" spans="1:10" x14ac:dyDescent="0.75">
      <c r="A148" s="360" t="s">
        <v>609</v>
      </c>
      <c r="B148" s="337" t="s">
        <v>540</v>
      </c>
      <c r="C148" s="355" t="s">
        <v>596</v>
      </c>
      <c r="D148" s="355" t="s">
        <v>572</v>
      </c>
      <c r="E148" s="355" t="s">
        <v>540</v>
      </c>
      <c r="F148" s="355" t="s">
        <v>540</v>
      </c>
      <c r="G148" s="337" t="s">
        <v>540</v>
      </c>
      <c r="H148" s="337" t="s">
        <v>540</v>
      </c>
      <c r="I148" s="337" t="s">
        <v>540</v>
      </c>
      <c r="J148" s="337" t="s">
        <v>538</v>
      </c>
    </row>
    <row r="149" spans="1:10" x14ac:dyDescent="0.75">
      <c r="A149" s="360" t="s">
        <v>610</v>
      </c>
      <c r="B149" s="337" t="s">
        <v>567</v>
      </c>
      <c r="C149" s="355" t="s">
        <v>596</v>
      </c>
      <c r="D149" s="355" t="s">
        <v>567</v>
      </c>
      <c r="E149" s="355" t="s">
        <v>567</v>
      </c>
      <c r="F149" s="355" t="s">
        <v>567</v>
      </c>
      <c r="G149" s="337" t="s">
        <v>567</v>
      </c>
      <c r="H149" s="337" t="s">
        <v>567</v>
      </c>
      <c r="I149" s="337" t="s">
        <v>567</v>
      </c>
      <c r="J149" s="337" t="s">
        <v>567</v>
      </c>
    </row>
    <row r="150" spans="1:10" x14ac:dyDescent="0.75">
      <c r="A150" s="360" t="s">
        <v>611</v>
      </c>
      <c r="B150" s="337" t="s">
        <v>567</v>
      </c>
      <c r="C150" s="355" t="s">
        <v>596</v>
      </c>
      <c r="D150" s="355" t="s">
        <v>567</v>
      </c>
      <c r="E150" s="355" t="s">
        <v>567</v>
      </c>
      <c r="F150" s="355" t="s">
        <v>567</v>
      </c>
      <c r="G150" s="337" t="s">
        <v>567</v>
      </c>
      <c r="H150" s="337" t="s">
        <v>567</v>
      </c>
      <c r="I150" s="337" t="s">
        <v>567</v>
      </c>
      <c r="J150" s="337" t="s">
        <v>567</v>
      </c>
    </row>
    <row r="151" spans="1:10" x14ac:dyDescent="0.75">
      <c r="A151" s="360" t="s">
        <v>97</v>
      </c>
      <c r="B151" s="337" t="s">
        <v>540</v>
      </c>
      <c r="C151" s="355" t="s">
        <v>596</v>
      </c>
      <c r="D151" s="355" t="s">
        <v>572</v>
      </c>
      <c r="E151" s="355" t="s">
        <v>540</v>
      </c>
      <c r="F151" s="355" t="s">
        <v>540</v>
      </c>
      <c r="G151" s="337" t="s">
        <v>540</v>
      </c>
      <c r="H151" s="337" t="s">
        <v>540</v>
      </c>
      <c r="I151" s="337" t="s">
        <v>540</v>
      </c>
      <c r="J151" s="337" t="s">
        <v>538</v>
      </c>
    </row>
    <row r="152" spans="1:10" x14ac:dyDescent="0.75">
      <c r="A152" s="362" t="s">
        <v>619</v>
      </c>
      <c r="B152" s="355">
        <v>12820830.539159007</v>
      </c>
      <c r="C152" s="355" t="s">
        <v>596</v>
      </c>
      <c r="D152" s="342" t="s">
        <v>202</v>
      </c>
      <c r="E152" s="342" t="s">
        <v>202</v>
      </c>
      <c r="F152" s="342" t="s">
        <v>202</v>
      </c>
      <c r="G152" s="355">
        <v>713075.08095729654</v>
      </c>
      <c r="H152" s="355">
        <v>66.124175969934527</v>
      </c>
      <c r="I152" s="355">
        <v>9.4287868888794009</v>
      </c>
      <c r="J152" s="355" t="s">
        <v>602</v>
      </c>
    </row>
    <row r="153" spans="1:10" x14ac:dyDescent="0.75">
      <c r="A153" s="363" t="s">
        <v>597</v>
      </c>
      <c r="B153" s="355">
        <v>4831361.0253169499</v>
      </c>
      <c r="C153" s="355" t="s">
        <v>596</v>
      </c>
      <c r="D153" s="355">
        <v>70.885292620820223</v>
      </c>
      <c r="E153" s="355">
        <v>1.8027391382564999</v>
      </c>
      <c r="F153" s="355">
        <v>0.3605478276513</v>
      </c>
      <c r="G153" s="355">
        <v>342472.44003641803</v>
      </c>
      <c r="H153" s="355">
        <v>8.7096836113859304</v>
      </c>
      <c r="I153" s="355">
        <v>1.74193672227719</v>
      </c>
      <c r="J153" s="355" t="s">
        <v>538</v>
      </c>
    </row>
    <row r="154" spans="1:10" x14ac:dyDescent="0.75">
      <c r="A154" s="363" t="s">
        <v>598</v>
      </c>
      <c r="B154" s="355">
        <v>1193497.4119284172</v>
      </c>
      <c r="C154" s="355" t="s">
        <v>596</v>
      </c>
      <c r="D154" s="355">
        <v>89.645233903118722</v>
      </c>
      <c r="E154" s="355">
        <v>9.5000000000000107</v>
      </c>
      <c r="F154" s="355">
        <v>1.425</v>
      </c>
      <c r="G154" s="355">
        <v>106991.35465508979</v>
      </c>
      <c r="H154" s="355">
        <v>11.33822541331997</v>
      </c>
      <c r="I154" s="355">
        <v>1.700733811998</v>
      </c>
      <c r="J154" s="355" t="s">
        <v>538</v>
      </c>
    </row>
    <row r="155" spans="1:10" x14ac:dyDescent="0.75">
      <c r="A155" s="363" t="s">
        <v>599</v>
      </c>
      <c r="B155" s="355">
        <v>5246196.8253197456</v>
      </c>
      <c r="C155" s="355" t="s">
        <v>596</v>
      </c>
      <c r="D155" s="355">
        <v>50.248073994006532</v>
      </c>
      <c r="E155" s="355">
        <v>0.9</v>
      </c>
      <c r="F155" s="355">
        <v>0.09</v>
      </c>
      <c r="G155" s="355">
        <v>263611.28626578872</v>
      </c>
      <c r="H155" s="355">
        <v>4.72157714278777</v>
      </c>
      <c r="I155" s="355">
        <v>0.47215771427876002</v>
      </c>
      <c r="J155" s="355" t="s">
        <v>538</v>
      </c>
    </row>
    <row r="156" spans="1:10" x14ac:dyDescent="0.75">
      <c r="A156" s="363" t="s">
        <v>620</v>
      </c>
      <c r="B156" s="355" t="s">
        <v>567</v>
      </c>
      <c r="C156" s="355" t="s">
        <v>596</v>
      </c>
      <c r="D156" s="355" t="s">
        <v>567</v>
      </c>
      <c r="E156" s="355" t="s">
        <v>567</v>
      </c>
      <c r="F156" s="355" t="s">
        <v>567</v>
      </c>
      <c r="G156" s="355" t="s">
        <v>567</v>
      </c>
      <c r="H156" s="355" t="s">
        <v>567</v>
      </c>
      <c r="I156" s="355" t="s">
        <v>567</v>
      </c>
      <c r="J156" s="355" t="s">
        <v>567</v>
      </c>
    </row>
    <row r="157" spans="1:10" x14ac:dyDescent="0.75">
      <c r="A157" s="363" t="s">
        <v>621</v>
      </c>
      <c r="B157" s="355" t="s">
        <v>567</v>
      </c>
      <c r="C157" s="355" t="s">
        <v>596</v>
      </c>
      <c r="D157" s="355" t="s">
        <v>567</v>
      </c>
      <c r="E157" s="355" t="s">
        <v>567</v>
      </c>
      <c r="F157" s="355" t="s">
        <v>567</v>
      </c>
      <c r="G157" s="355" t="s">
        <v>567</v>
      </c>
      <c r="H157" s="355" t="s">
        <v>567</v>
      </c>
      <c r="I157" s="355" t="s">
        <v>567</v>
      </c>
      <c r="J157" s="355" t="s">
        <v>567</v>
      </c>
    </row>
    <row r="158" spans="1:10" x14ac:dyDescent="0.75">
      <c r="A158" s="363" t="s">
        <v>622</v>
      </c>
      <c r="B158" s="355">
        <v>1549775.2765938945</v>
      </c>
      <c r="C158" s="355" t="s">
        <v>596</v>
      </c>
      <c r="D158" s="355">
        <v>88.686898270265601</v>
      </c>
      <c r="E158" s="355">
        <v>26.684313801501879</v>
      </c>
      <c r="F158" s="355">
        <v>3.5579085068669198</v>
      </c>
      <c r="G158" s="355">
        <v>137444.76229705545</v>
      </c>
      <c r="H158" s="355">
        <v>41.354689802440859</v>
      </c>
      <c r="I158" s="355">
        <v>5.5139586403254501</v>
      </c>
      <c r="J158" s="355" t="s">
        <v>538</v>
      </c>
    </row>
    <row r="159" spans="1:10" x14ac:dyDescent="0.75">
      <c r="A159" s="88" t="s">
        <v>542</v>
      </c>
      <c r="B159" s="355">
        <v>287888.52852704684</v>
      </c>
      <c r="C159" s="355" t="s">
        <v>596</v>
      </c>
      <c r="D159" s="342" t="s">
        <v>202</v>
      </c>
      <c r="E159" s="342" t="s">
        <v>202</v>
      </c>
      <c r="F159" s="342" t="s">
        <v>202</v>
      </c>
      <c r="G159" s="355">
        <v>14557.892343983722</v>
      </c>
      <c r="H159" s="355">
        <v>0.26317951055388</v>
      </c>
      <c r="I159" s="355">
        <v>2.7123042493630001E-2</v>
      </c>
      <c r="J159" s="355" t="s">
        <v>602</v>
      </c>
    </row>
    <row r="160" spans="1:10" x14ac:dyDescent="0.75">
      <c r="A160" s="363" t="s">
        <v>597</v>
      </c>
      <c r="B160" s="337">
        <v>4445.4946217248917</v>
      </c>
      <c r="C160" s="355" t="s">
        <v>596</v>
      </c>
      <c r="D160" s="355">
        <v>70.885292620820223</v>
      </c>
      <c r="E160" s="355">
        <v>1.8027391382560001</v>
      </c>
      <c r="F160" s="355">
        <v>0.36054782765165</v>
      </c>
      <c r="G160" s="337">
        <v>315.12018710525143</v>
      </c>
      <c r="H160" s="337">
        <v>8.0140671434900008E-3</v>
      </c>
      <c r="I160" s="337">
        <v>1.6028134287E-3</v>
      </c>
      <c r="J160" s="337" t="s">
        <v>538</v>
      </c>
    </row>
    <row r="161" spans="1:10" x14ac:dyDescent="0.75">
      <c r="A161" s="363" t="s">
        <v>598</v>
      </c>
      <c r="B161" s="337">
        <v>7.7573134424458603</v>
      </c>
      <c r="C161" s="355" t="s">
        <v>596</v>
      </c>
      <c r="D161" s="355">
        <v>89.645233903119205</v>
      </c>
      <c r="E161" s="355">
        <v>9.4999999995828901</v>
      </c>
      <c r="F161" s="355">
        <v>1.4250000005819901</v>
      </c>
      <c r="G161" s="337">
        <v>0.69540617800786997</v>
      </c>
      <c r="H161" s="337">
        <v>7.3694477700000002E-5</v>
      </c>
      <c r="I161" s="337">
        <v>1.1054171659999999E-5</v>
      </c>
      <c r="J161" s="337" t="s">
        <v>538</v>
      </c>
    </row>
    <row r="162" spans="1:10" x14ac:dyDescent="0.75">
      <c r="A162" s="363" t="s">
        <v>599</v>
      </c>
      <c r="B162" s="337">
        <v>283435.27659187949</v>
      </c>
      <c r="C162" s="355" t="s">
        <v>596</v>
      </c>
      <c r="D162" s="355">
        <v>50.248073994006511</v>
      </c>
      <c r="E162" s="355">
        <v>0.89999999999999003</v>
      </c>
      <c r="F162" s="355">
        <v>0.09</v>
      </c>
      <c r="G162" s="337">
        <v>14242.076750700462</v>
      </c>
      <c r="H162" s="337">
        <v>0.25509174893268999</v>
      </c>
      <c r="I162" s="337">
        <v>2.5509174893269999E-2</v>
      </c>
      <c r="J162" s="337" t="s">
        <v>538</v>
      </c>
    </row>
    <row r="163" spans="1:10" x14ac:dyDescent="0.75">
      <c r="A163" s="363" t="s">
        <v>620</v>
      </c>
      <c r="B163" s="337" t="s">
        <v>567</v>
      </c>
      <c r="C163" s="355" t="s">
        <v>596</v>
      </c>
      <c r="D163" s="355" t="s">
        <v>567</v>
      </c>
      <c r="E163" s="355" t="s">
        <v>567</v>
      </c>
      <c r="F163" s="355" t="s">
        <v>567</v>
      </c>
      <c r="G163" s="337" t="s">
        <v>567</v>
      </c>
      <c r="H163" s="337" t="s">
        <v>567</v>
      </c>
      <c r="I163" s="337" t="s">
        <v>567</v>
      </c>
      <c r="J163" s="337" t="s">
        <v>567</v>
      </c>
    </row>
    <row r="164" spans="1:10" x14ac:dyDescent="0.75">
      <c r="A164" s="363" t="s">
        <v>621</v>
      </c>
      <c r="B164" s="337" t="s">
        <v>567</v>
      </c>
      <c r="C164" s="355" t="s">
        <v>596</v>
      </c>
      <c r="D164" s="355" t="s">
        <v>567</v>
      </c>
      <c r="E164" s="355" t="s">
        <v>567</v>
      </c>
      <c r="F164" s="355" t="s">
        <v>567</v>
      </c>
      <c r="G164" s="337" t="s">
        <v>567</v>
      </c>
      <c r="H164" s="337" t="s">
        <v>567</v>
      </c>
      <c r="I164" s="337" t="s">
        <v>567</v>
      </c>
      <c r="J164" s="337" t="s">
        <v>567</v>
      </c>
    </row>
    <row r="165" spans="1:10" x14ac:dyDescent="0.75">
      <c r="A165" s="363" t="s">
        <v>622</v>
      </c>
      <c r="B165" s="337" t="s">
        <v>540</v>
      </c>
      <c r="C165" s="355" t="s">
        <v>596</v>
      </c>
      <c r="D165" s="355" t="s">
        <v>572</v>
      </c>
      <c r="E165" s="355" t="s">
        <v>540</v>
      </c>
      <c r="F165" s="355" t="s">
        <v>540</v>
      </c>
      <c r="G165" s="337" t="s">
        <v>540</v>
      </c>
      <c r="H165" s="337" t="s">
        <v>540</v>
      </c>
      <c r="I165" s="337" t="s">
        <v>540</v>
      </c>
      <c r="J165" s="337" t="s">
        <v>538</v>
      </c>
    </row>
    <row r="166" spans="1:10" x14ac:dyDescent="0.75">
      <c r="A166" s="88" t="s">
        <v>543</v>
      </c>
      <c r="B166" s="355">
        <v>71231.588834342954</v>
      </c>
      <c r="C166" s="355" t="s">
        <v>596</v>
      </c>
      <c r="D166" s="342" t="s">
        <v>202</v>
      </c>
      <c r="E166" s="342" t="s">
        <v>202</v>
      </c>
      <c r="F166" s="342" t="s">
        <v>202</v>
      </c>
      <c r="G166" s="355">
        <v>4301.288425718365</v>
      </c>
      <c r="H166" s="355">
        <v>0.21923855140064</v>
      </c>
      <c r="I166" s="355">
        <v>3.0582001960579999E-2</v>
      </c>
      <c r="J166" s="355" t="s">
        <v>602</v>
      </c>
    </row>
    <row r="167" spans="1:10" x14ac:dyDescent="0.75">
      <c r="A167" s="363" t="s">
        <v>597</v>
      </c>
      <c r="B167" s="337">
        <v>689.44926062650995</v>
      </c>
      <c r="C167" s="355" t="s">
        <v>596</v>
      </c>
      <c r="D167" s="355">
        <v>70.885292620820223</v>
      </c>
      <c r="E167" s="355">
        <v>1.8027391382515501</v>
      </c>
      <c r="F167" s="355">
        <v>0.36054782764450999</v>
      </c>
      <c r="G167" s="337">
        <v>48.871812586718299</v>
      </c>
      <c r="H167" s="337">
        <v>1.2428971659700001E-3</v>
      </c>
      <c r="I167" s="337">
        <v>2.4857943319E-4</v>
      </c>
      <c r="J167" s="337" t="s">
        <v>538</v>
      </c>
    </row>
    <row r="168" spans="1:10" x14ac:dyDescent="0.75">
      <c r="A168" s="363" t="s">
        <v>598</v>
      </c>
      <c r="B168" s="337">
        <v>17966.014955618604</v>
      </c>
      <c r="C168" s="355" t="s">
        <v>596</v>
      </c>
      <c r="D168" s="355">
        <v>89.645233903118736</v>
      </c>
      <c r="E168" s="355">
        <v>9.5000000000001794</v>
      </c>
      <c r="F168" s="355">
        <v>1.4250000000001899</v>
      </c>
      <c r="G168" s="337">
        <v>1610.5676130033592</v>
      </c>
      <c r="H168" s="337">
        <v>0.17067714207838</v>
      </c>
      <c r="I168" s="337">
        <v>2.560157131176E-2</v>
      </c>
      <c r="J168" s="337" t="s">
        <v>538</v>
      </c>
    </row>
    <row r="169" spans="1:10" x14ac:dyDescent="0.75">
      <c r="A169" s="363" t="s">
        <v>599</v>
      </c>
      <c r="B169" s="337">
        <v>52576.124618097841</v>
      </c>
      <c r="C169" s="355" t="s">
        <v>596</v>
      </c>
      <c r="D169" s="355">
        <v>50.248073994006511</v>
      </c>
      <c r="E169" s="355">
        <v>0.90000000000003999</v>
      </c>
      <c r="F169" s="355">
        <v>9.0000000000019995E-2</v>
      </c>
      <c r="G169" s="337">
        <v>2641.8490001282876</v>
      </c>
      <c r="H169" s="337">
        <v>4.7318512156290002E-2</v>
      </c>
      <c r="I169" s="337">
        <v>4.7318512156300004E-3</v>
      </c>
      <c r="J169" s="337" t="s">
        <v>538</v>
      </c>
    </row>
    <row r="170" spans="1:10" x14ac:dyDescent="0.75">
      <c r="A170" s="363" t="s">
        <v>620</v>
      </c>
      <c r="B170" s="337" t="s">
        <v>567</v>
      </c>
      <c r="C170" s="355" t="s">
        <v>596</v>
      </c>
      <c r="D170" s="355" t="s">
        <v>567</v>
      </c>
      <c r="E170" s="355" t="s">
        <v>567</v>
      </c>
      <c r="F170" s="355" t="s">
        <v>567</v>
      </c>
      <c r="G170" s="337" t="s">
        <v>567</v>
      </c>
      <c r="H170" s="337" t="s">
        <v>567</v>
      </c>
      <c r="I170" s="337" t="s">
        <v>567</v>
      </c>
      <c r="J170" s="337" t="s">
        <v>567</v>
      </c>
    </row>
    <row r="171" spans="1:10" x14ac:dyDescent="0.75">
      <c r="A171" s="363" t="s">
        <v>621</v>
      </c>
      <c r="B171" s="337" t="s">
        <v>567</v>
      </c>
      <c r="C171" s="355" t="s">
        <v>596</v>
      </c>
      <c r="D171" s="355" t="s">
        <v>567</v>
      </c>
      <c r="E171" s="355" t="s">
        <v>567</v>
      </c>
      <c r="F171" s="355" t="s">
        <v>567</v>
      </c>
      <c r="G171" s="337" t="s">
        <v>567</v>
      </c>
      <c r="H171" s="337" t="s">
        <v>567</v>
      </c>
      <c r="I171" s="337" t="s">
        <v>567</v>
      </c>
      <c r="J171" s="337" t="s">
        <v>567</v>
      </c>
    </row>
    <row r="172" spans="1:10" x14ac:dyDescent="0.75">
      <c r="A172" s="363" t="s">
        <v>622</v>
      </c>
      <c r="B172" s="337" t="s">
        <v>540</v>
      </c>
      <c r="C172" s="355" t="s">
        <v>596</v>
      </c>
      <c r="D172" s="355" t="s">
        <v>572</v>
      </c>
      <c r="E172" s="355" t="s">
        <v>540</v>
      </c>
      <c r="F172" s="355" t="s">
        <v>540</v>
      </c>
      <c r="G172" s="337" t="s">
        <v>540</v>
      </c>
      <c r="H172" s="337" t="s">
        <v>540</v>
      </c>
      <c r="I172" s="337" t="s">
        <v>540</v>
      </c>
      <c r="J172" s="337" t="s">
        <v>538</v>
      </c>
    </row>
    <row r="173" spans="1:10" x14ac:dyDescent="0.75">
      <c r="A173" s="88" t="s">
        <v>544</v>
      </c>
      <c r="B173" s="355">
        <v>1251984.0918090276</v>
      </c>
      <c r="C173" s="355" t="s">
        <v>596</v>
      </c>
      <c r="D173" s="342" t="s">
        <v>202</v>
      </c>
      <c r="E173" s="342" t="s">
        <v>202</v>
      </c>
      <c r="F173" s="342" t="s">
        <v>202</v>
      </c>
      <c r="G173" s="355">
        <v>68073.138623483959</v>
      </c>
      <c r="H173" s="355">
        <v>2.1517258633080698</v>
      </c>
      <c r="I173" s="355">
        <v>0.27548151682647998</v>
      </c>
      <c r="J173" s="355" t="s">
        <v>602</v>
      </c>
    </row>
    <row r="174" spans="1:10" x14ac:dyDescent="0.75">
      <c r="A174" s="363" t="s">
        <v>597</v>
      </c>
      <c r="B174" s="337">
        <v>28362.611451098666</v>
      </c>
      <c r="C174" s="355" t="s">
        <v>596</v>
      </c>
      <c r="D174" s="355">
        <v>70.885292620820223</v>
      </c>
      <c r="E174" s="355">
        <v>1.80273913825659</v>
      </c>
      <c r="F174" s="355">
        <v>0.36054782765124999</v>
      </c>
      <c r="G174" s="337">
        <v>2010.4920122017552</v>
      </c>
      <c r="H174" s="337">
        <v>5.1130389726060002E-2</v>
      </c>
      <c r="I174" s="337">
        <v>1.0226077945210001E-2</v>
      </c>
      <c r="J174" s="337" t="s">
        <v>538</v>
      </c>
    </row>
    <row r="175" spans="1:10" x14ac:dyDescent="0.75">
      <c r="A175" s="363" t="s">
        <v>598</v>
      </c>
      <c r="B175" s="337">
        <v>116201.87689068279</v>
      </c>
      <c r="C175" s="355" t="s">
        <v>596</v>
      </c>
      <c r="D175" s="355">
        <v>89.645233903118736</v>
      </c>
      <c r="E175" s="355">
        <v>9.5000000000000302</v>
      </c>
      <c r="F175" s="355">
        <v>1.4249999999999701</v>
      </c>
      <c r="G175" s="337">
        <v>10416.944433846667</v>
      </c>
      <c r="H175" s="337">
        <v>1.1039178304614901</v>
      </c>
      <c r="I175" s="337">
        <v>0.16558767456921999</v>
      </c>
      <c r="J175" s="337" t="s">
        <v>538</v>
      </c>
    </row>
    <row r="176" spans="1:10" x14ac:dyDescent="0.75">
      <c r="A176" s="363" t="s">
        <v>599</v>
      </c>
      <c r="B176" s="337">
        <v>1107419.6034672461</v>
      </c>
      <c r="C176" s="355" t="s">
        <v>596</v>
      </c>
      <c r="D176" s="355">
        <v>50.248073994006511</v>
      </c>
      <c r="E176" s="355">
        <v>0.9</v>
      </c>
      <c r="F176" s="355">
        <v>0.09</v>
      </c>
      <c r="G176" s="337">
        <v>55645.702177435531</v>
      </c>
      <c r="H176" s="337">
        <v>0.99667764312051998</v>
      </c>
      <c r="I176" s="337">
        <v>9.9667764312050003E-2</v>
      </c>
      <c r="J176" s="337" t="s">
        <v>538</v>
      </c>
    </row>
    <row r="177" spans="1:10" x14ac:dyDescent="0.75">
      <c r="A177" s="363" t="s">
        <v>620</v>
      </c>
      <c r="B177" s="337" t="s">
        <v>567</v>
      </c>
      <c r="C177" s="355" t="s">
        <v>596</v>
      </c>
      <c r="D177" s="355" t="s">
        <v>567</v>
      </c>
      <c r="E177" s="355" t="s">
        <v>567</v>
      </c>
      <c r="F177" s="355" t="s">
        <v>567</v>
      </c>
      <c r="G177" s="337" t="s">
        <v>567</v>
      </c>
      <c r="H177" s="337" t="s">
        <v>567</v>
      </c>
      <c r="I177" s="337" t="s">
        <v>567</v>
      </c>
      <c r="J177" s="337" t="s">
        <v>567</v>
      </c>
    </row>
    <row r="178" spans="1:10" x14ac:dyDescent="0.75">
      <c r="A178" s="363" t="s">
        <v>621</v>
      </c>
      <c r="B178" s="337" t="s">
        <v>567</v>
      </c>
      <c r="C178" s="355" t="s">
        <v>596</v>
      </c>
      <c r="D178" s="355" t="s">
        <v>567</v>
      </c>
      <c r="E178" s="355" t="s">
        <v>567</v>
      </c>
      <c r="F178" s="355" t="s">
        <v>567</v>
      </c>
      <c r="G178" s="337" t="s">
        <v>567</v>
      </c>
      <c r="H178" s="337" t="s">
        <v>567</v>
      </c>
      <c r="I178" s="337" t="s">
        <v>567</v>
      </c>
      <c r="J178" s="337" t="s">
        <v>567</v>
      </c>
    </row>
    <row r="179" spans="1:10" x14ac:dyDescent="0.75">
      <c r="A179" s="363" t="s">
        <v>622</v>
      </c>
      <c r="B179" s="337" t="s">
        <v>540</v>
      </c>
      <c r="C179" s="355" t="s">
        <v>596</v>
      </c>
      <c r="D179" s="355" t="s">
        <v>572</v>
      </c>
      <c r="E179" s="355" t="s">
        <v>540</v>
      </c>
      <c r="F179" s="355" t="s">
        <v>540</v>
      </c>
      <c r="G179" s="337" t="s">
        <v>540</v>
      </c>
      <c r="H179" s="337" t="s">
        <v>540</v>
      </c>
      <c r="I179" s="337" t="s">
        <v>540</v>
      </c>
      <c r="J179" s="337" t="s">
        <v>538</v>
      </c>
    </row>
    <row r="180" spans="1:10" x14ac:dyDescent="0.75">
      <c r="A180" s="88" t="s">
        <v>545</v>
      </c>
      <c r="B180" s="355">
        <v>622099.46205159929</v>
      </c>
      <c r="C180" s="355" t="s">
        <v>596</v>
      </c>
      <c r="D180" s="342" t="s">
        <v>202</v>
      </c>
      <c r="E180" s="342" t="s">
        <v>202</v>
      </c>
      <c r="F180" s="342" t="s">
        <v>202</v>
      </c>
      <c r="G180" s="355">
        <v>42633.805165146805</v>
      </c>
      <c r="H180" s="355">
        <v>2.8955545920770498</v>
      </c>
      <c r="I180" s="355">
        <v>0.42389215784265999</v>
      </c>
      <c r="J180" s="355" t="s">
        <v>602</v>
      </c>
    </row>
    <row r="181" spans="1:10" x14ac:dyDescent="0.75">
      <c r="A181" s="363" t="s">
        <v>597</v>
      </c>
      <c r="B181" s="337">
        <v>40884.945191305167</v>
      </c>
      <c r="C181" s="355" t="s">
        <v>596</v>
      </c>
      <c r="D181" s="355">
        <v>70.885292620820223</v>
      </c>
      <c r="E181" s="355">
        <v>1.8027391382565601</v>
      </c>
      <c r="F181" s="355">
        <v>0.36054782765136001</v>
      </c>
      <c r="G181" s="337">
        <v>2898.1413036718632</v>
      </c>
      <c r="H181" s="337">
        <v>7.3704890861839997E-2</v>
      </c>
      <c r="I181" s="337">
        <v>1.474097817237E-2</v>
      </c>
      <c r="J181" s="337" t="s">
        <v>538</v>
      </c>
    </row>
    <row r="182" spans="1:10" x14ac:dyDescent="0.75">
      <c r="A182" s="363" t="s">
        <v>598</v>
      </c>
      <c r="B182" s="337">
        <v>267297.28326057491</v>
      </c>
      <c r="C182" s="355" t="s">
        <v>596</v>
      </c>
      <c r="D182" s="355">
        <v>89.645233903118736</v>
      </c>
      <c r="E182" s="355">
        <v>9.4999999999999893</v>
      </c>
      <c r="F182" s="355">
        <v>1.425</v>
      </c>
      <c r="G182" s="337">
        <v>23961.927479562422</v>
      </c>
      <c r="H182" s="337">
        <v>2.53932419097546</v>
      </c>
      <c r="I182" s="337">
        <v>0.38089862864632001</v>
      </c>
      <c r="J182" s="337" t="s">
        <v>538</v>
      </c>
    </row>
    <row r="183" spans="1:10" x14ac:dyDescent="0.75">
      <c r="A183" s="363" t="s">
        <v>599</v>
      </c>
      <c r="B183" s="337">
        <v>313917.23359971924</v>
      </c>
      <c r="C183" s="355" t="s">
        <v>596</v>
      </c>
      <c r="D183" s="355">
        <v>50.248073994006511</v>
      </c>
      <c r="E183" s="355">
        <v>0.90000000000001001</v>
      </c>
      <c r="F183" s="355">
        <v>8.9999999999979999E-2</v>
      </c>
      <c r="G183" s="337">
        <v>15773.73638191252</v>
      </c>
      <c r="H183" s="337">
        <v>0.28252551023974998</v>
      </c>
      <c r="I183" s="337">
        <v>2.825255102397E-2</v>
      </c>
      <c r="J183" s="337" t="s">
        <v>538</v>
      </c>
    </row>
    <row r="184" spans="1:10" x14ac:dyDescent="0.75">
      <c r="A184" s="363" t="s">
        <v>620</v>
      </c>
      <c r="B184" s="337" t="s">
        <v>567</v>
      </c>
      <c r="C184" s="355" t="s">
        <v>596</v>
      </c>
      <c r="D184" s="355" t="s">
        <v>567</v>
      </c>
      <c r="E184" s="355" t="s">
        <v>567</v>
      </c>
      <c r="F184" s="355" t="s">
        <v>567</v>
      </c>
      <c r="G184" s="337" t="s">
        <v>567</v>
      </c>
      <c r="H184" s="337" t="s">
        <v>567</v>
      </c>
      <c r="I184" s="337" t="s">
        <v>567</v>
      </c>
      <c r="J184" s="337" t="s">
        <v>567</v>
      </c>
    </row>
    <row r="185" spans="1:10" x14ac:dyDescent="0.75">
      <c r="A185" s="363" t="s">
        <v>621</v>
      </c>
      <c r="B185" s="337" t="s">
        <v>567</v>
      </c>
      <c r="C185" s="355" t="s">
        <v>596</v>
      </c>
      <c r="D185" s="355" t="s">
        <v>567</v>
      </c>
      <c r="E185" s="355" t="s">
        <v>567</v>
      </c>
      <c r="F185" s="355" t="s">
        <v>567</v>
      </c>
      <c r="G185" s="337" t="s">
        <v>567</v>
      </c>
      <c r="H185" s="337" t="s">
        <v>567</v>
      </c>
      <c r="I185" s="337" t="s">
        <v>567</v>
      </c>
      <c r="J185" s="337" t="s">
        <v>567</v>
      </c>
    </row>
    <row r="186" spans="1:10" x14ac:dyDescent="0.75">
      <c r="A186" s="363" t="s">
        <v>622</v>
      </c>
      <c r="B186" s="337" t="s">
        <v>540</v>
      </c>
      <c r="C186" s="355" t="s">
        <v>596</v>
      </c>
      <c r="D186" s="355" t="s">
        <v>572</v>
      </c>
      <c r="E186" s="355" t="s">
        <v>540</v>
      </c>
      <c r="F186" s="355" t="s">
        <v>540</v>
      </c>
      <c r="G186" s="337" t="s">
        <v>540</v>
      </c>
      <c r="H186" s="337" t="s">
        <v>540</v>
      </c>
      <c r="I186" s="337" t="s">
        <v>540</v>
      </c>
      <c r="J186" s="337" t="s">
        <v>538</v>
      </c>
    </row>
    <row r="187" spans="1:10" x14ac:dyDescent="0.75">
      <c r="A187" s="88" t="s">
        <v>546</v>
      </c>
      <c r="B187" s="355">
        <v>489761.38855571469</v>
      </c>
      <c r="C187" s="355" t="s">
        <v>596</v>
      </c>
      <c r="D187" s="342" t="s">
        <v>202</v>
      </c>
      <c r="E187" s="342" t="s">
        <v>202</v>
      </c>
      <c r="F187" s="342" t="s">
        <v>202</v>
      </c>
      <c r="G187" s="355">
        <v>32685.4901927684</v>
      </c>
      <c r="H187" s="355">
        <v>2.16834444582144</v>
      </c>
      <c r="I187" s="355">
        <v>0.31353116092703998</v>
      </c>
      <c r="J187" s="355" t="s">
        <v>602</v>
      </c>
    </row>
    <row r="188" spans="1:10" x14ac:dyDescent="0.75">
      <c r="A188" s="363" t="s">
        <v>597</v>
      </c>
      <c r="B188" s="337">
        <v>9808.8338456088659</v>
      </c>
      <c r="C188" s="355" t="s">
        <v>596</v>
      </c>
      <c r="D188" s="355">
        <v>70.885292620820209</v>
      </c>
      <c r="E188" s="355">
        <v>1.80273913825608</v>
      </c>
      <c r="F188" s="355">
        <v>0.36054782765162002</v>
      </c>
      <c r="G188" s="337">
        <v>695.30205741498969</v>
      </c>
      <c r="H188" s="337">
        <v>1.768276867413E-2</v>
      </c>
      <c r="I188" s="337">
        <v>3.5365537348299998E-3</v>
      </c>
      <c r="J188" s="337" t="s">
        <v>538</v>
      </c>
    </row>
    <row r="189" spans="1:10" x14ac:dyDescent="0.75">
      <c r="A189" s="363" t="s">
        <v>598</v>
      </c>
      <c r="B189" s="337">
        <v>199849.34626839636</v>
      </c>
      <c r="C189" s="355" t="s">
        <v>596</v>
      </c>
      <c r="D189" s="355">
        <v>89.645233903118736</v>
      </c>
      <c r="E189" s="355">
        <v>9.5000000000000195</v>
      </c>
      <c r="F189" s="355">
        <v>1.4249999999999801</v>
      </c>
      <c r="G189" s="337">
        <v>17915.541391615763</v>
      </c>
      <c r="H189" s="337">
        <v>1.89856878954977</v>
      </c>
      <c r="I189" s="337">
        <v>0.28478531843246002</v>
      </c>
      <c r="J189" s="337" t="s">
        <v>538</v>
      </c>
    </row>
    <row r="190" spans="1:10" x14ac:dyDescent="0.75">
      <c r="A190" s="363" t="s">
        <v>599</v>
      </c>
      <c r="B190" s="337">
        <v>280103.20844170946</v>
      </c>
      <c r="C190" s="355" t="s">
        <v>596</v>
      </c>
      <c r="D190" s="355">
        <v>50.248073994006511</v>
      </c>
      <c r="E190" s="355">
        <v>0.90000000000001001</v>
      </c>
      <c r="F190" s="355">
        <v>8.9999999999990005E-2</v>
      </c>
      <c r="G190" s="337">
        <v>14074.646743737647</v>
      </c>
      <c r="H190" s="337">
        <v>0.25209288759754001</v>
      </c>
      <c r="I190" s="337">
        <v>2.5209288759749999E-2</v>
      </c>
      <c r="J190" s="337" t="s">
        <v>538</v>
      </c>
    </row>
    <row r="191" spans="1:10" x14ac:dyDescent="0.75">
      <c r="A191" s="363" t="s">
        <v>620</v>
      </c>
      <c r="B191" s="337" t="s">
        <v>567</v>
      </c>
      <c r="C191" s="355" t="s">
        <v>596</v>
      </c>
      <c r="D191" s="355" t="s">
        <v>567</v>
      </c>
      <c r="E191" s="355" t="s">
        <v>567</v>
      </c>
      <c r="F191" s="355" t="s">
        <v>567</v>
      </c>
      <c r="G191" s="337" t="s">
        <v>567</v>
      </c>
      <c r="H191" s="337" t="s">
        <v>567</v>
      </c>
      <c r="I191" s="337" t="s">
        <v>567</v>
      </c>
      <c r="J191" s="337" t="s">
        <v>567</v>
      </c>
    </row>
    <row r="192" spans="1:10" x14ac:dyDescent="0.75">
      <c r="A192" s="363" t="s">
        <v>621</v>
      </c>
      <c r="B192" s="337" t="s">
        <v>567</v>
      </c>
      <c r="C192" s="355" t="s">
        <v>596</v>
      </c>
      <c r="D192" s="355" t="s">
        <v>567</v>
      </c>
      <c r="E192" s="355" t="s">
        <v>567</v>
      </c>
      <c r="F192" s="355" t="s">
        <v>567</v>
      </c>
      <c r="G192" s="337" t="s">
        <v>567</v>
      </c>
      <c r="H192" s="337" t="s">
        <v>567</v>
      </c>
      <c r="I192" s="337" t="s">
        <v>567</v>
      </c>
      <c r="J192" s="337" t="s">
        <v>567</v>
      </c>
    </row>
    <row r="193" spans="1:10" x14ac:dyDescent="0.75">
      <c r="A193" s="363" t="s">
        <v>622</v>
      </c>
      <c r="B193" s="337" t="s">
        <v>540</v>
      </c>
      <c r="C193" s="355" t="s">
        <v>596</v>
      </c>
      <c r="D193" s="355" t="s">
        <v>572</v>
      </c>
      <c r="E193" s="355" t="s">
        <v>540</v>
      </c>
      <c r="F193" s="355" t="s">
        <v>540</v>
      </c>
      <c r="G193" s="337" t="s">
        <v>540</v>
      </c>
      <c r="H193" s="337" t="s">
        <v>540</v>
      </c>
      <c r="I193" s="337" t="s">
        <v>540</v>
      </c>
      <c r="J193" s="337" t="s">
        <v>538</v>
      </c>
    </row>
    <row r="194" spans="1:10" x14ac:dyDescent="0.75">
      <c r="A194" s="88" t="s">
        <v>547</v>
      </c>
      <c r="B194" s="355">
        <v>572093.18032675609</v>
      </c>
      <c r="C194" s="355" t="s">
        <v>596</v>
      </c>
      <c r="D194" s="342" t="s">
        <v>202</v>
      </c>
      <c r="E194" s="342" t="s">
        <v>202</v>
      </c>
      <c r="F194" s="342" t="s">
        <v>202</v>
      </c>
      <c r="G194" s="355">
        <v>39511.014394589867</v>
      </c>
      <c r="H194" s="355">
        <v>2.8015978527018199</v>
      </c>
      <c r="I194" s="355">
        <v>0.40874362170021</v>
      </c>
      <c r="J194" s="355" t="s">
        <v>602</v>
      </c>
    </row>
    <row r="195" spans="1:10" x14ac:dyDescent="0.75">
      <c r="A195" s="363" t="s">
        <v>597</v>
      </c>
      <c r="B195" s="337">
        <v>17504.139709891442</v>
      </c>
      <c r="C195" s="355" t="s">
        <v>596</v>
      </c>
      <c r="D195" s="355">
        <v>70.885292620820223</v>
      </c>
      <c r="E195" s="355">
        <v>1.8027391382564399</v>
      </c>
      <c r="F195" s="355">
        <v>0.36054782765151999</v>
      </c>
      <c r="G195" s="337">
        <v>1240.786065411374</v>
      </c>
      <c r="H195" s="337">
        <v>3.1555397736530003E-2</v>
      </c>
      <c r="I195" s="337">
        <v>6.3110795473100001E-3</v>
      </c>
      <c r="J195" s="337" t="s">
        <v>538</v>
      </c>
    </row>
    <row r="196" spans="1:10" x14ac:dyDescent="0.75">
      <c r="A196" s="363" t="s">
        <v>598</v>
      </c>
      <c r="B196" s="337">
        <v>264059.57190815231</v>
      </c>
      <c r="C196" s="355" t="s">
        <v>596</v>
      </c>
      <c r="D196" s="355">
        <v>89.645233903118736</v>
      </c>
      <c r="E196" s="355">
        <v>9.5000000000000107</v>
      </c>
      <c r="F196" s="355">
        <v>1.42500000000001</v>
      </c>
      <c r="G196" s="337">
        <v>23671.682088063717</v>
      </c>
      <c r="H196" s="337">
        <v>2.5085659331274499</v>
      </c>
      <c r="I196" s="337">
        <v>0.37628488996912002</v>
      </c>
      <c r="J196" s="337" t="s">
        <v>538</v>
      </c>
    </row>
    <row r="197" spans="1:10" x14ac:dyDescent="0.75">
      <c r="A197" s="363" t="s">
        <v>599</v>
      </c>
      <c r="B197" s="337">
        <v>290529.46870871232</v>
      </c>
      <c r="C197" s="355" t="s">
        <v>596</v>
      </c>
      <c r="D197" s="355">
        <v>50.248073994006511</v>
      </c>
      <c r="E197" s="355">
        <v>0.9</v>
      </c>
      <c r="F197" s="355">
        <v>8.9999999999990005E-2</v>
      </c>
      <c r="G197" s="337">
        <v>14598.546241114776</v>
      </c>
      <c r="H197" s="337">
        <v>0.26147652183783998</v>
      </c>
      <c r="I197" s="337">
        <v>2.6147652183779999E-2</v>
      </c>
      <c r="J197" s="337" t="s">
        <v>538</v>
      </c>
    </row>
    <row r="198" spans="1:10" x14ac:dyDescent="0.75">
      <c r="A198" s="363" t="s">
        <v>620</v>
      </c>
      <c r="B198" s="337" t="s">
        <v>567</v>
      </c>
      <c r="C198" s="355" t="s">
        <v>596</v>
      </c>
      <c r="D198" s="355" t="s">
        <v>567</v>
      </c>
      <c r="E198" s="355" t="s">
        <v>567</v>
      </c>
      <c r="F198" s="355" t="s">
        <v>567</v>
      </c>
      <c r="G198" s="337" t="s">
        <v>567</v>
      </c>
      <c r="H198" s="337" t="s">
        <v>567</v>
      </c>
      <c r="I198" s="337" t="s">
        <v>567</v>
      </c>
      <c r="J198" s="337" t="s">
        <v>567</v>
      </c>
    </row>
    <row r="199" spans="1:10" x14ac:dyDescent="0.75">
      <c r="A199" s="364" t="s">
        <v>621</v>
      </c>
      <c r="B199" s="337" t="s">
        <v>567</v>
      </c>
      <c r="C199" s="355" t="s">
        <v>596</v>
      </c>
      <c r="D199" s="355" t="s">
        <v>567</v>
      </c>
      <c r="E199" s="355" t="s">
        <v>567</v>
      </c>
      <c r="F199" s="355" t="s">
        <v>567</v>
      </c>
      <c r="G199" s="337" t="s">
        <v>567</v>
      </c>
      <c r="H199" s="337" t="s">
        <v>567</v>
      </c>
      <c r="I199" s="337" t="s">
        <v>567</v>
      </c>
      <c r="J199" s="337" t="s">
        <v>567</v>
      </c>
    </row>
    <row r="200" spans="1:10" x14ac:dyDescent="0.75">
      <c r="A200" s="363" t="s">
        <v>622</v>
      </c>
      <c r="B200" s="337" t="s">
        <v>540</v>
      </c>
      <c r="C200" s="355" t="s">
        <v>596</v>
      </c>
      <c r="D200" s="355" t="s">
        <v>572</v>
      </c>
      <c r="E200" s="355" t="s">
        <v>540</v>
      </c>
      <c r="F200" s="355" t="s">
        <v>540</v>
      </c>
      <c r="G200" s="337" t="s">
        <v>540</v>
      </c>
      <c r="H200" s="337" t="s">
        <v>540</v>
      </c>
      <c r="I200" s="337" t="s">
        <v>540</v>
      </c>
      <c r="J200" s="337" t="s">
        <v>538</v>
      </c>
    </row>
    <row r="201" spans="1:10" x14ac:dyDescent="0.75">
      <c r="A201" s="88" t="s">
        <v>623</v>
      </c>
      <c r="B201" s="355">
        <v>9525772.2990545202</v>
      </c>
      <c r="C201" s="355" t="s">
        <v>596</v>
      </c>
      <c r="D201" s="342" t="s">
        <v>202</v>
      </c>
      <c r="E201" s="342" t="s">
        <v>202</v>
      </c>
      <c r="F201" s="342" t="s">
        <v>202</v>
      </c>
      <c r="G201" s="355">
        <v>511312.45181160542</v>
      </c>
      <c r="H201" s="355">
        <v>55.62453515407163</v>
      </c>
      <c r="I201" s="355">
        <v>7.9494333871288001</v>
      </c>
      <c r="J201" s="355" t="s">
        <v>602</v>
      </c>
    </row>
    <row r="202" spans="1:10" x14ac:dyDescent="0.75">
      <c r="A202" s="359" t="s">
        <v>624</v>
      </c>
      <c r="B202" s="355">
        <v>9525772.2990545202</v>
      </c>
      <c r="C202" s="355" t="s">
        <v>596</v>
      </c>
      <c r="D202" s="342" t="s">
        <v>202</v>
      </c>
      <c r="E202" s="342" t="s">
        <v>202</v>
      </c>
      <c r="F202" s="342" t="s">
        <v>202</v>
      </c>
      <c r="G202" s="355">
        <v>511312.45181160542</v>
      </c>
      <c r="H202" s="355">
        <v>55.62453515407163</v>
      </c>
      <c r="I202" s="355">
        <v>7.9494333871288001</v>
      </c>
      <c r="J202" s="355" t="s">
        <v>602</v>
      </c>
    </row>
    <row r="203" spans="1:10" x14ac:dyDescent="0.75">
      <c r="A203" s="360" t="s">
        <v>625</v>
      </c>
      <c r="B203" s="355">
        <v>9525772.2990545202</v>
      </c>
      <c r="C203" s="355" t="s">
        <v>596</v>
      </c>
      <c r="D203" s="342" t="s">
        <v>202</v>
      </c>
      <c r="E203" s="342" t="s">
        <v>202</v>
      </c>
      <c r="F203" s="342" t="s">
        <v>202</v>
      </c>
      <c r="G203" s="355">
        <v>511312.45181160542</v>
      </c>
      <c r="H203" s="355">
        <v>55.62453515407163</v>
      </c>
      <c r="I203" s="355">
        <v>7.9494333871288001</v>
      </c>
      <c r="J203" s="355" t="s">
        <v>602</v>
      </c>
    </row>
    <row r="204" spans="1:10" x14ac:dyDescent="0.75">
      <c r="A204" s="365" t="s">
        <v>607</v>
      </c>
      <c r="B204" s="337">
        <v>4729665.5512366947</v>
      </c>
      <c r="C204" s="355" t="s">
        <v>596</v>
      </c>
      <c r="D204" s="355">
        <v>70.885292620820223</v>
      </c>
      <c r="E204" s="355">
        <v>1.8027391382564999</v>
      </c>
      <c r="F204" s="355">
        <v>0.3605478276513</v>
      </c>
      <c r="G204" s="337">
        <v>335263.72659802606</v>
      </c>
      <c r="H204" s="337">
        <v>8.5263532000779101</v>
      </c>
      <c r="I204" s="337">
        <v>1.7052706400155799</v>
      </c>
      <c r="J204" s="337" t="s">
        <v>538</v>
      </c>
    </row>
    <row r="205" spans="1:10" x14ac:dyDescent="0.75">
      <c r="A205" s="365" t="s">
        <v>608</v>
      </c>
      <c r="B205" s="337">
        <v>328115.56133154966</v>
      </c>
      <c r="C205" s="355" t="s">
        <v>596</v>
      </c>
      <c r="D205" s="355">
        <v>89.645233903118665</v>
      </c>
      <c r="E205" s="355">
        <v>9.4999999999999893</v>
      </c>
      <c r="F205" s="355">
        <v>1.42500000000001</v>
      </c>
      <c r="G205" s="337">
        <v>29413.996242819849</v>
      </c>
      <c r="H205" s="337">
        <v>3.1170978326497201</v>
      </c>
      <c r="I205" s="337">
        <v>0.46756467489746001</v>
      </c>
      <c r="J205" s="337" t="s">
        <v>538</v>
      </c>
    </row>
    <row r="206" spans="1:10" x14ac:dyDescent="0.75">
      <c r="A206" s="365" t="s">
        <v>609</v>
      </c>
      <c r="B206" s="337">
        <v>2918215.9098923812</v>
      </c>
      <c r="C206" s="355" t="s">
        <v>596</v>
      </c>
      <c r="D206" s="355">
        <v>50.248073994006539</v>
      </c>
      <c r="E206" s="355">
        <v>0.9</v>
      </c>
      <c r="F206" s="355">
        <v>0.09</v>
      </c>
      <c r="G206" s="337">
        <v>146634.72897075949</v>
      </c>
      <c r="H206" s="337">
        <v>2.6263943189031398</v>
      </c>
      <c r="I206" s="337">
        <v>0.26263943189031003</v>
      </c>
      <c r="J206" s="337" t="s">
        <v>538</v>
      </c>
    </row>
    <row r="207" spans="1:10" x14ac:dyDescent="0.75">
      <c r="A207" s="365" t="s">
        <v>610</v>
      </c>
      <c r="B207" s="337" t="s">
        <v>567</v>
      </c>
      <c r="C207" s="355" t="s">
        <v>596</v>
      </c>
      <c r="D207" s="355" t="s">
        <v>567</v>
      </c>
      <c r="E207" s="355" t="s">
        <v>567</v>
      </c>
      <c r="F207" s="355" t="s">
        <v>567</v>
      </c>
      <c r="G207" s="337" t="s">
        <v>567</v>
      </c>
      <c r="H207" s="337" t="s">
        <v>567</v>
      </c>
      <c r="I207" s="337" t="s">
        <v>567</v>
      </c>
      <c r="J207" s="337" t="s">
        <v>567</v>
      </c>
    </row>
    <row r="208" spans="1:10" x14ac:dyDescent="0.75">
      <c r="A208" s="365" t="s">
        <v>611</v>
      </c>
      <c r="B208" s="337" t="s">
        <v>567</v>
      </c>
      <c r="C208" s="355" t="s">
        <v>596</v>
      </c>
      <c r="D208" s="355" t="s">
        <v>567</v>
      </c>
      <c r="E208" s="355" t="s">
        <v>567</v>
      </c>
      <c r="F208" s="355" t="s">
        <v>567</v>
      </c>
      <c r="G208" s="337" t="s">
        <v>567</v>
      </c>
      <c r="H208" s="337" t="s">
        <v>567</v>
      </c>
      <c r="I208" s="337" t="s">
        <v>567</v>
      </c>
      <c r="J208" s="337" t="s">
        <v>567</v>
      </c>
    </row>
    <row r="209" spans="1:10" x14ac:dyDescent="0.75">
      <c r="A209" s="365" t="s">
        <v>97</v>
      </c>
      <c r="B209" s="337">
        <v>1549775.2765938945</v>
      </c>
      <c r="C209" s="355" t="s">
        <v>596</v>
      </c>
      <c r="D209" s="355">
        <v>88.686898270265601</v>
      </c>
      <c r="E209" s="355">
        <v>26.684313801501879</v>
      </c>
      <c r="F209" s="355">
        <v>3.5579085068669198</v>
      </c>
      <c r="G209" s="337">
        <v>137444.76229705545</v>
      </c>
      <c r="H209" s="337">
        <v>41.354689802440859</v>
      </c>
      <c r="I209" s="337">
        <v>5.5139586403254501</v>
      </c>
      <c r="J209" s="337" t="s">
        <v>538</v>
      </c>
    </row>
    <row r="210" spans="1:10" x14ac:dyDescent="0.75">
      <c r="A210" s="366" t="s">
        <v>626</v>
      </c>
      <c r="B210" s="355">
        <v>27380929.070997577</v>
      </c>
      <c r="C210" s="355" t="s">
        <v>596</v>
      </c>
      <c r="D210" s="342" t="s">
        <v>202</v>
      </c>
      <c r="E210" s="342" t="s">
        <v>202</v>
      </c>
      <c r="F210" s="342" t="s">
        <v>202</v>
      </c>
      <c r="G210" s="355">
        <v>1828547.5056527506</v>
      </c>
      <c r="H210" s="355">
        <v>382.79860804422441</v>
      </c>
      <c r="I210" s="355">
        <v>124.45346640051022</v>
      </c>
    </row>
    <row r="211" spans="1:10" x14ac:dyDescent="0.75">
      <c r="A211" s="356" t="s">
        <v>597</v>
      </c>
      <c r="B211" s="355">
        <v>26377297.642433621</v>
      </c>
      <c r="C211" s="355" t="s">
        <v>596</v>
      </c>
      <c r="D211" s="355">
        <v>68.068822253188799</v>
      </c>
      <c r="E211" s="355">
        <v>9.9034811829129694</v>
      </c>
      <c r="F211" s="355">
        <v>4.71245201077007</v>
      </c>
      <c r="G211" s="355">
        <v>1795471.5847422702</v>
      </c>
      <c r="H211" s="355">
        <v>261.22707085793598</v>
      </c>
      <c r="I211" s="355">
        <v>124.30174931376699</v>
      </c>
    </row>
    <row r="212" spans="1:10" x14ac:dyDescent="0.75">
      <c r="A212" s="356" t="s">
        <v>598</v>
      </c>
      <c r="B212" s="355" t="s">
        <v>567</v>
      </c>
      <c r="C212" s="355" t="s">
        <v>596</v>
      </c>
      <c r="D212" s="355" t="s">
        <v>567</v>
      </c>
      <c r="E212" s="355" t="s">
        <v>567</v>
      </c>
      <c r="F212" s="355" t="s">
        <v>567</v>
      </c>
      <c r="G212" s="355" t="s">
        <v>567</v>
      </c>
      <c r="H212" s="355" t="s">
        <v>567</v>
      </c>
      <c r="I212" s="355" t="s">
        <v>567</v>
      </c>
    </row>
    <row r="213" spans="1:10" x14ac:dyDescent="0.75">
      <c r="A213" s="356" t="s">
        <v>599</v>
      </c>
      <c r="B213" s="355">
        <v>658252.51161717589</v>
      </c>
      <c r="C213" s="355" t="s">
        <v>596</v>
      </c>
      <c r="D213" s="355">
        <v>50.248073994006511</v>
      </c>
      <c r="E213" s="355">
        <v>184.68099587458195</v>
      </c>
      <c r="F213" s="355">
        <v>0.2228129930062</v>
      </c>
      <c r="G213" s="355">
        <v>33075.920910480483</v>
      </c>
      <c r="H213" s="355">
        <v>121.56672938240486</v>
      </c>
      <c r="I213" s="355">
        <v>0.14666721226727</v>
      </c>
    </row>
    <row r="214" spans="1:10" x14ac:dyDescent="0.75">
      <c r="A214" s="356" t="s">
        <v>600</v>
      </c>
      <c r="B214" s="355" t="s">
        <v>617</v>
      </c>
      <c r="C214" s="355" t="s">
        <v>596</v>
      </c>
      <c r="D214" s="355" t="s">
        <v>617</v>
      </c>
      <c r="E214" s="355" t="s">
        <v>3421</v>
      </c>
      <c r="F214" s="355" t="s">
        <v>3421</v>
      </c>
      <c r="G214" s="355" t="s">
        <v>617</v>
      </c>
      <c r="H214" s="355" t="s">
        <v>3421</v>
      </c>
      <c r="I214" s="355" t="s">
        <v>3421</v>
      </c>
    </row>
    <row r="215" spans="1:10" x14ac:dyDescent="0.75">
      <c r="A215" s="356" t="s">
        <v>603</v>
      </c>
      <c r="B215" s="355">
        <v>345378.91694677953</v>
      </c>
      <c r="C215" s="355" t="s">
        <v>596</v>
      </c>
      <c r="D215" s="355">
        <v>65.065035461653977</v>
      </c>
      <c r="E215" s="355">
        <v>1.39203745442E-2</v>
      </c>
      <c r="F215" s="355">
        <v>1.46212586472E-2</v>
      </c>
      <c r="G215" s="355">
        <v>22472.091478849856</v>
      </c>
      <c r="H215" s="355">
        <v>4.8078038835700004E-3</v>
      </c>
      <c r="I215" s="355">
        <v>5.0498744759699997E-3</v>
      </c>
    </row>
    <row r="216" spans="1:10" x14ac:dyDescent="0.75">
      <c r="A216" s="367" t="s">
        <v>627</v>
      </c>
      <c r="B216" s="355">
        <v>2520593.7655260009</v>
      </c>
      <c r="C216" s="355" t="s">
        <v>596</v>
      </c>
      <c r="D216" s="342" t="s">
        <v>202</v>
      </c>
      <c r="E216" s="342" t="s">
        <v>202</v>
      </c>
      <c r="F216" s="342" t="s">
        <v>202</v>
      </c>
      <c r="G216" s="355">
        <v>171223.03700227189</v>
      </c>
      <c r="H216" s="355">
        <v>2.0771880881664</v>
      </c>
      <c r="I216" s="355">
        <v>5.2994341437007098</v>
      </c>
    </row>
    <row r="217" spans="1:10" x14ac:dyDescent="0.75">
      <c r="A217" s="356" t="s">
        <v>628</v>
      </c>
      <c r="B217" s="337">
        <v>37296.193325856322</v>
      </c>
      <c r="C217" s="355" t="s">
        <v>596</v>
      </c>
      <c r="D217" s="355">
        <v>65.528560814054615</v>
      </c>
      <c r="E217" s="355">
        <v>55.694372613795643</v>
      </c>
      <c r="F217" s="355">
        <v>0.84385413051206004</v>
      </c>
      <c r="G217" s="337">
        <v>2443.9658724861142</v>
      </c>
      <c r="H217" s="337">
        <v>2.0771880881664</v>
      </c>
      <c r="I217" s="337">
        <v>3.1472546790399999E-2</v>
      </c>
    </row>
    <row r="218" spans="1:10" x14ac:dyDescent="0.75">
      <c r="A218" s="356" t="s">
        <v>629</v>
      </c>
      <c r="B218" s="337">
        <v>2483297.5722001446</v>
      </c>
      <c r="C218" s="355" t="s">
        <v>596</v>
      </c>
      <c r="D218" s="355">
        <v>67.965705366615154</v>
      </c>
      <c r="E218" s="355" t="s">
        <v>567</v>
      </c>
      <c r="F218" s="355">
        <v>2.1213573660618601</v>
      </c>
      <c r="G218" s="337">
        <v>168779.07112978576</v>
      </c>
      <c r="H218" s="337" t="s">
        <v>567</v>
      </c>
      <c r="I218" s="337">
        <v>5.2679615969103102</v>
      </c>
    </row>
    <row r="219" spans="1:10" x14ac:dyDescent="0.75">
      <c r="A219" s="356" t="s">
        <v>97</v>
      </c>
      <c r="B219" s="337" t="s">
        <v>567</v>
      </c>
      <c r="C219" s="355" t="s">
        <v>596</v>
      </c>
      <c r="D219" s="355" t="s">
        <v>567</v>
      </c>
      <c r="E219" s="355" t="s">
        <v>567</v>
      </c>
      <c r="F219" s="355" t="s">
        <v>567</v>
      </c>
      <c r="G219" s="337" t="s">
        <v>567</v>
      </c>
      <c r="H219" s="337" t="s">
        <v>567</v>
      </c>
      <c r="I219" s="337" t="s">
        <v>567</v>
      </c>
    </row>
    <row r="220" spans="1:10" x14ac:dyDescent="0.75">
      <c r="A220" s="89" t="s">
        <v>630</v>
      </c>
      <c r="B220" s="355">
        <v>23019933.091560528</v>
      </c>
      <c r="C220" s="355" t="s">
        <v>596</v>
      </c>
      <c r="D220" s="342" t="s">
        <v>202</v>
      </c>
      <c r="E220" s="342" t="s">
        <v>202</v>
      </c>
      <c r="F220" s="342" t="s">
        <v>202</v>
      </c>
      <c r="G220" s="355">
        <v>1541393.9638842882</v>
      </c>
      <c r="H220" s="355">
        <v>96.270134794355883</v>
      </c>
      <c r="I220" s="355">
        <v>107.92526854501631</v>
      </c>
    </row>
    <row r="221" spans="1:10" x14ac:dyDescent="0.75">
      <c r="A221" s="356" t="s">
        <v>631</v>
      </c>
      <c r="B221" s="355">
        <v>16921811.292189937</v>
      </c>
      <c r="C221" s="355" t="s">
        <v>596</v>
      </c>
      <c r="D221" s="355">
        <v>67.295257514422005</v>
      </c>
      <c r="E221" s="355">
        <v>5.1084749541971002</v>
      </c>
      <c r="F221" s="355">
        <v>6.3145397954923403</v>
      </c>
      <c r="G221" s="355">
        <v>1138757.6485183758</v>
      </c>
      <c r="H221" s="355">
        <v>86.444649165802019</v>
      </c>
      <c r="I221" s="355">
        <v>106.85345081634493</v>
      </c>
    </row>
    <row r="222" spans="1:10" x14ac:dyDescent="0.75">
      <c r="A222" s="356" t="s">
        <v>632</v>
      </c>
      <c r="B222" s="355">
        <v>5709315.2607636722</v>
      </c>
      <c r="C222" s="355" t="s">
        <v>596</v>
      </c>
      <c r="D222" s="355">
        <v>70.097394827971897</v>
      </c>
      <c r="E222" s="355">
        <v>0.18488760139145</v>
      </c>
      <c r="F222" s="355">
        <v>0.18175815724357</v>
      </c>
      <c r="G222" s="355">
        <v>400208.12603111647</v>
      </c>
      <c r="H222" s="355">
        <v>1.05558160415021</v>
      </c>
      <c r="I222" s="355">
        <v>1.03771462091897</v>
      </c>
    </row>
    <row r="223" spans="1:10" x14ac:dyDescent="0.75">
      <c r="A223" s="356" t="s">
        <v>633</v>
      </c>
      <c r="B223" s="355">
        <v>29789.5019987257</v>
      </c>
      <c r="C223" s="355" t="s">
        <v>596</v>
      </c>
      <c r="D223" s="355">
        <v>58.50719119052814</v>
      </c>
      <c r="E223" s="355">
        <v>0.36099554498696002</v>
      </c>
      <c r="F223" s="355">
        <v>0.75475590689572003</v>
      </c>
      <c r="G223" s="355">
        <v>1742.9000889100646</v>
      </c>
      <c r="H223" s="355">
        <v>1.075387750892E-2</v>
      </c>
      <c r="I223" s="355">
        <v>2.248380259702E-2</v>
      </c>
    </row>
    <row r="224" spans="1:10" x14ac:dyDescent="0.75">
      <c r="A224" s="356" t="s">
        <v>634</v>
      </c>
      <c r="B224" s="355" t="s">
        <v>617</v>
      </c>
      <c r="C224" s="355" t="s">
        <v>596</v>
      </c>
      <c r="D224" s="342" t="s">
        <v>202</v>
      </c>
      <c r="E224" s="342" t="s">
        <v>202</v>
      </c>
      <c r="F224" s="342" t="s">
        <v>202</v>
      </c>
      <c r="G224" s="355" t="s">
        <v>617</v>
      </c>
      <c r="H224" s="355">
        <v>1.1155517503383201</v>
      </c>
      <c r="I224" s="355">
        <v>1.5879024829000001E-4</v>
      </c>
    </row>
    <row r="225" spans="1:9" x14ac:dyDescent="0.75">
      <c r="A225" s="356" t="s">
        <v>599</v>
      </c>
      <c r="B225" s="355">
        <v>13638.11966141349</v>
      </c>
      <c r="C225" s="355" t="s">
        <v>596</v>
      </c>
      <c r="D225" s="355">
        <v>50.248073994006518</v>
      </c>
      <c r="E225" s="355">
        <v>560.10584906989629</v>
      </c>
      <c r="F225" s="355">
        <v>0.47005310044812998</v>
      </c>
      <c r="G225" s="355">
        <v>685.28924588582026</v>
      </c>
      <c r="H225" s="355">
        <v>7.6387905926728497</v>
      </c>
      <c r="I225" s="355">
        <v>6.4106404311300002E-3</v>
      </c>
    </row>
    <row r="226" spans="1:9" x14ac:dyDescent="0.75">
      <c r="A226" s="356" t="s">
        <v>603</v>
      </c>
      <c r="B226" s="355">
        <v>345378.91694677953</v>
      </c>
      <c r="C226" s="355" t="s">
        <v>596</v>
      </c>
      <c r="D226" s="355">
        <v>65.065035461653977</v>
      </c>
      <c r="E226" s="355">
        <v>1.39203745442E-2</v>
      </c>
      <c r="F226" s="355">
        <v>1.46212586472E-2</v>
      </c>
      <c r="G226" s="355">
        <v>22472.091478849856</v>
      </c>
      <c r="H226" s="355">
        <v>4.8078038835700004E-3</v>
      </c>
      <c r="I226" s="355">
        <v>5.0498744759699997E-3</v>
      </c>
    </row>
    <row r="227" spans="1:9" x14ac:dyDescent="0.75">
      <c r="A227" s="356" t="s">
        <v>635</v>
      </c>
      <c r="B227" s="355" t="s">
        <v>617</v>
      </c>
      <c r="C227" s="355" t="s">
        <v>596</v>
      </c>
      <c r="D227" s="342" t="s">
        <v>202</v>
      </c>
      <c r="E227" s="342" t="s">
        <v>202</v>
      </c>
      <c r="F227" s="342" t="s">
        <v>202</v>
      </c>
      <c r="G227" s="355" t="s">
        <v>617</v>
      </c>
      <c r="H227" s="355" t="s">
        <v>3421</v>
      </c>
      <c r="I227" s="355" t="s">
        <v>3421</v>
      </c>
    </row>
    <row r="228" spans="1:9" x14ac:dyDescent="0.75">
      <c r="A228" s="368" t="s">
        <v>636</v>
      </c>
      <c r="B228" s="355">
        <v>9895247.3702209964</v>
      </c>
      <c r="C228" s="355" t="s">
        <v>596</v>
      </c>
      <c r="D228" s="342" t="s">
        <v>202</v>
      </c>
      <c r="E228" s="342" t="s">
        <v>202</v>
      </c>
      <c r="F228" s="342" t="s">
        <v>202</v>
      </c>
      <c r="G228" s="355">
        <v>642823.95340102573</v>
      </c>
      <c r="H228" s="355">
        <v>50.343822771480582</v>
      </c>
      <c r="I228" s="355">
        <v>58.025893025180771</v>
      </c>
    </row>
    <row r="229" spans="1:9" x14ac:dyDescent="0.75">
      <c r="A229" s="356" t="s">
        <v>631</v>
      </c>
      <c r="B229" s="337">
        <v>9488919.231847588</v>
      </c>
      <c r="C229" s="355" t="s">
        <v>596</v>
      </c>
      <c r="D229" s="355">
        <v>67.295257514422005</v>
      </c>
      <c r="E229" s="355">
        <v>5.3042668218372304</v>
      </c>
      <c r="F229" s="355">
        <v>6.1142025353863501</v>
      </c>
      <c r="G229" s="337">
        <v>638559.26324073481</v>
      </c>
      <c r="H229" s="337">
        <v>50.331759456582397</v>
      </c>
      <c r="I229" s="337">
        <v>58.017174025438798</v>
      </c>
    </row>
    <row r="230" spans="1:9" x14ac:dyDescent="0.75">
      <c r="A230" s="356" t="s">
        <v>632</v>
      </c>
      <c r="B230" s="337">
        <v>60503.067046264565</v>
      </c>
      <c r="C230" s="355" t="s">
        <v>596</v>
      </c>
      <c r="D230" s="355">
        <v>70.097394827971897</v>
      </c>
      <c r="E230" s="355">
        <v>5.0597952880620002E-2</v>
      </c>
      <c r="F230" s="355">
        <v>0.11121541425701</v>
      </c>
      <c r="G230" s="337">
        <v>4241.107379045262</v>
      </c>
      <c r="H230" s="337">
        <v>3.0613313355399999E-3</v>
      </c>
      <c r="I230" s="337">
        <v>6.7288736653700002E-3</v>
      </c>
    </row>
    <row r="231" spans="1:9" x14ac:dyDescent="0.75">
      <c r="A231" s="356" t="s">
        <v>633</v>
      </c>
      <c r="B231" s="337">
        <v>140.98152388821543</v>
      </c>
      <c r="C231" s="355" t="s">
        <v>596</v>
      </c>
      <c r="D231" s="355">
        <v>58.50719119052814</v>
      </c>
      <c r="E231" s="355">
        <v>0.35312565588008998</v>
      </c>
      <c r="F231" s="355">
        <v>0.42764119791897998</v>
      </c>
      <c r="G231" s="337">
        <v>8.2484329724598293</v>
      </c>
      <c r="H231" s="337">
        <v>4.9784193089999999E-5</v>
      </c>
      <c r="I231" s="337">
        <v>6.0289507759999999E-5</v>
      </c>
    </row>
    <row r="232" spans="1:9" x14ac:dyDescent="0.75">
      <c r="A232" s="356" t="s">
        <v>634</v>
      </c>
      <c r="B232" s="355" t="s">
        <v>540</v>
      </c>
      <c r="C232" s="355" t="s">
        <v>596</v>
      </c>
      <c r="D232" s="342" t="s">
        <v>202</v>
      </c>
      <c r="E232" s="342" t="s">
        <v>202</v>
      </c>
      <c r="F232" s="342" t="s">
        <v>202</v>
      </c>
      <c r="G232" s="355" t="s">
        <v>540</v>
      </c>
      <c r="H232" s="355" t="s">
        <v>567</v>
      </c>
      <c r="I232" s="355" t="s">
        <v>567</v>
      </c>
    </row>
    <row r="233" spans="1:9" x14ac:dyDescent="0.75">
      <c r="A233" s="365" t="s">
        <v>637</v>
      </c>
      <c r="B233" s="337" t="s">
        <v>540</v>
      </c>
      <c r="C233" s="355" t="s">
        <v>596</v>
      </c>
      <c r="D233" s="355" t="s">
        <v>540</v>
      </c>
      <c r="E233" s="355" t="s">
        <v>567</v>
      </c>
      <c r="F233" s="355" t="s">
        <v>567</v>
      </c>
      <c r="G233" s="337" t="s">
        <v>540</v>
      </c>
      <c r="H233" s="337" t="s">
        <v>567</v>
      </c>
      <c r="I233" s="337" t="s">
        <v>567</v>
      </c>
    </row>
    <row r="234" spans="1:9" x14ac:dyDescent="0.75">
      <c r="A234" s="356" t="s">
        <v>599</v>
      </c>
      <c r="B234" s="337">
        <v>305.17285647552848</v>
      </c>
      <c r="C234" s="355" t="s">
        <v>596</v>
      </c>
      <c r="D234" s="355">
        <v>50.248073994006504</v>
      </c>
      <c r="E234" s="355">
        <v>27.307030076668191</v>
      </c>
      <c r="F234" s="355">
        <v>3.3069279612714402</v>
      </c>
      <c r="G234" s="337">
        <v>15.334348273144681</v>
      </c>
      <c r="H234" s="337">
        <v>8.3333643703600007E-3</v>
      </c>
      <c r="I234" s="337">
        <v>1.0091846521000001E-3</v>
      </c>
    </row>
    <row r="235" spans="1:9" x14ac:dyDescent="0.75">
      <c r="A235" s="356" t="s">
        <v>603</v>
      </c>
      <c r="B235" s="337">
        <v>345378.91694677953</v>
      </c>
      <c r="C235" s="355" t="s">
        <v>596</v>
      </c>
      <c r="D235" s="355">
        <v>65.065035461653977</v>
      </c>
      <c r="E235" s="355">
        <v>1.79175673101E-3</v>
      </c>
      <c r="F235" s="355">
        <v>2.6656285938899999E-3</v>
      </c>
      <c r="G235" s="337">
        <v>22472.091478849856</v>
      </c>
      <c r="H235" s="337">
        <v>6.1883499919000002E-4</v>
      </c>
      <c r="I235" s="337">
        <v>9.2065191673999997E-4</v>
      </c>
    </row>
    <row r="236" spans="1:9" x14ac:dyDescent="0.75">
      <c r="A236" s="356" t="s">
        <v>635</v>
      </c>
      <c r="B236" s="355" t="s">
        <v>540</v>
      </c>
      <c r="C236" s="355" t="s">
        <v>596</v>
      </c>
      <c r="D236" s="342" t="s">
        <v>202</v>
      </c>
      <c r="E236" s="342" t="s">
        <v>202</v>
      </c>
      <c r="F236" s="342" t="s">
        <v>202</v>
      </c>
      <c r="G236" s="355" t="s">
        <v>540</v>
      </c>
      <c r="H236" s="355" t="s">
        <v>540</v>
      </c>
      <c r="I236" s="355" t="s">
        <v>540</v>
      </c>
    </row>
    <row r="237" spans="1:9" x14ac:dyDescent="0.75">
      <c r="A237" s="365" t="s">
        <v>92</v>
      </c>
      <c r="B237" s="337" t="s">
        <v>540</v>
      </c>
      <c r="C237" s="355" t="s">
        <v>596</v>
      </c>
      <c r="D237" s="355" t="s">
        <v>540</v>
      </c>
      <c r="E237" s="355" t="s">
        <v>540</v>
      </c>
      <c r="F237" s="355" t="s">
        <v>540</v>
      </c>
      <c r="G237" s="337" t="s">
        <v>540</v>
      </c>
      <c r="H237" s="337" t="s">
        <v>540</v>
      </c>
      <c r="I237" s="337" t="s">
        <v>540</v>
      </c>
    </row>
    <row r="238" spans="1:9" x14ac:dyDescent="0.75">
      <c r="A238" s="368" t="s">
        <v>638</v>
      </c>
      <c r="B238" s="355">
        <v>7274895.0369216222</v>
      </c>
      <c r="C238" s="355" t="s">
        <v>596</v>
      </c>
      <c r="D238" s="342" t="s">
        <v>202</v>
      </c>
      <c r="E238" s="342" t="s">
        <v>202</v>
      </c>
      <c r="F238" s="342" t="s">
        <v>202</v>
      </c>
      <c r="G238" s="355">
        <v>490535.10916694818</v>
      </c>
      <c r="H238" s="355">
        <v>32.091453933462091</v>
      </c>
      <c r="I238" s="355">
        <v>45.787790609772657</v>
      </c>
    </row>
    <row r="239" spans="1:9" x14ac:dyDescent="0.75">
      <c r="A239" s="356" t="s">
        <v>631</v>
      </c>
      <c r="B239" s="337">
        <v>6900391.8089475194</v>
      </c>
      <c r="C239" s="355" t="s">
        <v>596</v>
      </c>
      <c r="D239" s="355">
        <v>67.295257514421991</v>
      </c>
      <c r="E239" s="355">
        <v>4.6393023813644101</v>
      </c>
      <c r="F239" s="355">
        <v>6.6250690139685604</v>
      </c>
      <c r="G239" s="337">
        <v>464363.64373353153</v>
      </c>
      <c r="H239" s="337">
        <v>32.013004151597677</v>
      </c>
      <c r="I239" s="337">
        <v>45.715571957700703</v>
      </c>
    </row>
    <row r="240" spans="1:9" x14ac:dyDescent="0.75">
      <c r="A240" s="356" t="s">
        <v>632</v>
      </c>
      <c r="B240" s="337">
        <v>368052.82160106598</v>
      </c>
      <c r="C240" s="355" t="s">
        <v>596</v>
      </c>
      <c r="D240" s="355">
        <v>70.097394827971897</v>
      </c>
      <c r="E240" s="355">
        <v>0.10464546595778</v>
      </c>
      <c r="F240" s="355">
        <v>0.16285495695248001</v>
      </c>
      <c r="G240" s="337">
        <v>25799.543953319026</v>
      </c>
      <c r="H240" s="337">
        <v>3.8515059013520002E-2</v>
      </c>
      <c r="I240" s="337">
        <v>5.9939226418079999E-2</v>
      </c>
    </row>
    <row r="241" spans="1:9" x14ac:dyDescent="0.75">
      <c r="A241" s="356" t="s">
        <v>633</v>
      </c>
      <c r="B241" s="337">
        <v>5787.6625596214753</v>
      </c>
      <c r="C241" s="355" t="s">
        <v>596</v>
      </c>
      <c r="D241" s="355">
        <v>58.50719119052814</v>
      </c>
      <c r="E241" s="355">
        <v>0.67636171756462005</v>
      </c>
      <c r="F241" s="355">
        <v>0.87181754613039997</v>
      </c>
      <c r="G241" s="337">
        <v>338.61987992203512</v>
      </c>
      <c r="H241" s="337">
        <v>3.9145533895100001E-3</v>
      </c>
      <c r="I241" s="337">
        <v>5.04578577056E-3</v>
      </c>
    </row>
    <row r="242" spans="1:9" x14ac:dyDescent="0.75">
      <c r="A242" s="356" t="s">
        <v>634</v>
      </c>
      <c r="B242" s="355" t="s">
        <v>540</v>
      </c>
      <c r="C242" s="355" t="s">
        <v>596</v>
      </c>
      <c r="D242" s="342" t="s">
        <v>202</v>
      </c>
      <c r="E242" s="342" t="s">
        <v>202</v>
      </c>
      <c r="F242" s="342" t="s">
        <v>202</v>
      </c>
      <c r="G242" s="355" t="s">
        <v>540</v>
      </c>
      <c r="H242" s="355">
        <v>1.0519629843E-4</v>
      </c>
      <c r="I242" s="355">
        <v>1.355960522E-5</v>
      </c>
    </row>
    <row r="243" spans="1:9" x14ac:dyDescent="0.75">
      <c r="A243" s="365" t="s">
        <v>637</v>
      </c>
      <c r="B243" s="337" t="s">
        <v>540</v>
      </c>
      <c r="C243" s="355" t="s">
        <v>596</v>
      </c>
      <c r="D243" s="355" t="s">
        <v>540</v>
      </c>
      <c r="E243" s="355" t="s">
        <v>540</v>
      </c>
      <c r="F243" s="355" t="s">
        <v>540</v>
      </c>
      <c r="G243" s="337" t="s">
        <v>540</v>
      </c>
      <c r="H243" s="337">
        <v>1.0519629843E-4</v>
      </c>
      <c r="I243" s="337">
        <v>1.355960522E-5</v>
      </c>
    </row>
    <row r="244" spans="1:9" x14ac:dyDescent="0.75">
      <c r="A244" s="356" t="s">
        <v>599</v>
      </c>
      <c r="B244" s="337">
        <v>662.74381341579385</v>
      </c>
      <c r="C244" s="355" t="s">
        <v>596</v>
      </c>
      <c r="D244" s="355">
        <v>50.248073994006518</v>
      </c>
      <c r="E244" s="355">
        <v>51.386358629942983</v>
      </c>
      <c r="F244" s="355">
        <v>6.6236050802272004</v>
      </c>
      <c r="G244" s="337">
        <v>33.301600175586863</v>
      </c>
      <c r="H244" s="337">
        <v>3.4055991275959999E-2</v>
      </c>
      <c r="I244" s="337">
        <v>4.3897532894299996E-3</v>
      </c>
    </row>
    <row r="245" spans="1:9" x14ac:dyDescent="0.75">
      <c r="A245" s="356" t="s">
        <v>603</v>
      </c>
      <c r="B245" s="337" t="s">
        <v>540</v>
      </c>
      <c r="C245" s="355" t="s">
        <v>596</v>
      </c>
      <c r="D245" s="355" t="s">
        <v>540</v>
      </c>
      <c r="E245" s="355" t="s">
        <v>540</v>
      </c>
      <c r="F245" s="355" t="s">
        <v>540</v>
      </c>
      <c r="G245" s="337" t="s">
        <v>540</v>
      </c>
      <c r="H245" s="337">
        <v>1.8589818869899999E-3</v>
      </c>
      <c r="I245" s="337">
        <v>2.8303269886699998E-3</v>
      </c>
    </row>
    <row r="246" spans="1:9" x14ac:dyDescent="0.75">
      <c r="A246" s="356" t="s">
        <v>635</v>
      </c>
      <c r="B246" s="355" t="s">
        <v>567</v>
      </c>
      <c r="C246" s="355" t="s">
        <v>596</v>
      </c>
      <c r="D246" s="342" t="s">
        <v>202</v>
      </c>
      <c r="E246" s="342" t="s">
        <v>202</v>
      </c>
      <c r="F246" s="342" t="s">
        <v>202</v>
      </c>
      <c r="G246" s="355" t="s">
        <v>567</v>
      </c>
      <c r="H246" s="355" t="s">
        <v>567</v>
      </c>
      <c r="I246" s="355" t="s">
        <v>567</v>
      </c>
    </row>
    <row r="247" spans="1:9" x14ac:dyDescent="0.75">
      <c r="A247" s="368" t="s">
        <v>639</v>
      </c>
      <c r="B247" s="355">
        <v>5826448.2089474062</v>
      </c>
      <c r="C247" s="355" t="s">
        <v>596</v>
      </c>
      <c r="D247" s="342" t="s">
        <v>202</v>
      </c>
      <c r="E247" s="342" t="s">
        <v>202</v>
      </c>
      <c r="F247" s="342" t="s">
        <v>202</v>
      </c>
      <c r="G247" s="355">
        <v>406464.06341850274</v>
      </c>
      <c r="H247" s="355">
        <v>13.10142251180992</v>
      </c>
      <c r="I247" s="355">
        <v>4.03740544415776</v>
      </c>
    </row>
    <row r="248" spans="1:9" x14ac:dyDescent="0.75">
      <c r="A248" s="356" t="s">
        <v>631</v>
      </c>
      <c r="B248" s="337">
        <v>509157.77592432662</v>
      </c>
      <c r="C248" s="355" t="s">
        <v>596</v>
      </c>
      <c r="D248" s="355">
        <v>67.295257514421976</v>
      </c>
      <c r="E248" s="355">
        <v>6.6118011728430899</v>
      </c>
      <c r="F248" s="355">
        <v>5.9834603562120598</v>
      </c>
      <c r="G248" s="337">
        <v>34263.90364629792</v>
      </c>
      <c r="H248" s="337">
        <v>3.3664499800186398</v>
      </c>
      <c r="I248" s="337">
        <v>3.0465253673003101</v>
      </c>
    </row>
    <row r="249" spans="1:9" x14ac:dyDescent="0.75">
      <c r="A249" s="356" t="s">
        <v>632</v>
      </c>
      <c r="B249" s="337">
        <v>5280759.3721163413</v>
      </c>
      <c r="C249" s="355" t="s">
        <v>596</v>
      </c>
      <c r="D249" s="355">
        <v>70.097394827971897</v>
      </c>
      <c r="E249" s="355">
        <v>0.19201882576876</v>
      </c>
      <c r="F249" s="355">
        <v>0.18388387964861</v>
      </c>
      <c r="G249" s="337">
        <v>370167.47469875216</v>
      </c>
      <c r="H249" s="337">
        <v>1.0140052138011499</v>
      </c>
      <c r="I249" s="337">
        <v>0.97104652083552001</v>
      </c>
    </row>
    <row r="250" spans="1:9" x14ac:dyDescent="0.75">
      <c r="A250" s="356" t="s">
        <v>633</v>
      </c>
      <c r="B250" s="337">
        <v>23860.857915216009</v>
      </c>
      <c r="C250" s="355" t="s">
        <v>596</v>
      </c>
      <c r="D250" s="355">
        <v>58.50719119052814</v>
      </c>
      <c r="E250" s="355">
        <v>0.2845471839464</v>
      </c>
      <c r="F250" s="355">
        <v>0.72829432120368998</v>
      </c>
      <c r="G250" s="337">
        <v>1396.0317760155697</v>
      </c>
      <c r="H250" s="337">
        <v>6.7895399263199997E-3</v>
      </c>
      <c r="I250" s="337">
        <v>1.7377727318699999E-2</v>
      </c>
    </row>
    <row r="251" spans="1:9" x14ac:dyDescent="0.75">
      <c r="A251" s="356" t="s">
        <v>640</v>
      </c>
      <c r="B251" s="355" t="s">
        <v>540</v>
      </c>
      <c r="C251" s="355" t="s">
        <v>596</v>
      </c>
      <c r="D251" s="342" t="s">
        <v>202</v>
      </c>
      <c r="E251" s="342" t="s">
        <v>202</v>
      </c>
      <c r="F251" s="342" t="s">
        <v>202</v>
      </c>
      <c r="G251" s="355" t="s">
        <v>540</v>
      </c>
      <c r="H251" s="355">
        <v>1.1154465540398899</v>
      </c>
      <c r="I251" s="355">
        <v>1.4523064306999999E-4</v>
      </c>
    </row>
    <row r="252" spans="1:9" x14ac:dyDescent="0.75">
      <c r="A252" s="365" t="s">
        <v>637</v>
      </c>
      <c r="B252" s="337" t="s">
        <v>540</v>
      </c>
      <c r="C252" s="355" t="s">
        <v>596</v>
      </c>
      <c r="D252" s="355" t="s">
        <v>540</v>
      </c>
      <c r="E252" s="355" t="s">
        <v>540</v>
      </c>
      <c r="F252" s="355" t="s">
        <v>540</v>
      </c>
      <c r="G252" s="337" t="s">
        <v>540</v>
      </c>
      <c r="H252" s="337">
        <v>1.1154465540398899</v>
      </c>
      <c r="I252" s="337">
        <v>1.4523064306999999E-4</v>
      </c>
    </row>
    <row r="253" spans="1:9" x14ac:dyDescent="0.75">
      <c r="A253" s="356" t="s">
        <v>599</v>
      </c>
      <c r="B253" s="337">
        <v>12670.202991522168</v>
      </c>
      <c r="C253" s="355" t="s">
        <v>596</v>
      </c>
      <c r="D253" s="355">
        <v>50.248073994006518</v>
      </c>
      <c r="E253" s="355">
        <v>599.54850305945388</v>
      </c>
      <c r="F253" s="355">
        <v>7.984895666446E-2</v>
      </c>
      <c r="G253" s="337">
        <v>636.65329743708867</v>
      </c>
      <c r="H253" s="337">
        <v>7.5964012370265301</v>
      </c>
      <c r="I253" s="337">
        <v>1.0117024896E-3</v>
      </c>
    </row>
    <row r="254" spans="1:9" x14ac:dyDescent="0.75">
      <c r="A254" s="356" t="s">
        <v>603</v>
      </c>
      <c r="B254" s="337" t="s">
        <v>540</v>
      </c>
      <c r="C254" s="355" t="s">
        <v>596</v>
      </c>
      <c r="D254" s="355" t="s">
        <v>540</v>
      </c>
      <c r="E254" s="355" t="s">
        <v>540</v>
      </c>
      <c r="F254" s="355" t="s">
        <v>540</v>
      </c>
      <c r="G254" s="337" t="s">
        <v>540</v>
      </c>
      <c r="H254" s="337">
        <v>2.3299869973900001E-3</v>
      </c>
      <c r="I254" s="337">
        <v>1.2988955705600001E-3</v>
      </c>
    </row>
    <row r="255" spans="1:9" x14ac:dyDescent="0.75">
      <c r="A255" s="356" t="s">
        <v>635</v>
      </c>
      <c r="B255" s="355" t="s">
        <v>567</v>
      </c>
      <c r="C255" s="355" t="s">
        <v>596</v>
      </c>
      <c r="D255" s="342" t="s">
        <v>202</v>
      </c>
      <c r="E255" s="342" t="s">
        <v>202</v>
      </c>
      <c r="F255" s="342" t="s">
        <v>202</v>
      </c>
      <c r="G255" s="355" t="s">
        <v>567</v>
      </c>
      <c r="H255" s="355" t="s">
        <v>567</v>
      </c>
      <c r="I255" s="355" t="s">
        <v>567</v>
      </c>
    </row>
    <row r="256" spans="1:9" x14ac:dyDescent="0.75">
      <c r="A256" s="368" t="s">
        <v>641</v>
      </c>
      <c r="B256" s="355">
        <v>23342.475470502937</v>
      </c>
      <c r="C256" s="355" t="s">
        <v>596</v>
      </c>
      <c r="D256" s="342" t="s">
        <v>202</v>
      </c>
      <c r="E256" s="342" t="s">
        <v>202</v>
      </c>
      <c r="F256" s="342" t="s">
        <v>202</v>
      </c>
      <c r="G256" s="355">
        <v>1570.8378978115738</v>
      </c>
      <c r="H256" s="355">
        <v>0.73343557760330003</v>
      </c>
      <c r="I256" s="355">
        <v>7.4179465905120007E-2</v>
      </c>
    </row>
    <row r="257" spans="1:9" x14ac:dyDescent="0.75">
      <c r="A257" s="356" t="s">
        <v>631</v>
      </c>
      <c r="B257" s="337">
        <v>23342.475470502937</v>
      </c>
      <c r="C257" s="355" t="s">
        <v>596</v>
      </c>
      <c r="D257" s="355">
        <v>67.295257514421991</v>
      </c>
      <c r="E257" s="355">
        <v>31.420642533398681</v>
      </c>
      <c r="F257" s="355">
        <v>3.1778748573114299</v>
      </c>
      <c r="G257" s="337">
        <v>1570.8378978115738</v>
      </c>
      <c r="H257" s="337">
        <v>0.73343557760330003</v>
      </c>
      <c r="I257" s="337">
        <v>7.4179465905120007E-2</v>
      </c>
    </row>
    <row r="258" spans="1:9" x14ac:dyDescent="0.75">
      <c r="A258" s="356" t="s">
        <v>632</v>
      </c>
      <c r="B258" s="337" t="s">
        <v>567</v>
      </c>
      <c r="C258" s="355" t="s">
        <v>596</v>
      </c>
      <c r="D258" s="355" t="s">
        <v>567</v>
      </c>
      <c r="E258" s="355" t="s">
        <v>567</v>
      </c>
      <c r="F258" s="355" t="s">
        <v>567</v>
      </c>
      <c r="G258" s="337" t="s">
        <v>567</v>
      </c>
      <c r="H258" s="337" t="s">
        <v>567</v>
      </c>
      <c r="I258" s="337" t="s">
        <v>567</v>
      </c>
    </row>
    <row r="259" spans="1:9" x14ac:dyDescent="0.75">
      <c r="A259" s="356" t="s">
        <v>633</v>
      </c>
      <c r="B259" s="337" t="s">
        <v>567</v>
      </c>
      <c r="C259" s="355" t="s">
        <v>596</v>
      </c>
      <c r="D259" s="355" t="s">
        <v>567</v>
      </c>
      <c r="E259" s="355" t="s">
        <v>567</v>
      </c>
      <c r="F259" s="355" t="s">
        <v>567</v>
      </c>
      <c r="G259" s="337" t="s">
        <v>567</v>
      </c>
      <c r="H259" s="337" t="s">
        <v>567</v>
      </c>
      <c r="I259" s="337" t="s">
        <v>567</v>
      </c>
    </row>
    <row r="260" spans="1:9" x14ac:dyDescent="0.75">
      <c r="A260" s="356" t="s">
        <v>634</v>
      </c>
      <c r="B260" s="355" t="s">
        <v>567</v>
      </c>
      <c r="C260" s="355" t="s">
        <v>596</v>
      </c>
      <c r="D260" s="342" t="s">
        <v>202</v>
      </c>
      <c r="E260" s="342" t="s">
        <v>202</v>
      </c>
      <c r="F260" s="342" t="s">
        <v>202</v>
      </c>
      <c r="G260" s="355" t="s">
        <v>567</v>
      </c>
      <c r="H260" s="355" t="s">
        <v>567</v>
      </c>
      <c r="I260" s="355" t="s">
        <v>567</v>
      </c>
    </row>
    <row r="261" spans="1:9" x14ac:dyDescent="0.75">
      <c r="A261" s="356" t="s">
        <v>599</v>
      </c>
      <c r="B261" s="337" t="s">
        <v>567</v>
      </c>
      <c r="C261" s="355" t="s">
        <v>596</v>
      </c>
      <c r="D261" s="355" t="s">
        <v>567</v>
      </c>
      <c r="E261" s="355" t="s">
        <v>567</v>
      </c>
      <c r="F261" s="355" t="s">
        <v>567</v>
      </c>
      <c r="G261" s="337" t="s">
        <v>567</v>
      </c>
      <c r="H261" s="337" t="s">
        <v>567</v>
      </c>
      <c r="I261" s="337" t="s">
        <v>567</v>
      </c>
    </row>
    <row r="262" spans="1:9" x14ac:dyDescent="0.75">
      <c r="A262" s="356" t="s">
        <v>603</v>
      </c>
      <c r="B262" s="337" t="s">
        <v>540</v>
      </c>
      <c r="C262" s="355" t="s">
        <v>596</v>
      </c>
      <c r="D262" s="355" t="s">
        <v>540</v>
      </c>
      <c r="E262" s="355" t="s">
        <v>565</v>
      </c>
      <c r="F262" s="355" t="s">
        <v>565</v>
      </c>
      <c r="G262" s="337" t="s">
        <v>540</v>
      </c>
      <c r="H262" s="337" t="s">
        <v>565</v>
      </c>
      <c r="I262" s="337" t="s">
        <v>565</v>
      </c>
    </row>
    <row r="263" spans="1:9" x14ac:dyDescent="0.75">
      <c r="A263" s="356" t="s">
        <v>635</v>
      </c>
      <c r="B263" s="355" t="s">
        <v>567</v>
      </c>
      <c r="C263" s="355" t="s">
        <v>596</v>
      </c>
      <c r="D263" s="342" t="s">
        <v>202</v>
      </c>
      <c r="E263" s="342" t="s">
        <v>202</v>
      </c>
      <c r="F263" s="342" t="s">
        <v>202</v>
      </c>
      <c r="G263" s="355" t="s">
        <v>567</v>
      </c>
      <c r="H263" s="355" t="s">
        <v>567</v>
      </c>
      <c r="I263" s="355" t="s">
        <v>567</v>
      </c>
    </row>
    <row r="264" spans="1:9" x14ac:dyDescent="0.75">
      <c r="A264" s="368" t="s">
        <v>642</v>
      </c>
      <c r="B264" s="355" t="s">
        <v>567</v>
      </c>
      <c r="C264" s="355" t="s">
        <v>596</v>
      </c>
      <c r="D264" s="342" t="s">
        <v>202</v>
      </c>
      <c r="E264" s="342" t="s">
        <v>202</v>
      </c>
      <c r="F264" s="342" t="s">
        <v>202</v>
      </c>
      <c r="G264" s="355" t="s">
        <v>567</v>
      </c>
      <c r="H264" s="355" t="s">
        <v>572</v>
      </c>
      <c r="I264" s="355" t="s">
        <v>572</v>
      </c>
    </row>
    <row r="265" spans="1:9" x14ac:dyDescent="0.75">
      <c r="A265" s="360" t="s">
        <v>643</v>
      </c>
      <c r="B265" s="355" t="s">
        <v>567</v>
      </c>
      <c r="C265" s="355" t="s">
        <v>596</v>
      </c>
      <c r="D265" s="342" t="s">
        <v>202</v>
      </c>
      <c r="E265" s="342" t="s">
        <v>202</v>
      </c>
      <c r="F265" s="342" t="s">
        <v>202</v>
      </c>
      <c r="G265" s="355" t="s">
        <v>567</v>
      </c>
      <c r="H265" s="355" t="s">
        <v>572</v>
      </c>
      <c r="I265" s="355" t="s">
        <v>572</v>
      </c>
    </row>
    <row r="266" spans="1:9" x14ac:dyDescent="0.75">
      <c r="A266" s="365" t="s">
        <v>631</v>
      </c>
      <c r="B266" s="337" t="s">
        <v>567</v>
      </c>
      <c r="C266" s="355" t="s">
        <v>596</v>
      </c>
      <c r="D266" s="355" t="s">
        <v>567</v>
      </c>
      <c r="E266" s="355" t="s">
        <v>540</v>
      </c>
      <c r="F266" s="355" t="s">
        <v>540</v>
      </c>
      <c r="G266" s="337" t="s">
        <v>567</v>
      </c>
      <c r="H266" s="337" t="s">
        <v>540</v>
      </c>
      <c r="I266" s="337" t="s">
        <v>540</v>
      </c>
    </row>
    <row r="267" spans="1:9" x14ac:dyDescent="0.75">
      <c r="A267" s="365" t="s">
        <v>644</v>
      </c>
      <c r="B267" s="337" t="s">
        <v>567</v>
      </c>
      <c r="C267" s="355" t="s">
        <v>596</v>
      </c>
      <c r="D267" s="355" t="s">
        <v>567</v>
      </c>
      <c r="E267" s="355" t="s">
        <v>540</v>
      </c>
      <c r="F267" s="355" t="s">
        <v>540</v>
      </c>
      <c r="G267" s="337" t="s">
        <v>567</v>
      </c>
      <c r="H267" s="337" t="s">
        <v>540</v>
      </c>
      <c r="I267" s="337" t="s">
        <v>540</v>
      </c>
    </row>
    <row r="268" spans="1:9" x14ac:dyDescent="0.75">
      <c r="A268" s="365" t="s">
        <v>645</v>
      </c>
      <c r="B268" s="337" t="s">
        <v>567</v>
      </c>
      <c r="C268" s="355" t="s">
        <v>596</v>
      </c>
      <c r="D268" s="355" t="s">
        <v>567</v>
      </c>
      <c r="E268" s="355" t="s">
        <v>540</v>
      </c>
      <c r="F268" s="355" t="s">
        <v>540</v>
      </c>
      <c r="G268" s="337" t="s">
        <v>567</v>
      </c>
      <c r="H268" s="337" t="s">
        <v>540</v>
      </c>
      <c r="I268" s="337" t="s">
        <v>540</v>
      </c>
    </row>
    <row r="269" spans="1:9" x14ac:dyDescent="0.75">
      <c r="A269" s="365" t="s">
        <v>646</v>
      </c>
      <c r="B269" s="355" t="s">
        <v>567</v>
      </c>
      <c r="C269" s="355" t="s">
        <v>596</v>
      </c>
      <c r="D269" s="342" t="s">
        <v>202</v>
      </c>
      <c r="E269" s="342" t="s">
        <v>202</v>
      </c>
      <c r="F269" s="342" t="s">
        <v>202</v>
      </c>
      <c r="G269" s="355" t="s">
        <v>567</v>
      </c>
      <c r="H269" s="355" t="s">
        <v>540</v>
      </c>
      <c r="I269" s="355" t="s">
        <v>540</v>
      </c>
    </row>
    <row r="270" spans="1:9" x14ac:dyDescent="0.75">
      <c r="A270" s="365" t="s">
        <v>609</v>
      </c>
      <c r="B270" s="337" t="s">
        <v>567</v>
      </c>
      <c r="C270" s="355" t="s">
        <v>596</v>
      </c>
      <c r="D270" s="355" t="s">
        <v>567</v>
      </c>
      <c r="E270" s="355" t="s">
        <v>540</v>
      </c>
      <c r="F270" s="355" t="s">
        <v>540</v>
      </c>
      <c r="G270" s="337" t="s">
        <v>567</v>
      </c>
      <c r="H270" s="337" t="s">
        <v>540</v>
      </c>
      <c r="I270" s="337" t="s">
        <v>540</v>
      </c>
    </row>
    <row r="271" spans="1:9" x14ac:dyDescent="0.75">
      <c r="A271" s="365" t="s">
        <v>97</v>
      </c>
      <c r="B271" s="337" t="s">
        <v>567</v>
      </c>
      <c r="C271" s="355" t="s">
        <v>596</v>
      </c>
      <c r="D271" s="355" t="s">
        <v>567</v>
      </c>
      <c r="E271" s="355" t="s">
        <v>540</v>
      </c>
      <c r="F271" s="355" t="s">
        <v>540</v>
      </c>
      <c r="G271" s="337" t="s">
        <v>567</v>
      </c>
      <c r="H271" s="337" t="s">
        <v>540</v>
      </c>
      <c r="I271" s="337" t="s">
        <v>540</v>
      </c>
    </row>
    <row r="272" spans="1:9" x14ac:dyDescent="0.75">
      <c r="A272" s="365" t="s">
        <v>647</v>
      </c>
      <c r="B272" s="355" t="s">
        <v>567</v>
      </c>
      <c r="C272" s="355" t="s">
        <v>596</v>
      </c>
      <c r="D272" s="342" t="s">
        <v>202</v>
      </c>
      <c r="E272" s="342" t="s">
        <v>202</v>
      </c>
      <c r="F272" s="342" t="s">
        <v>202</v>
      </c>
      <c r="G272" s="355" t="s">
        <v>567</v>
      </c>
      <c r="H272" s="355" t="s">
        <v>538</v>
      </c>
      <c r="I272" s="355" t="s">
        <v>538</v>
      </c>
    </row>
    <row r="273" spans="1:10" x14ac:dyDescent="0.75">
      <c r="A273" s="367" t="s">
        <v>551</v>
      </c>
      <c r="B273" s="355">
        <v>649778.69681183586</v>
      </c>
      <c r="C273" s="355" t="s">
        <v>596</v>
      </c>
      <c r="D273" s="342" t="s">
        <v>202</v>
      </c>
      <c r="E273" s="342" t="s">
        <v>202</v>
      </c>
      <c r="F273" s="342" t="s">
        <v>202</v>
      </c>
      <c r="G273" s="355">
        <v>45547.793861224309</v>
      </c>
      <c r="H273" s="355">
        <v>3.5201759225</v>
      </c>
      <c r="I273" s="355">
        <v>1.1264562951999999</v>
      </c>
    </row>
    <row r="274" spans="1:10" x14ac:dyDescent="0.75">
      <c r="A274" s="356" t="s">
        <v>597</v>
      </c>
      <c r="B274" s="337">
        <v>649778.69681183586</v>
      </c>
      <c r="C274" s="355" t="s">
        <v>596</v>
      </c>
      <c r="D274" s="355">
        <v>70.097394827971911</v>
      </c>
      <c r="E274" s="355">
        <v>5.4174997422536002</v>
      </c>
      <c r="F274" s="355">
        <v>1.7335999175211501</v>
      </c>
      <c r="G274" s="337">
        <v>45547.793861224309</v>
      </c>
      <c r="H274" s="337">
        <v>3.5201759225</v>
      </c>
      <c r="I274" s="337">
        <v>1.1264562951999999</v>
      </c>
    </row>
    <row r="275" spans="1:10" x14ac:dyDescent="0.75">
      <c r="A275" s="356" t="s">
        <v>598</v>
      </c>
      <c r="B275" s="337" t="s">
        <v>567</v>
      </c>
      <c r="C275" s="355" t="s">
        <v>596</v>
      </c>
      <c r="D275" s="355" t="s">
        <v>567</v>
      </c>
      <c r="E275" s="355" t="s">
        <v>567</v>
      </c>
      <c r="F275" s="355" t="s">
        <v>567</v>
      </c>
      <c r="G275" s="337" t="s">
        <v>567</v>
      </c>
      <c r="H275" s="337" t="s">
        <v>567</v>
      </c>
      <c r="I275" s="337" t="s">
        <v>567</v>
      </c>
    </row>
    <row r="276" spans="1:10" x14ac:dyDescent="0.75">
      <c r="A276" s="356" t="s">
        <v>599</v>
      </c>
      <c r="B276" s="337" t="s">
        <v>540</v>
      </c>
      <c r="C276" s="355" t="s">
        <v>596</v>
      </c>
      <c r="D276" s="355" t="s">
        <v>540</v>
      </c>
      <c r="E276" s="355" t="s">
        <v>540</v>
      </c>
      <c r="F276" s="355" t="s">
        <v>540</v>
      </c>
      <c r="G276" s="337" t="s">
        <v>540</v>
      </c>
      <c r="H276" s="337" t="s">
        <v>540</v>
      </c>
      <c r="I276" s="337" t="s">
        <v>540</v>
      </c>
    </row>
    <row r="277" spans="1:10" x14ac:dyDescent="0.75">
      <c r="A277" s="356" t="s">
        <v>603</v>
      </c>
      <c r="B277" s="337" t="s">
        <v>540</v>
      </c>
      <c r="C277" s="355" t="s">
        <v>596</v>
      </c>
      <c r="D277" s="355" t="s">
        <v>540</v>
      </c>
      <c r="E277" s="355" t="s">
        <v>565</v>
      </c>
      <c r="F277" s="355" t="s">
        <v>565</v>
      </c>
      <c r="G277" s="337" t="s">
        <v>540</v>
      </c>
      <c r="H277" s="337" t="s">
        <v>565</v>
      </c>
      <c r="I277" s="337" t="s">
        <v>565</v>
      </c>
    </row>
    <row r="278" spans="1:10" x14ac:dyDescent="0.75">
      <c r="A278" s="356" t="s">
        <v>648</v>
      </c>
      <c r="B278" s="355" t="s">
        <v>540</v>
      </c>
      <c r="C278" s="355" t="s">
        <v>596</v>
      </c>
      <c r="D278" s="342" t="s">
        <v>202</v>
      </c>
      <c r="E278" s="342" t="s">
        <v>202</v>
      </c>
      <c r="F278" s="342" t="s">
        <v>202</v>
      </c>
      <c r="G278" s="355" t="s">
        <v>540</v>
      </c>
      <c r="H278" s="355" t="s">
        <v>538</v>
      </c>
      <c r="I278" s="355" t="s">
        <v>538</v>
      </c>
    </row>
    <row r="279" spans="1:10" x14ac:dyDescent="0.75">
      <c r="A279" s="367" t="s">
        <v>649</v>
      </c>
      <c r="B279" s="355">
        <v>546009.12514345068</v>
      </c>
      <c r="C279" s="355" t="s">
        <v>596</v>
      </c>
      <c r="D279" s="342" t="s">
        <v>202</v>
      </c>
      <c r="E279" s="342" t="s">
        <v>202</v>
      </c>
      <c r="F279" s="342" t="s">
        <v>202</v>
      </c>
      <c r="G279" s="355">
        <v>37992.079240371691</v>
      </c>
      <c r="H279" s="355">
        <v>19.132521139472541</v>
      </c>
      <c r="I279" s="355">
        <v>1.7246247314715499</v>
      </c>
    </row>
    <row r="280" spans="1:10" x14ac:dyDescent="0.75">
      <c r="A280" s="356" t="s">
        <v>650</v>
      </c>
      <c r="B280" s="337">
        <v>270555.52902466076</v>
      </c>
      <c r="C280" s="355" t="s">
        <v>596</v>
      </c>
      <c r="D280" s="355">
        <v>71.174746954728036</v>
      </c>
      <c r="E280" s="355">
        <v>3.6467829475998901</v>
      </c>
      <c r="F280" s="355">
        <v>3.6467829475998901</v>
      </c>
      <c r="G280" s="337">
        <v>19256.721315532806</v>
      </c>
      <c r="H280" s="337">
        <v>0.98665728962599997</v>
      </c>
      <c r="I280" s="337">
        <v>0.98665728962599997</v>
      </c>
    </row>
    <row r="281" spans="1:10" x14ac:dyDescent="0.75">
      <c r="A281" s="356" t="s">
        <v>651</v>
      </c>
      <c r="B281" s="337">
        <v>275453.59611878998</v>
      </c>
      <c r="C281" s="355" t="s">
        <v>596</v>
      </c>
      <c r="D281" s="355">
        <v>68.016385296197839</v>
      </c>
      <c r="E281" s="355">
        <v>65.876300420565556</v>
      </c>
      <c r="F281" s="355">
        <v>2.67909895620785</v>
      </c>
      <c r="G281" s="337">
        <v>18735.357924838885</v>
      </c>
      <c r="H281" s="337">
        <v>18.145863849846538</v>
      </c>
      <c r="I281" s="337">
        <v>0.73796744184554997</v>
      </c>
    </row>
    <row r="282" spans="1:10" x14ac:dyDescent="0.75">
      <c r="A282" s="356" t="s">
        <v>631</v>
      </c>
      <c r="B282" s="337" t="s">
        <v>540</v>
      </c>
      <c r="C282" s="355" t="s">
        <v>596</v>
      </c>
      <c r="D282" s="355" t="s">
        <v>540</v>
      </c>
      <c r="E282" s="355" t="s">
        <v>540</v>
      </c>
      <c r="F282" s="355" t="s">
        <v>540</v>
      </c>
      <c r="G282" s="337" t="s">
        <v>540</v>
      </c>
      <c r="H282" s="337" t="s">
        <v>540</v>
      </c>
      <c r="I282" s="337" t="s">
        <v>540</v>
      </c>
    </row>
    <row r="283" spans="1:10" x14ac:dyDescent="0.75">
      <c r="A283" s="356" t="s">
        <v>652</v>
      </c>
      <c r="B283" s="355" t="s">
        <v>567</v>
      </c>
      <c r="C283" s="355" t="s">
        <v>596</v>
      </c>
      <c r="D283" s="342" t="s">
        <v>202</v>
      </c>
      <c r="E283" s="342" t="s">
        <v>202</v>
      </c>
      <c r="F283" s="342" t="s">
        <v>202</v>
      </c>
      <c r="G283" s="355" t="s">
        <v>567</v>
      </c>
      <c r="H283" s="355" t="s">
        <v>538</v>
      </c>
      <c r="I283" s="355" t="s">
        <v>538</v>
      </c>
    </row>
    <row r="284" spans="1:10" x14ac:dyDescent="0.75">
      <c r="A284" s="356" t="s">
        <v>599</v>
      </c>
      <c r="B284" s="337" t="s">
        <v>565</v>
      </c>
      <c r="C284" s="355" t="s">
        <v>596</v>
      </c>
      <c r="D284" s="355" t="s">
        <v>565</v>
      </c>
      <c r="E284" s="355" t="s">
        <v>540</v>
      </c>
      <c r="F284" s="355" t="s">
        <v>540</v>
      </c>
      <c r="G284" s="337" t="s">
        <v>565</v>
      </c>
      <c r="H284" s="337" t="s">
        <v>540</v>
      </c>
      <c r="I284" s="337" t="s">
        <v>540</v>
      </c>
      <c r="J284" s="85" t="s">
        <v>538</v>
      </c>
    </row>
    <row r="285" spans="1:10" x14ac:dyDescent="0.75">
      <c r="A285" s="356" t="s">
        <v>603</v>
      </c>
      <c r="B285" s="337" t="s">
        <v>540</v>
      </c>
      <c r="C285" s="355" t="s">
        <v>596</v>
      </c>
      <c r="D285" s="355" t="s">
        <v>540</v>
      </c>
      <c r="E285" s="355" t="s">
        <v>565</v>
      </c>
      <c r="F285" s="355" t="s">
        <v>565</v>
      </c>
      <c r="G285" s="337" t="s">
        <v>540</v>
      </c>
      <c r="H285" s="337" t="s">
        <v>565</v>
      </c>
      <c r="I285" s="337" t="s">
        <v>565</v>
      </c>
      <c r="J285" s="85" t="s">
        <v>538</v>
      </c>
    </row>
    <row r="286" spans="1:10" x14ac:dyDescent="0.75">
      <c r="A286" s="356" t="s">
        <v>653</v>
      </c>
      <c r="B286" s="355" t="s">
        <v>567</v>
      </c>
      <c r="C286" s="355" t="s">
        <v>596</v>
      </c>
      <c r="D286" s="342" t="s">
        <v>202</v>
      </c>
      <c r="E286" s="342" t="s">
        <v>202</v>
      </c>
      <c r="F286" s="342" t="s">
        <v>202</v>
      </c>
      <c r="G286" s="355" t="s">
        <v>567</v>
      </c>
      <c r="H286" s="355" t="s">
        <v>538</v>
      </c>
      <c r="I286" s="355" t="s">
        <v>538</v>
      </c>
      <c r="J286" s="85" t="s">
        <v>538</v>
      </c>
    </row>
    <row r="287" spans="1:10" x14ac:dyDescent="0.75">
      <c r="A287" s="367" t="s">
        <v>654</v>
      </c>
      <c r="B287" s="355">
        <v>644614.3919557624</v>
      </c>
      <c r="C287" s="355" t="s">
        <v>596</v>
      </c>
      <c r="D287" s="342" t="s">
        <v>202</v>
      </c>
      <c r="E287" s="342" t="s">
        <v>202</v>
      </c>
      <c r="F287" s="342" t="s">
        <v>202</v>
      </c>
      <c r="G287" s="355">
        <v>32390.631664594664</v>
      </c>
      <c r="H287" s="355">
        <v>261.79858809972961</v>
      </c>
      <c r="I287" s="355">
        <v>8.3776826851216608</v>
      </c>
      <c r="J287" s="85" t="s">
        <v>538</v>
      </c>
    </row>
    <row r="288" spans="1:10" x14ac:dyDescent="0.75">
      <c r="A288" s="363" t="s">
        <v>597</v>
      </c>
      <c r="B288" s="355" t="s">
        <v>655</v>
      </c>
      <c r="C288" s="355" t="s">
        <v>596</v>
      </c>
      <c r="D288" s="355" t="s">
        <v>655</v>
      </c>
      <c r="E288" s="355" t="s">
        <v>655</v>
      </c>
      <c r="F288" s="355" t="s">
        <v>655</v>
      </c>
      <c r="G288" s="355" t="s">
        <v>655</v>
      </c>
      <c r="H288" s="355">
        <v>147.87064930999759</v>
      </c>
      <c r="I288" s="355">
        <v>8.2374261132855207</v>
      </c>
      <c r="J288" s="85" t="s">
        <v>538</v>
      </c>
    </row>
    <row r="289" spans="1:10" x14ac:dyDescent="0.75">
      <c r="A289" s="363" t="s">
        <v>598</v>
      </c>
      <c r="B289" s="355" t="s">
        <v>567</v>
      </c>
      <c r="C289" s="355" t="s">
        <v>596</v>
      </c>
      <c r="D289" s="355" t="s">
        <v>567</v>
      </c>
      <c r="E289" s="355" t="s">
        <v>567</v>
      </c>
      <c r="F289" s="355" t="s">
        <v>567</v>
      </c>
      <c r="G289" s="355" t="s">
        <v>567</v>
      </c>
      <c r="H289" s="355" t="s">
        <v>567</v>
      </c>
      <c r="I289" s="355" t="s">
        <v>567</v>
      </c>
      <c r="J289" s="85" t="s">
        <v>538</v>
      </c>
    </row>
    <row r="290" spans="1:10" x14ac:dyDescent="0.75">
      <c r="A290" s="363" t="s">
        <v>599</v>
      </c>
      <c r="B290" s="355">
        <v>644614.3919557624</v>
      </c>
      <c r="C290" s="355" t="s">
        <v>596</v>
      </c>
      <c r="D290" s="355">
        <v>50.248073994006511</v>
      </c>
      <c r="E290" s="355">
        <v>176.73812470130278</v>
      </c>
      <c r="F290" s="355">
        <v>0.21758212907812999</v>
      </c>
      <c r="G290" s="355">
        <v>32390.631664594664</v>
      </c>
      <c r="H290" s="355">
        <v>113.92793878973201</v>
      </c>
      <c r="I290" s="355">
        <v>0.14025657183613999</v>
      </c>
      <c r="J290" s="85" t="s">
        <v>538</v>
      </c>
    </row>
    <row r="291" spans="1:10" x14ac:dyDescent="0.75">
      <c r="A291" s="363" t="s">
        <v>620</v>
      </c>
      <c r="B291" s="355" t="s">
        <v>617</v>
      </c>
      <c r="C291" s="355" t="s">
        <v>596</v>
      </c>
      <c r="D291" s="355" t="s">
        <v>617</v>
      </c>
      <c r="E291" s="355" t="s">
        <v>567</v>
      </c>
      <c r="F291" s="355" t="s">
        <v>567</v>
      </c>
      <c r="G291" s="355" t="s">
        <v>617</v>
      </c>
      <c r="H291" s="355" t="s">
        <v>567</v>
      </c>
      <c r="I291" s="355" t="s">
        <v>567</v>
      </c>
      <c r="J291" s="85" t="s">
        <v>538</v>
      </c>
    </row>
    <row r="292" spans="1:10" x14ac:dyDescent="0.75">
      <c r="A292" s="363" t="s">
        <v>622</v>
      </c>
      <c r="B292" s="355" t="s">
        <v>540</v>
      </c>
      <c r="C292" s="355" t="s">
        <v>596</v>
      </c>
      <c r="D292" s="355" t="s">
        <v>540</v>
      </c>
      <c r="E292" s="355" t="s">
        <v>656</v>
      </c>
      <c r="F292" s="355" t="s">
        <v>656</v>
      </c>
      <c r="G292" s="355" t="s">
        <v>540</v>
      </c>
      <c r="H292" s="355" t="s">
        <v>656</v>
      </c>
      <c r="I292" s="355" t="s">
        <v>656</v>
      </c>
      <c r="J292" s="85" t="s">
        <v>538</v>
      </c>
    </row>
    <row r="293" spans="1:10" x14ac:dyDescent="0.75">
      <c r="A293" s="90" t="s">
        <v>657</v>
      </c>
      <c r="B293" s="355">
        <v>644614.3919557624</v>
      </c>
      <c r="C293" s="355" t="s">
        <v>596</v>
      </c>
      <c r="D293" s="342" t="s">
        <v>202</v>
      </c>
      <c r="E293" s="342" t="s">
        <v>202</v>
      </c>
      <c r="F293" s="342" t="s">
        <v>202</v>
      </c>
      <c r="G293" s="355">
        <v>32390.631664594664</v>
      </c>
      <c r="H293" s="355" t="s">
        <v>656</v>
      </c>
      <c r="I293" s="355" t="s">
        <v>656</v>
      </c>
      <c r="J293" s="85" t="s">
        <v>538</v>
      </c>
    </row>
    <row r="294" spans="1:10" x14ac:dyDescent="0.75">
      <c r="A294" s="363" t="s">
        <v>597</v>
      </c>
      <c r="B294" s="337" t="s">
        <v>565</v>
      </c>
      <c r="C294" s="355" t="s">
        <v>596</v>
      </c>
      <c r="D294" s="355" t="s">
        <v>565</v>
      </c>
      <c r="E294" s="355" t="s">
        <v>565</v>
      </c>
      <c r="F294" s="355" t="s">
        <v>565</v>
      </c>
      <c r="G294" s="337" t="s">
        <v>565</v>
      </c>
      <c r="H294" s="337" t="s">
        <v>565</v>
      </c>
      <c r="I294" s="337" t="s">
        <v>565</v>
      </c>
      <c r="J294" s="85" t="s">
        <v>538</v>
      </c>
    </row>
    <row r="295" spans="1:10" x14ac:dyDescent="0.75">
      <c r="A295" s="363" t="s">
        <v>598</v>
      </c>
      <c r="B295" s="337" t="s">
        <v>567</v>
      </c>
      <c r="C295" s="355" t="s">
        <v>596</v>
      </c>
      <c r="D295" s="355" t="s">
        <v>567</v>
      </c>
      <c r="E295" s="355" t="s">
        <v>567</v>
      </c>
      <c r="F295" s="355" t="s">
        <v>567</v>
      </c>
      <c r="G295" s="337" t="s">
        <v>567</v>
      </c>
      <c r="H295" s="337" t="s">
        <v>567</v>
      </c>
      <c r="I295" s="337" t="s">
        <v>567</v>
      </c>
      <c r="J295" s="85" t="s">
        <v>538</v>
      </c>
    </row>
    <row r="296" spans="1:10" x14ac:dyDescent="0.75">
      <c r="A296" s="363" t="s">
        <v>599</v>
      </c>
      <c r="B296" s="337">
        <v>644614.3919557624</v>
      </c>
      <c r="C296" s="355" t="s">
        <v>596</v>
      </c>
      <c r="D296" s="355">
        <v>50.248073994006511</v>
      </c>
      <c r="E296" s="355" t="s">
        <v>565</v>
      </c>
      <c r="F296" s="355" t="s">
        <v>565</v>
      </c>
      <c r="G296" s="337">
        <v>32390.631664594664</v>
      </c>
      <c r="H296" s="337" t="s">
        <v>565</v>
      </c>
      <c r="I296" s="337" t="s">
        <v>565</v>
      </c>
      <c r="J296" s="85" t="s">
        <v>538</v>
      </c>
    </row>
    <row r="297" spans="1:10" x14ac:dyDescent="0.75">
      <c r="A297" s="363" t="s">
        <v>620</v>
      </c>
      <c r="B297" s="337" t="s">
        <v>540</v>
      </c>
      <c r="C297" s="355" t="s">
        <v>596</v>
      </c>
      <c r="D297" s="355" t="s">
        <v>540</v>
      </c>
      <c r="E297" s="355" t="s">
        <v>567</v>
      </c>
      <c r="F297" s="355" t="s">
        <v>567</v>
      </c>
      <c r="G297" s="337" t="s">
        <v>540</v>
      </c>
      <c r="H297" s="337" t="s">
        <v>567</v>
      </c>
      <c r="I297" s="337" t="s">
        <v>567</v>
      </c>
      <c r="J297" s="85" t="s">
        <v>538</v>
      </c>
    </row>
    <row r="298" spans="1:10" x14ac:dyDescent="0.75">
      <c r="A298" s="363" t="s">
        <v>622</v>
      </c>
      <c r="B298" s="337" t="s">
        <v>540</v>
      </c>
      <c r="C298" s="355" t="s">
        <v>596</v>
      </c>
      <c r="D298" s="355" t="s">
        <v>540</v>
      </c>
      <c r="E298" s="355" t="s">
        <v>567</v>
      </c>
      <c r="F298" s="355" t="s">
        <v>567</v>
      </c>
      <c r="G298" s="337" t="s">
        <v>540</v>
      </c>
      <c r="H298" s="337" t="s">
        <v>567</v>
      </c>
      <c r="I298" s="337" t="s">
        <v>567</v>
      </c>
      <c r="J298" s="85" t="s">
        <v>538</v>
      </c>
    </row>
    <row r="299" spans="1:10" x14ac:dyDescent="0.75">
      <c r="A299" s="90" t="s">
        <v>658</v>
      </c>
      <c r="B299" s="355" t="s">
        <v>617</v>
      </c>
      <c r="C299" s="355" t="s">
        <v>596</v>
      </c>
      <c r="D299" s="342" t="s">
        <v>202</v>
      </c>
      <c r="E299" s="342" t="s">
        <v>202</v>
      </c>
      <c r="F299" s="342" t="s">
        <v>202</v>
      </c>
      <c r="G299" s="355" t="s">
        <v>617</v>
      </c>
      <c r="H299" s="355">
        <v>261.79858809972961</v>
      </c>
      <c r="I299" s="355">
        <v>8.3776826851216608</v>
      </c>
      <c r="J299" s="85" t="s">
        <v>538</v>
      </c>
    </row>
    <row r="300" spans="1:10" x14ac:dyDescent="0.75">
      <c r="A300" s="359" t="s">
        <v>659</v>
      </c>
      <c r="B300" s="355" t="s">
        <v>617</v>
      </c>
      <c r="C300" s="355" t="s">
        <v>596</v>
      </c>
      <c r="D300" s="342" t="s">
        <v>202</v>
      </c>
      <c r="E300" s="342" t="s">
        <v>202</v>
      </c>
      <c r="F300" s="342" t="s">
        <v>202</v>
      </c>
      <c r="G300" s="355" t="s">
        <v>617</v>
      </c>
      <c r="H300" s="355">
        <v>261.79858809972961</v>
      </c>
      <c r="I300" s="355">
        <v>8.3776826851216608</v>
      </c>
      <c r="J300" s="85" t="s">
        <v>538</v>
      </c>
    </row>
    <row r="301" spans="1:10" x14ac:dyDescent="0.75">
      <c r="A301" s="360" t="s">
        <v>607</v>
      </c>
      <c r="B301" s="337" t="s">
        <v>540</v>
      </c>
      <c r="C301" s="355" t="s">
        <v>596</v>
      </c>
      <c r="D301" s="355" t="s">
        <v>540</v>
      </c>
      <c r="E301" s="355" t="s">
        <v>540</v>
      </c>
      <c r="F301" s="355" t="s">
        <v>540</v>
      </c>
      <c r="G301" s="337" t="s">
        <v>540</v>
      </c>
      <c r="H301" s="337">
        <v>147.87064930999759</v>
      </c>
      <c r="I301" s="337">
        <v>8.2374261132855207</v>
      </c>
      <c r="J301" s="85" t="s">
        <v>538</v>
      </c>
    </row>
    <row r="302" spans="1:10" x14ac:dyDescent="0.75">
      <c r="A302" s="360" t="s">
        <v>608</v>
      </c>
      <c r="B302" s="337" t="s">
        <v>567</v>
      </c>
      <c r="C302" s="355" t="s">
        <v>596</v>
      </c>
      <c r="D302" s="355" t="s">
        <v>567</v>
      </c>
      <c r="E302" s="355" t="s">
        <v>567</v>
      </c>
      <c r="F302" s="355" t="s">
        <v>567</v>
      </c>
      <c r="G302" s="337" t="s">
        <v>567</v>
      </c>
      <c r="H302" s="337" t="s">
        <v>567</v>
      </c>
      <c r="I302" s="337" t="s">
        <v>567</v>
      </c>
      <c r="J302" s="85" t="s">
        <v>538</v>
      </c>
    </row>
    <row r="303" spans="1:10" x14ac:dyDescent="0.75">
      <c r="A303" s="360" t="s">
        <v>609</v>
      </c>
      <c r="B303" s="337" t="s">
        <v>540</v>
      </c>
      <c r="C303" s="355" t="s">
        <v>596</v>
      </c>
      <c r="D303" s="355" t="s">
        <v>540</v>
      </c>
      <c r="E303" s="355" t="s">
        <v>540</v>
      </c>
      <c r="F303" s="355" t="s">
        <v>540</v>
      </c>
      <c r="G303" s="337" t="s">
        <v>540</v>
      </c>
      <c r="H303" s="337">
        <v>113.92793878973201</v>
      </c>
      <c r="I303" s="337">
        <v>0.14025657183613999</v>
      </c>
      <c r="J303" s="85" t="s">
        <v>538</v>
      </c>
    </row>
    <row r="304" spans="1:10" x14ac:dyDescent="0.75">
      <c r="A304" s="360" t="s">
        <v>610</v>
      </c>
      <c r="B304" s="337" t="s">
        <v>567</v>
      </c>
      <c r="C304" s="355" t="s">
        <v>596</v>
      </c>
      <c r="D304" s="355" t="s">
        <v>567</v>
      </c>
      <c r="E304" s="355" t="s">
        <v>567</v>
      </c>
      <c r="F304" s="355" t="s">
        <v>567</v>
      </c>
      <c r="G304" s="337" t="s">
        <v>567</v>
      </c>
      <c r="H304" s="337" t="s">
        <v>567</v>
      </c>
      <c r="I304" s="337" t="s">
        <v>567</v>
      </c>
      <c r="J304" s="85" t="s">
        <v>538</v>
      </c>
    </row>
    <row r="305" spans="1:10" x14ac:dyDescent="0.75">
      <c r="A305" s="360" t="s">
        <v>97</v>
      </c>
      <c r="B305" s="337" t="s">
        <v>540</v>
      </c>
      <c r="C305" s="355" t="s">
        <v>596</v>
      </c>
      <c r="D305" s="355" t="s">
        <v>540</v>
      </c>
      <c r="E305" s="355" t="s">
        <v>565</v>
      </c>
      <c r="F305" s="355" t="s">
        <v>565</v>
      </c>
      <c r="G305" s="337" t="s">
        <v>540</v>
      </c>
      <c r="H305" s="337" t="s">
        <v>565</v>
      </c>
      <c r="I305" s="337" t="s">
        <v>565</v>
      </c>
      <c r="J305" s="85" t="s">
        <v>538</v>
      </c>
    </row>
    <row r="306" spans="1:10" x14ac:dyDescent="0.75">
      <c r="A306" s="357" t="s">
        <v>660</v>
      </c>
      <c r="B306" s="355">
        <v>11356031.898046514</v>
      </c>
      <c r="C306" s="355" t="s">
        <v>596</v>
      </c>
      <c r="D306" s="342" t="s">
        <v>202</v>
      </c>
      <c r="E306" s="342" t="s">
        <v>202</v>
      </c>
      <c r="F306" s="342" t="s">
        <v>202</v>
      </c>
      <c r="G306" s="355">
        <v>585092.86707821244</v>
      </c>
      <c r="H306" s="355">
        <v>205.40228693230347</v>
      </c>
      <c r="I306" s="355">
        <v>4.1039078270580598</v>
      </c>
      <c r="J306" s="355" t="s">
        <v>602</v>
      </c>
    </row>
    <row r="307" spans="1:10" x14ac:dyDescent="0.75">
      <c r="A307" s="356" t="s">
        <v>597</v>
      </c>
      <c r="B307" s="355">
        <v>2249400.3925004518</v>
      </c>
      <c r="C307" s="355" t="s">
        <v>596</v>
      </c>
      <c r="D307" s="355">
        <v>66.499353073712243</v>
      </c>
      <c r="E307" s="355">
        <v>9.4999287948040099</v>
      </c>
      <c r="F307" s="355">
        <v>0.56999806241685003</v>
      </c>
      <c r="G307" s="355">
        <v>149583.67090503444</v>
      </c>
      <c r="H307" s="355">
        <v>21.369143559758491</v>
      </c>
      <c r="I307" s="355">
        <v>1.28215386532495</v>
      </c>
      <c r="J307" s="355" t="s">
        <v>538</v>
      </c>
    </row>
    <row r="308" spans="1:10" x14ac:dyDescent="0.75">
      <c r="A308" s="356" t="s">
        <v>598</v>
      </c>
      <c r="B308" s="355">
        <v>112930.43506429865</v>
      </c>
      <c r="C308" s="355" t="s">
        <v>596</v>
      </c>
      <c r="D308" s="355">
        <v>90.471698466828201</v>
      </c>
      <c r="E308" s="355">
        <v>31.210565701762619</v>
      </c>
      <c r="F308" s="355">
        <v>1.42500000000004</v>
      </c>
      <c r="G308" s="355">
        <v>10217.008268864951</v>
      </c>
      <c r="H308" s="355">
        <v>3.5246227633029301</v>
      </c>
      <c r="I308" s="355">
        <v>0.16092586996663</v>
      </c>
      <c r="J308" s="355" t="s">
        <v>538</v>
      </c>
    </row>
    <row r="309" spans="1:10" x14ac:dyDescent="0.75">
      <c r="A309" s="356" t="s">
        <v>599</v>
      </c>
      <c r="B309" s="355">
        <v>8463850.5339536201</v>
      </c>
      <c r="C309" s="355" t="s">
        <v>596</v>
      </c>
      <c r="D309" s="355">
        <v>50.248073994006518</v>
      </c>
      <c r="E309" s="355">
        <v>4.4988276527558702</v>
      </c>
      <c r="F309" s="355">
        <v>0.09</v>
      </c>
      <c r="G309" s="355">
        <v>425292.18790431303</v>
      </c>
      <c r="H309" s="355">
        <v>38.077404830943053</v>
      </c>
      <c r="I309" s="355">
        <v>0.76174654805582998</v>
      </c>
      <c r="J309" s="355" t="s">
        <v>538</v>
      </c>
    </row>
    <row r="310" spans="1:10" x14ac:dyDescent="0.75">
      <c r="A310" s="356" t="s">
        <v>600</v>
      </c>
      <c r="B310" s="355" t="s">
        <v>567</v>
      </c>
      <c r="C310" s="355" t="s">
        <v>596</v>
      </c>
      <c r="D310" s="355" t="s">
        <v>567</v>
      </c>
      <c r="E310" s="355" t="s">
        <v>567</v>
      </c>
      <c r="F310" s="355" t="s">
        <v>567</v>
      </c>
      <c r="G310" s="355" t="s">
        <v>567</v>
      </c>
      <c r="H310" s="355" t="s">
        <v>567</v>
      </c>
      <c r="I310" s="355" t="s">
        <v>567</v>
      </c>
      <c r="J310" s="355" t="s">
        <v>567</v>
      </c>
    </row>
    <row r="311" spans="1:10" x14ac:dyDescent="0.75">
      <c r="A311" s="356" t="s">
        <v>601</v>
      </c>
      <c r="B311" s="355" t="s">
        <v>567</v>
      </c>
      <c r="C311" s="355" t="s">
        <v>596</v>
      </c>
      <c r="D311" s="355" t="s">
        <v>567</v>
      </c>
      <c r="E311" s="355" t="s">
        <v>567</v>
      </c>
      <c r="F311" s="355" t="s">
        <v>567</v>
      </c>
      <c r="G311" s="355" t="s">
        <v>567</v>
      </c>
      <c r="H311" s="355" t="s">
        <v>567</v>
      </c>
      <c r="I311" s="355" t="s">
        <v>567</v>
      </c>
      <c r="J311" s="355" t="s">
        <v>567</v>
      </c>
    </row>
    <row r="312" spans="1:10" x14ac:dyDescent="0.75">
      <c r="A312" s="356" t="s">
        <v>603</v>
      </c>
      <c r="B312" s="355">
        <v>529850.53652814392</v>
      </c>
      <c r="C312" s="355" t="s">
        <v>596</v>
      </c>
      <c r="D312" s="355">
        <v>97.591405252501346</v>
      </c>
      <c r="E312" s="355">
        <v>268.81376154034245</v>
      </c>
      <c r="F312" s="355">
        <v>3.5841834872045601</v>
      </c>
      <c r="G312" s="355">
        <v>51708.858433573361</v>
      </c>
      <c r="H312" s="355">
        <v>142.43111577829899</v>
      </c>
      <c r="I312" s="355">
        <v>1.8990815437106501</v>
      </c>
      <c r="J312" s="355" t="s">
        <v>538</v>
      </c>
    </row>
    <row r="313" spans="1:10" x14ac:dyDescent="0.75">
      <c r="A313" s="89" t="s">
        <v>661</v>
      </c>
      <c r="B313" s="355">
        <v>4225988.256312659</v>
      </c>
      <c r="C313" s="355" t="s">
        <v>596</v>
      </c>
      <c r="D313" s="342" t="s">
        <v>202</v>
      </c>
      <c r="E313" s="342" t="s">
        <v>202</v>
      </c>
      <c r="F313" s="342" t="s">
        <v>202</v>
      </c>
      <c r="G313" s="355">
        <v>226866.9427948774</v>
      </c>
      <c r="H313" s="355">
        <v>43.150270149195428</v>
      </c>
      <c r="I313" s="355">
        <v>1.16238895563411</v>
      </c>
      <c r="J313" s="355" t="s">
        <v>602</v>
      </c>
    </row>
    <row r="314" spans="1:10" x14ac:dyDescent="0.75">
      <c r="A314" s="356" t="s">
        <v>597</v>
      </c>
      <c r="B314" s="355">
        <v>805057.84659740143</v>
      </c>
      <c r="C314" s="355" t="s">
        <v>596</v>
      </c>
      <c r="D314" s="355">
        <v>67.922765710535813</v>
      </c>
      <c r="E314" s="355">
        <v>9.5</v>
      </c>
      <c r="F314" s="355">
        <v>0.56999999999999995</v>
      </c>
      <c r="G314" s="355">
        <v>54681.755497863785</v>
      </c>
      <c r="H314" s="355">
        <v>7.6480495426753103</v>
      </c>
      <c r="I314" s="355">
        <v>0.45888297256052002</v>
      </c>
      <c r="J314" s="355" t="s">
        <v>538</v>
      </c>
    </row>
    <row r="315" spans="1:10" x14ac:dyDescent="0.75">
      <c r="A315" s="356" t="s">
        <v>598</v>
      </c>
      <c r="B315" s="355">
        <v>102339.36264828738</v>
      </c>
      <c r="C315" s="355" t="s">
        <v>596</v>
      </c>
      <c r="D315" s="355">
        <v>90.484267022339296</v>
      </c>
      <c r="E315" s="355">
        <v>9.5</v>
      </c>
      <c r="F315" s="355">
        <v>1.425</v>
      </c>
      <c r="G315" s="355">
        <v>9260.1022167636511</v>
      </c>
      <c r="H315" s="355">
        <v>0.97222394515873001</v>
      </c>
      <c r="I315" s="355">
        <v>0.14583359177381</v>
      </c>
      <c r="J315" s="355" t="s">
        <v>538</v>
      </c>
    </row>
    <row r="316" spans="1:10" x14ac:dyDescent="0.75">
      <c r="A316" s="356" t="s">
        <v>599</v>
      </c>
      <c r="B316" s="355">
        <v>3242414.5271654259</v>
      </c>
      <c r="C316" s="355" t="s">
        <v>596</v>
      </c>
      <c r="D316" s="355">
        <v>50.248073994006511</v>
      </c>
      <c r="E316" s="355">
        <v>4.5</v>
      </c>
      <c r="F316" s="355">
        <v>0.09</v>
      </c>
      <c r="G316" s="355">
        <v>162925.08508024996</v>
      </c>
      <c r="H316" s="355">
        <v>14.590865372244419</v>
      </c>
      <c r="I316" s="355">
        <v>0.29181730744488998</v>
      </c>
      <c r="J316" s="355" t="s">
        <v>538</v>
      </c>
    </row>
    <row r="317" spans="1:10" x14ac:dyDescent="0.75">
      <c r="A317" s="356" t="s">
        <v>600</v>
      </c>
      <c r="B317" s="355" t="s">
        <v>567</v>
      </c>
      <c r="C317" s="355" t="s">
        <v>596</v>
      </c>
      <c r="D317" s="355" t="s">
        <v>567</v>
      </c>
      <c r="E317" s="355" t="s">
        <v>567</v>
      </c>
      <c r="F317" s="355" t="s">
        <v>567</v>
      </c>
      <c r="G317" s="355" t="s">
        <v>567</v>
      </c>
      <c r="H317" s="355" t="s">
        <v>567</v>
      </c>
      <c r="I317" s="355" t="s">
        <v>567</v>
      </c>
      <c r="J317" s="355" t="s">
        <v>567</v>
      </c>
    </row>
    <row r="318" spans="1:10" x14ac:dyDescent="0.75">
      <c r="A318" s="356" t="s">
        <v>601</v>
      </c>
      <c r="B318" s="355" t="s">
        <v>567</v>
      </c>
      <c r="C318" s="355" t="s">
        <v>596</v>
      </c>
      <c r="D318" s="355" t="s">
        <v>567</v>
      </c>
      <c r="E318" s="355" t="s">
        <v>567</v>
      </c>
      <c r="F318" s="355" t="s">
        <v>567</v>
      </c>
      <c r="G318" s="355" t="s">
        <v>567</v>
      </c>
      <c r="H318" s="355" t="s">
        <v>567</v>
      </c>
      <c r="I318" s="355" t="s">
        <v>567</v>
      </c>
      <c r="J318" s="355" t="s">
        <v>567</v>
      </c>
    </row>
    <row r="319" spans="1:10" x14ac:dyDescent="0.75">
      <c r="A319" s="356" t="s">
        <v>603</v>
      </c>
      <c r="B319" s="355">
        <v>76176.519901543914</v>
      </c>
      <c r="C319" s="355" t="s">
        <v>596</v>
      </c>
      <c r="D319" s="355">
        <v>96.731829704947643</v>
      </c>
      <c r="E319" s="355">
        <v>261.74904438910778</v>
      </c>
      <c r="F319" s="355">
        <v>3.4899872585214</v>
      </c>
      <c r="G319" s="355">
        <v>7368.6941506317007</v>
      </c>
      <c r="H319" s="355">
        <v>19.939131289116968</v>
      </c>
      <c r="I319" s="355">
        <v>0.26585508385488998</v>
      </c>
      <c r="J319" s="355" t="s">
        <v>538</v>
      </c>
    </row>
    <row r="320" spans="1:10" x14ac:dyDescent="0.75">
      <c r="A320" s="360" t="s">
        <v>662</v>
      </c>
      <c r="B320" s="355">
        <v>4225988.256312659</v>
      </c>
      <c r="C320" s="355" t="s">
        <v>596</v>
      </c>
      <c r="D320" s="342" t="s">
        <v>202</v>
      </c>
      <c r="E320" s="342" t="s">
        <v>202</v>
      </c>
      <c r="F320" s="342" t="s">
        <v>202</v>
      </c>
      <c r="G320" s="355">
        <v>226866.9427948774</v>
      </c>
      <c r="H320" s="355">
        <v>43.150270149195428</v>
      </c>
      <c r="I320" s="355">
        <v>1.16238895563411</v>
      </c>
      <c r="J320" s="355" t="s">
        <v>602</v>
      </c>
    </row>
    <row r="321" spans="1:10" x14ac:dyDescent="0.75">
      <c r="A321" s="365" t="s">
        <v>607</v>
      </c>
      <c r="B321" s="337">
        <v>805057.84659740143</v>
      </c>
      <c r="C321" s="355" t="s">
        <v>596</v>
      </c>
      <c r="D321" s="355">
        <v>67.922765710535813</v>
      </c>
      <c r="E321" s="355">
        <v>9.5</v>
      </c>
      <c r="F321" s="355">
        <v>0.56999999999999995</v>
      </c>
      <c r="G321" s="337">
        <v>54681.755497863785</v>
      </c>
      <c r="H321" s="337">
        <v>7.6480495426753103</v>
      </c>
      <c r="I321" s="337">
        <v>0.45888297256052002</v>
      </c>
      <c r="J321" s="337" t="s">
        <v>538</v>
      </c>
    </row>
    <row r="322" spans="1:10" x14ac:dyDescent="0.75">
      <c r="A322" s="365" t="s">
        <v>608</v>
      </c>
      <c r="B322" s="337">
        <v>102339.36264828738</v>
      </c>
      <c r="C322" s="355" t="s">
        <v>596</v>
      </c>
      <c r="D322" s="355">
        <v>90.484267022339296</v>
      </c>
      <c r="E322" s="355">
        <v>9.5</v>
      </c>
      <c r="F322" s="355">
        <v>1.425</v>
      </c>
      <c r="G322" s="337">
        <v>9260.1022167636511</v>
      </c>
      <c r="H322" s="337">
        <v>0.97222394515873001</v>
      </c>
      <c r="I322" s="337">
        <v>0.14583359177381</v>
      </c>
      <c r="J322" s="337" t="s">
        <v>538</v>
      </c>
    </row>
    <row r="323" spans="1:10" x14ac:dyDescent="0.75">
      <c r="A323" s="365" t="s">
        <v>609</v>
      </c>
      <c r="B323" s="337">
        <v>3242414.5271654259</v>
      </c>
      <c r="C323" s="355" t="s">
        <v>596</v>
      </c>
      <c r="D323" s="355">
        <v>50.248073994006511</v>
      </c>
      <c r="E323" s="355">
        <v>4.5</v>
      </c>
      <c r="F323" s="355">
        <v>0.09</v>
      </c>
      <c r="G323" s="337">
        <v>162925.08508024996</v>
      </c>
      <c r="H323" s="337">
        <v>14.590865372244419</v>
      </c>
      <c r="I323" s="337">
        <v>0.29181730744488998</v>
      </c>
      <c r="J323" s="337" t="s">
        <v>538</v>
      </c>
    </row>
    <row r="324" spans="1:10" x14ac:dyDescent="0.75">
      <c r="A324" s="365" t="s">
        <v>610</v>
      </c>
      <c r="B324" s="337" t="s">
        <v>567</v>
      </c>
      <c r="C324" s="355" t="s">
        <v>596</v>
      </c>
      <c r="D324" s="355" t="s">
        <v>567</v>
      </c>
      <c r="E324" s="355" t="s">
        <v>567</v>
      </c>
      <c r="F324" s="355" t="s">
        <v>567</v>
      </c>
      <c r="G324" s="337" t="s">
        <v>567</v>
      </c>
      <c r="H324" s="337" t="s">
        <v>567</v>
      </c>
      <c r="I324" s="337" t="s">
        <v>567</v>
      </c>
      <c r="J324" s="337" t="s">
        <v>567</v>
      </c>
    </row>
    <row r="325" spans="1:10" x14ac:dyDescent="0.75">
      <c r="A325" s="365" t="s">
        <v>611</v>
      </c>
      <c r="B325" s="337" t="s">
        <v>567</v>
      </c>
      <c r="C325" s="355" t="s">
        <v>596</v>
      </c>
      <c r="D325" s="355" t="s">
        <v>567</v>
      </c>
      <c r="E325" s="355" t="s">
        <v>567</v>
      </c>
      <c r="F325" s="355" t="s">
        <v>567</v>
      </c>
      <c r="G325" s="337" t="s">
        <v>567</v>
      </c>
      <c r="H325" s="337" t="s">
        <v>567</v>
      </c>
      <c r="I325" s="337" t="s">
        <v>567</v>
      </c>
      <c r="J325" s="337" t="s">
        <v>567</v>
      </c>
    </row>
    <row r="326" spans="1:10" x14ac:dyDescent="0.75">
      <c r="A326" s="365" t="s">
        <v>97</v>
      </c>
      <c r="B326" s="337">
        <v>76176.519901543914</v>
      </c>
      <c r="C326" s="355" t="s">
        <v>596</v>
      </c>
      <c r="D326" s="355">
        <v>96.731829704947643</v>
      </c>
      <c r="E326" s="355">
        <v>261.74904438910778</v>
      </c>
      <c r="F326" s="355">
        <v>3.4899872585214</v>
      </c>
      <c r="G326" s="337">
        <v>7368.6941506317007</v>
      </c>
      <c r="H326" s="337">
        <v>19.939131289116968</v>
      </c>
      <c r="I326" s="337">
        <v>0.26585508385488998</v>
      </c>
      <c r="J326" s="337" t="s">
        <v>538</v>
      </c>
    </row>
    <row r="327" spans="1:10" x14ac:dyDescent="0.75">
      <c r="A327" s="89" t="s">
        <v>663</v>
      </c>
      <c r="B327" s="355">
        <v>7125574.886906283</v>
      </c>
      <c r="C327" s="355" t="s">
        <v>596</v>
      </c>
      <c r="D327" s="342" t="s">
        <v>202</v>
      </c>
      <c r="E327" s="342" t="s">
        <v>202</v>
      </c>
      <c r="F327" s="342" t="s">
        <v>202</v>
      </c>
      <c r="G327" s="355">
        <v>357934.30128740554</v>
      </c>
      <c r="H327" s="355">
        <v>162.23342770287937</v>
      </c>
      <c r="I327" s="355">
        <v>2.9388526659165199</v>
      </c>
      <c r="J327" s="355" t="s">
        <v>602</v>
      </c>
    </row>
    <row r="328" spans="1:10" x14ac:dyDescent="0.75">
      <c r="A328" s="356" t="s">
        <v>597</v>
      </c>
      <c r="B328" s="355">
        <v>1444321.7373324856</v>
      </c>
      <c r="C328" s="355" t="s">
        <v>596</v>
      </c>
      <c r="D328" s="355">
        <v>65.70588666818</v>
      </c>
      <c r="E328" s="355">
        <v>9.5</v>
      </c>
      <c r="F328" s="355">
        <v>0.56999999999999995</v>
      </c>
      <c r="G328" s="355">
        <v>94900.440385557144</v>
      </c>
      <c r="H328" s="355">
        <v>13.721056504658611</v>
      </c>
      <c r="I328" s="355">
        <v>0.82326339027952</v>
      </c>
      <c r="J328" s="355" t="s">
        <v>538</v>
      </c>
    </row>
    <row r="329" spans="1:10" x14ac:dyDescent="0.75">
      <c r="A329" s="356" t="s">
        <v>598</v>
      </c>
      <c r="B329" s="355">
        <v>8899.3961168497008</v>
      </c>
      <c r="C329" s="355" t="s">
        <v>596</v>
      </c>
      <c r="D329" s="355">
        <v>90.484267022339282</v>
      </c>
      <c r="E329" s="355">
        <v>284.99999999999949</v>
      </c>
      <c r="F329" s="355">
        <v>1.4249999999999099</v>
      </c>
      <c r="G329" s="355">
        <v>805.25533457459767</v>
      </c>
      <c r="H329" s="355">
        <v>2.5363278933021598</v>
      </c>
      <c r="I329" s="355">
        <v>1.2681639466510001E-2</v>
      </c>
      <c r="J329" s="355" t="s">
        <v>538</v>
      </c>
    </row>
    <row r="330" spans="1:10" x14ac:dyDescent="0.75">
      <c r="A330" s="356" t="s">
        <v>599</v>
      </c>
      <c r="B330" s="355">
        <v>5218679.7368303481</v>
      </c>
      <c r="C330" s="355" t="s">
        <v>596</v>
      </c>
      <c r="D330" s="355">
        <v>50.248073994006518</v>
      </c>
      <c r="E330" s="355">
        <v>4.5</v>
      </c>
      <c r="F330" s="355">
        <v>0.09</v>
      </c>
      <c r="G330" s="355">
        <v>262228.6055672738</v>
      </c>
      <c r="H330" s="355">
        <v>23.484058815736571</v>
      </c>
      <c r="I330" s="355">
        <v>0.46968117631473</v>
      </c>
      <c r="J330" s="355" t="s">
        <v>538</v>
      </c>
    </row>
    <row r="331" spans="1:10" x14ac:dyDescent="0.75">
      <c r="A331" s="356" t="s">
        <v>600</v>
      </c>
      <c r="B331" s="355" t="s">
        <v>567</v>
      </c>
      <c r="C331" s="355" t="s">
        <v>596</v>
      </c>
      <c r="D331" s="355" t="s">
        <v>567</v>
      </c>
      <c r="E331" s="355" t="s">
        <v>567</v>
      </c>
      <c r="F331" s="355" t="s">
        <v>567</v>
      </c>
      <c r="G331" s="355" t="s">
        <v>567</v>
      </c>
      <c r="H331" s="355" t="s">
        <v>567</v>
      </c>
      <c r="I331" s="355" t="s">
        <v>567</v>
      </c>
      <c r="J331" s="355" t="s">
        <v>567</v>
      </c>
    </row>
    <row r="332" spans="1:10" x14ac:dyDescent="0.75">
      <c r="A332" s="356" t="s">
        <v>601</v>
      </c>
      <c r="B332" s="355" t="s">
        <v>567</v>
      </c>
      <c r="C332" s="355" t="s">
        <v>596</v>
      </c>
      <c r="D332" s="355" t="s">
        <v>567</v>
      </c>
      <c r="E332" s="355" t="s">
        <v>567</v>
      </c>
      <c r="F332" s="355" t="s">
        <v>567</v>
      </c>
      <c r="G332" s="355" t="s">
        <v>567</v>
      </c>
      <c r="H332" s="355" t="s">
        <v>567</v>
      </c>
      <c r="I332" s="355" t="s">
        <v>567</v>
      </c>
      <c r="J332" s="355" t="s">
        <v>567</v>
      </c>
    </row>
    <row r="333" spans="1:10" x14ac:dyDescent="0.75">
      <c r="A333" s="356" t="s">
        <v>603</v>
      </c>
      <c r="B333" s="355">
        <v>453674.0166266</v>
      </c>
      <c r="C333" s="355" t="s">
        <v>596</v>
      </c>
      <c r="D333" s="355">
        <v>97.735736802039924</v>
      </c>
      <c r="E333" s="355">
        <v>270.00000000000006</v>
      </c>
      <c r="F333" s="355">
        <v>3.6</v>
      </c>
      <c r="G333" s="355">
        <v>44340.16428294166</v>
      </c>
      <c r="H333" s="355">
        <v>122.49198448918202</v>
      </c>
      <c r="I333" s="355">
        <v>1.63322645985576</v>
      </c>
      <c r="J333" s="355" t="s">
        <v>538</v>
      </c>
    </row>
    <row r="334" spans="1:10" x14ac:dyDescent="0.75">
      <c r="A334" s="359" t="s">
        <v>664</v>
      </c>
      <c r="B334" s="355">
        <v>7125574.886906283</v>
      </c>
      <c r="C334" s="355" t="s">
        <v>596</v>
      </c>
      <c r="D334" s="342" t="s">
        <v>202</v>
      </c>
      <c r="E334" s="342" t="s">
        <v>202</v>
      </c>
      <c r="F334" s="342" t="s">
        <v>202</v>
      </c>
      <c r="G334" s="355">
        <v>357934.30128740554</v>
      </c>
      <c r="H334" s="355">
        <v>162.23342770287937</v>
      </c>
      <c r="I334" s="355">
        <v>2.9388526659165199</v>
      </c>
      <c r="J334" s="355" t="s">
        <v>602</v>
      </c>
    </row>
    <row r="335" spans="1:10" x14ac:dyDescent="0.75">
      <c r="A335" s="360" t="s">
        <v>665</v>
      </c>
      <c r="B335" s="355">
        <v>7125574.886906283</v>
      </c>
      <c r="C335" s="355" t="s">
        <v>596</v>
      </c>
      <c r="D335" s="342" t="s">
        <v>202</v>
      </c>
      <c r="E335" s="342" t="s">
        <v>202</v>
      </c>
      <c r="F335" s="342" t="s">
        <v>202</v>
      </c>
      <c r="G335" s="355">
        <v>357934.30128740554</v>
      </c>
      <c r="H335" s="355">
        <v>162.23342770287937</v>
      </c>
      <c r="I335" s="355">
        <v>2.9388526659165199</v>
      </c>
      <c r="J335" s="355" t="s">
        <v>602</v>
      </c>
    </row>
    <row r="336" spans="1:10" x14ac:dyDescent="0.75">
      <c r="A336" s="365" t="s">
        <v>607</v>
      </c>
      <c r="B336" s="337">
        <v>1444321.7373324856</v>
      </c>
      <c r="C336" s="355" t="s">
        <v>596</v>
      </c>
      <c r="D336" s="355">
        <v>65.70588666818</v>
      </c>
      <c r="E336" s="355">
        <v>9.5</v>
      </c>
      <c r="F336" s="355">
        <v>0.56999999999999995</v>
      </c>
      <c r="G336" s="337">
        <v>94900.440385557144</v>
      </c>
      <c r="H336" s="337">
        <v>13.721056504658611</v>
      </c>
      <c r="I336" s="337">
        <v>0.82326339027952</v>
      </c>
      <c r="J336" s="337" t="s">
        <v>538</v>
      </c>
    </row>
    <row r="337" spans="1:10" x14ac:dyDescent="0.75">
      <c r="A337" s="365" t="s">
        <v>608</v>
      </c>
      <c r="B337" s="337">
        <v>8899.3961168497008</v>
      </c>
      <c r="C337" s="355" t="s">
        <v>596</v>
      </c>
      <c r="D337" s="355">
        <v>90.484267022339282</v>
      </c>
      <c r="E337" s="355">
        <v>284.99999999999949</v>
      </c>
      <c r="F337" s="355">
        <v>1.4249999999999099</v>
      </c>
      <c r="G337" s="337">
        <v>805.25533457459767</v>
      </c>
      <c r="H337" s="337">
        <v>2.5363278933021598</v>
      </c>
      <c r="I337" s="337">
        <v>1.2681639466510001E-2</v>
      </c>
      <c r="J337" s="337" t="s">
        <v>538</v>
      </c>
    </row>
    <row r="338" spans="1:10" x14ac:dyDescent="0.75">
      <c r="A338" s="365" t="s">
        <v>609</v>
      </c>
      <c r="B338" s="337">
        <v>5218679.7368303481</v>
      </c>
      <c r="C338" s="355" t="s">
        <v>596</v>
      </c>
      <c r="D338" s="355">
        <v>50.248073994006518</v>
      </c>
      <c r="E338" s="355">
        <v>4.5</v>
      </c>
      <c r="F338" s="355">
        <v>0.09</v>
      </c>
      <c r="G338" s="337">
        <v>262228.6055672738</v>
      </c>
      <c r="H338" s="337">
        <v>23.484058815736571</v>
      </c>
      <c r="I338" s="337">
        <v>0.46968117631473</v>
      </c>
      <c r="J338" s="337" t="s">
        <v>538</v>
      </c>
    </row>
    <row r="339" spans="1:10" x14ac:dyDescent="0.75">
      <c r="A339" s="365" t="s">
        <v>610</v>
      </c>
      <c r="B339" s="337" t="s">
        <v>567</v>
      </c>
      <c r="C339" s="355" t="s">
        <v>596</v>
      </c>
      <c r="D339" s="355" t="s">
        <v>567</v>
      </c>
      <c r="E339" s="355" t="s">
        <v>567</v>
      </c>
      <c r="F339" s="355" t="s">
        <v>567</v>
      </c>
      <c r="G339" s="337" t="s">
        <v>567</v>
      </c>
      <c r="H339" s="337" t="s">
        <v>567</v>
      </c>
      <c r="I339" s="337" t="s">
        <v>567</v>
      </c>
      <c r="J339" s="337" t="s">
        <v>567</v>
      </c>
    </row>
    <row r="340" spans="1:10" x14ac:dyDescent="0.75">
      <c r="A340" s="365" t="s">
        <v>611</v>
      </c>
      <c r="B340" s="337" t="s">
        <v>567</v>
      </c>
      <c r="C340" s="355" t="s">
        <v>596</v>
      </c>
      <c r="D340" s="355" t="s">
        <v>567</v>
      </c>
      <c r="E340" s="355" t="s">
        <v>567</v>
      </c>
      <c r="F340" s="355" t="s">
        <v>567</v>
      </c>
      <c r="G340" s="337" t="s">
        <v>567</v>
      </c>
      <c r="H340" s="337" t="s">
        <v>567</v>
      </c>
      <c r="I340" s="337" t="s">
        <v>567</v>
      </c>
      <c r="J340" s="337" t="s">
        <v>567</v>
      </c>
    </row>
    <row r="341" spans="1:10" x14ac:dyDescent="0.75">
      <c r="A341" s="365" t="s">
        <v>97</v>
      </c>
      <c r="B341" s="337">
        <v>453674.0166266</v>
      </c>
      <c r="C341" s="355" t="s">
        <v>596</v>
      </c>
      <c r="D341" s="355">
        <v>97.735736802039924</v>
      </c>
      <c r="E341" s="355">
        <v>270.00000000000006</v>
      </c>
      <c r="F341" s="355">
        <v>3.6</v>
      </c>
      <c r="G341" s="337">
        <v>44340.16428294166</v>
      </c>
      <c r="H341" s="337">
        <v>122.49198448918202</v>
      </c>
      <c r="I341" s="337">
        <v>1.63322645985576</v>
      </c>
      <c r="J341" s="337" t="s">
        <v>538</v>
      </c>
    </row>
    <row r="342" spans="1:10" x14ac:dyDescent="0.75">
      <c r="A342" s="89" t="s">
        <v>557</v>
      </c>
      <c r="B342" s="355">
        <v>4468.7548275720128</v>
      </c>
      <c r="C342" s="355" t="s">
        <v>596</v>
      </c>
      <c r="D342" s="342" t="s">
        <v>202</v>
      </c>
      <c r="E342" s="342" t="s">
        <v>202</v>
      </c>
      <c r="F342" s="342" t="s">
        <v>202</v>
      </c>
      <c r="G342" s="355">
        <v>291.62299592948989</v>
      </c>
      <c r="H342" s="355">
        <v>1.858908022867E-2</v>
      </c>
      <c r="I342" s="355">
        <v>2.66620550743E-3</v>
      </c>
      <c r="J342" s="355" t="s">
        <v>602</v>
      </c>
    </row>
    <row r="343" spans="1:10" x14ac:dyDescent="0.75">
      <c r="A343" s="356" t="s">
        <v>597</v>
      </c>
      <c r="B343" s="355">
        <v>20.808570564626329</v>
      </c>
      <c r="C343" s="355" t="s">
        <v>596</v>
      </c>
      <c r="D343" s="355">
        <v>70.885292620820053</v>
      </c>
      <c r="E343" s="355">
        <v>1.8027391383514599</v>
      </c>
      <c r="F343" s="355">
        <v>0.36054782747806002</v>
      </c>
      <c r="G343" s="355">
        <v>1.47502161349452</v>
      </c>
      <c r="H343" s="355">
        <v>3.7512424570000003E-5</v>
      </c>
      <c r="I343" s="355">
        <v>7.5024849100000003E-6</v>
      </c>
      <c r="J343" s="355" t="s">
        <v>538</v>
      </c>
    </row>
    <row r="344" spans="1:10" x14ac:dyDescent="0.75">
      <c r="A344" s="356" t="s">
        <v>598</v>
      </c>
      <c r="B344" s="355">
        <v>1691.6762991615799</v>
      </c>
      <c r="C344" s="355" t="s">
        <v>596</v>
      </c>
      <c r="D344" s="355">
        <v>89.645233903118736</v>
      </c>
      <c r="E344" s="355">
        <v>9.5000000000029505</v>
      </c>
      <c r="F344" s="355">
        <v>1.42500000000281</v>
      </c>
      <c r="G344" s="355">
        <v>151.6507175267021</v>
      </c>
      <c r="H344" s="355">
        <v>1.6070924842040001E-2</v>
      </c>
      <c r="I344" s="355">
        <v>2.4106387263100001E-3</v>
      </c>
      <c r="J344" s="355" t="s">
        <v>538</v>
      </c>
    </row>
    <row r="345" spans="1:10" x14ac:dyDescent="0.75">
      <c r="A345" s="356" t="s">
        <v>599</v>
      </c>
      <c r="B345" s="355">
        <v>2756.2699578458064</v>
      </c>
      <c r="C345" s="355" t="s">
        <v>596</v>
      </c>
      <c r="D345" s="355">
        <v>50.248073994006511</v>
      </c>
      <c r="E345" s="355">
        <v>0.89999999999956004</v>
      </c>
      <c r="F345" s="355">
        <v>9.0000000001409994E-2</v>
      </c>
      <c r="G345" s="355">
        <v>138.49725678929329</v>
      </c>
      <c r="H345" s="355">
        <v>2.4806429620600002E-3</v>
      </c>
      <c r="I345" s="355">
        <v>2.4806429620999998E-4</v>
      </c>
      <c r="J345" s="355" t="s">
        <v>538</v>
      </c>
    </row>
    <row r="346" spans="1:10" x14ac:dyDescent="0.75">
      <c r="A346" s="356" t="s">
        <v>600</v>
      </c>
      <c r="B346" s="355" t="s">
        <v>567</v>
      </c>
      <c r="C346" s="355" t="s">
        <v>596</v>
      </c>
      <c r="D346" s="355" t="s">
        <v>567</v>
      </c>
      <c r="E346" s="355" t="s">
        <v>567</v>
      </c>
      <c r="F346" s="355" t="s">
        <v>567</v>
      </c>
      <c r="G346" s="355" t="s">
        <v>567</v>
      </c>
      <c r="H346" s="355" t="s">
        <v>567</v>
      </c>
      <c r="I346" s="355" t="s">
        <v>567</v>
      </c>
      <c r="J346" s="355" t="s">
        <v>567</v>
      </c>
    </row>
    <row r="347" spans="1:10" x14ac:dyDescent="0.75">
      <c r="A347" s="356" t="s">
        <v>601</v>
      </c>
      <c r="B347" s="355" t="s">
        <v>567</v>
      </c>
      <c r="C347" s="355" t="s">
        <v>596</v>
      </c>
      <c r="D347" s="355" t="s">
        <v>567</v>
      </c>
      <c r="E347" s="355" t="s">
        <v>567</v>
      </c>
      <c r="F347" s="355" t="s">
        <v>567</v>
      </c>
      <c r="G347" s="355" t="s">
        <v>567</v>
      </c>
      <c r="H347" s="355" t="s">
        <v>567</v>
      </c>
      <c r="I347" s="355" t="s">
        <v>567</v>
      </c>
      <c r="J347" s="355" t="s">
        <v>567</v>
      </c>
    </row>
    <row r="348" spans="1:10" x14ac:dyDescent="0.75">
      <c r="A348" s="356" t="s">
        <v>603</v>
      </c>
      <c r="B348" s="355" t="s">
        <v>540</v>
      </c>
      <c r="C348" s="355" t="s">
        <v>596</v>
      </c>
      <c r="D348" s="355" t="s">
        <v>572</v>
      </c>
      <c r="E348" s="355" t="s">
        <v>538</v>
      </c>
      <c r="F348" s="355" t="s">
        <v>538</v>
      </c>
      <c r="G348" s="355" t="s">
        <v>540</v>
      </c>
      <c r="H348" s="355" t="s">
        <v>538</v>
      </c>
      <c r="I348" s="355" t="s">
        <v>538</v>
      </c>
      <c r="J348" s="355" t="s">
        <v>538</v>
      </c>
    </row>
    <row r="349" spans="1:10" x14ac:dyDescent="0.75">
      <c r="A349" s="87" t="s">
        <v>666</v>
      </c>
      <c r="B349" s="355">
        <v>4468.7548275720128</v>
      </c>
      <c r="C349" s="355" t="s">
        <v>596</v>
      </c>
      <c r="D349" s="342" t="s">
        <v>202</v>
      </c>
      <c r="E349" s="342" t="s">
        <v>202</v>
      </c>
      <c r="F349" s="342" t="s">
        <v>202</v>
      </c>
      <c r="G349" s="355">
        <v>291.62299592948989</v>
      </c>
      <c r="H349" s="355">
        <v>1.858908022867E-2</v>
      </c>
      <c r="I349" s="355">
        <v>2.66620550743E-3</v>
      </c>
      <c r="J349" s="355" t="s">
        <v>602</v>
      </c>
    </row>
    <row r="350" spans="1:10" x14ac:dyDescent="0.75">
      <c r="A350" s="356" t="s">
        <v>597</v>
      </c>
      <c r="B350" s="337">
        <v>20.808570564626329</v>
      </c>
      <c r="C350" s="355" t="s">
        <v>596</v>
      </c>
      <c r="D350" s="355">
        <v>70.885292620820053</v>
      </c>
      <c r="E350" s="355">
        <v>1.8027391383514599</v>
      </c>
      <c r="F350" s="355">
        <v>0.36054782747806002</v>
      </c>
      <c r="G350" s="337">
        <v>1.47502161349452</v>
      </c>
      <c r="H350" s="337">
        <v>3.7512424570000003E-5</v>
      </c>
      <c r="I350" s="337">
        <v>7.5024849100000003E-6</v>
      </c>
      <c r="J350" s="337" t="s">
        <v>538</v>
      </c>
    </row>
    <row r="351" spans="1:10" x14ac:dyDescent="0.75">
      <c r="A351" s="356" t="s">
        <v>598</v>
      </c>
      <c r="B351" s="337">
        <v>1691.6762991615799</v>
      </c>
      <c r="C351" s="355" t="s">
        <v>596</v>
      </c>
      <c r="D351" s="355">
        <v>89.645233903118736</v>
      </c>
      <c r="E351" s="355">
        <v>9.5000000000029505</v>
      </c>
      <c r="F351" s="355">
        <v>1.42500000000281</v>
      </c>
      <c r="G351" s="337">
        <v>151.6507175267021</v>
      </c>
      <c r="H351" s="337">
        <v>1.6070924842040001E-2</v>
      </c>
      <c r="I351" s="337">
        <v>2.4106387263100001E-3</v>
      </c>
      <c r="J351" s="337" t="s">
        <v>538</v>
      </c>
    </row>
    <row r="352" spans="1:10" x14ac:dyDescent="0.75">
      <c r="A352" s="356" t="s">
        <v>599</v>
      </c>
      <c r="B352" s="337">
        <v>2756.2699578458064</v>
      </c>
      <c r="C352" s="355" t="s">
        <v>596</v>
      </c>
      <c r="D352" s="355">
        <v>50.248073994006511</v>
      </c>
      <c r="E352" s="355">
        <v>0.89999999999956004</v>
      </c>
      <c r="F352" s="355">
        <v>9.0000000001409994E-2</v>
      </c>
      <c r="G352" s="337">
        <v>138.49725678929329</v>
      </c>
      <c r="H352" s="337">
        <v>2.4806429620600002E-3</v>
      </c>
      <c r="I352" s="337">
        <v>2.4806429620999998E-4</v>
      </c>
      <c r="J352" s="337" t="s">
        <v>538</v>
      </c>
    </row>
    <row r="353" spans="1:10" x14ac:dyDescent="0.75">
      <c r="A353" s="356" t="s">
        <v>600</v>
      </c>
      <c r="B353" s="337" t="s">
        <v>567</v>
      </c>
      <c r="C353" s="355" t="s">
        <v>596</v>
      </c>
      <c r="D353" s="355" t="s">
        <v>567</v>
      </c>
      <c r="E353" s="355" t="s">
        <v>567</v>
      </c>
      <c r="F353" s="355" t="s">
        <v>567</v>
      </c>
      <c r="G353" s="337" t="s">
        <v>567</v>
      </c>
      <c r="H353" s="337" t="s">
        <v>567</v>
      </c>
      <c r="I353" s="337" t="s">
        <v>567</v>
      </c>
      <c r="J353" s="337" t="s">
        <v>567</v>
      </c>
    </row>
    <row r="354" spans="1:10" x14ac:dyDescent="0.75">
      <c r="A354" s="356" t="s">
        <v>601</v>
      </c>
      <c r="B354" s="337" t="s">
        <v>567</v>
      </c>
      <c r="C354" s="355" t="s">
        <v>596</v>
      </c>
      <c r="D354" s="355" t="s">
        <v>567</v>
      </c>
      <c r="E354" s="355" t="s">
        <v>567</v>
      </c>
      <c r="F354" s="355" t="s">
        <v>567</v>
      </c>
      <c r="G354" s="337" t="s">
        <v>567</v>
      </c>
      <c r="H354" s="337" t="s">
        <v>567</v>
      </c>
      <c r="I354" s="337" t="s">
        <v>567</v>
      </c>
      <c r="J354" s="337" t="s">
        <v>567</v>
      </c>
    </row>
    <row r="355" spans="1:10" x14ac:dyDescent="0.75">
      <c r="A355" s="356" t="s">
        <v>603</v>
      </c>
      <c r="B355" s="337" t="s">
        <v>540</v>
      </c>
      <c r="C355" s="355" t="s">
        <v>596</v>
      </c>
      <c r="D355" s="355" t="s">
        <v>572</v>
      </c>
      <c r="E355" s="355" t="s">
        <v>538</v>
      </c>
      <c r="F355" s="355" t="s">
        <v>538</v>
      </c>
      <c r="G355" s="337" t="s">
        <v>540</v>
      </c>
      <c r="H355" s="337" t="s">
        <v>538</v>
      </c>
      <c r="I355" s="337" t="s">
        <v>538</v>
      </c>
      <c r="J355" s="337" t="s">
        <v>538</v>
      </c>
    </row>
    <row r="356" spans="1:10" x14ac:dyDescent="0.75">
      <c r="A356" s="87" t="s">
        <v>667</v>
      </c>
      <c r="B356" s="355" t="s">
        <v>617</v>
      </c>
      <c r="C356" s="355" t="s">
        <v>596</v>
      </c>
      <c r="D356" s="342" t="s">
        <v>202</v>
      </c>
      <c r="E356" s="342" t="s">
        <v>202</v>
      </c>
      <c r="F356" s="342" t="s">
        <v>202</v>
      </c>
      <c r="G356" s="355" t="s">
        <v>617</v>
      </c>
      <c r="H356" s="355" t="s">
        <v>3421</v>
      </c>
      <c r="I356" s="355" t="s">
        <v>3421</v>
      </c>
      <c r="J356" s="342" t="s">
        <v>202</v>
      </c>
    </row>
    <row r="357" spans="1:10" x14ac:dyDescent="0.75">
      <c r="A357" s="356" t="s">
        <v>631</v>
      </c>
      <c r="B357" s="337" t="s">
        <v>540</v>
      </c>
      <c r="C357" s="355" t="s">
        <v>596</v>
      </c>
      <c r="D357" s="355" t="s">
        <v>540</v>
      </c>
      <c r="E357" s="355" t="s">
        <v>540</v>
      </c>
      <c r="F357" s="355" t="s">
        <v>540</v>
      </c>
      <c r="G357" s="337" t="s">
        <v>540</v>
      </c>
      <c r="H357" s="337" t="s">
        <v>540</v>
      </c>
      <c r="I357" s="337" t="s">
        <v>540</v>
      </c>
      <c r="J357" s="342" t="s">
        <v>202</v>
      </c>
    </row>
    <row r="358" spans="1:10" x14ac:dyDescent="0.75">
      <c r="A358" s="356" t="s">
        <v>632</v>
      </c>
      <c r="B358" s="337" t="s">
        <v>540</v>
      </c>
      <c r="C358" s="355" t="s">
        <v>596</v>
      </c>
      <c r="D358" s="355" t="s">
        <v>540</v>
      </c>
      <c r="E358" s="355" t="s">
        <v>540</v>
      </c>
      <c r="F358" s="355" t="s">
        <v>540</v>
      </c>
      <c r="G358" s="337" t="s">
        <v>540</v>
      </c>
      <c r="H358" s="337" t="s">
        <v>540</v>
      </c>
      <c r="I358" s="337" t="s">
        <v>540</v>
      </c>
      <c r="J358" s="342" t="s">
        <v>202</v>
      </c>
    </row>
    <row r="359" spans="1:10" x14ac:dyDescent="0.75">
      <c r="A359" s="356" t="s">
        <v>633</v>
      </c>
      <c r="B359" s="337" t="s">
        <v>540</v>
      </c>
      <c r="C359" s="355" t="s">
        <v>596</v>
      </c>
      <c r="D359" s="355" t="s">
        <v>540</v>
      </c>
      <c r="E359" s="355" t="s">
        <v>540</v>
      </c>
      <c r="F359" s="355" t="s">
        <v>540</v>
      </c>
      <c r="G359" s="337" t="s">
        <v>540</v>
      </c>
      <c r="H359" s="337" t="s">
        <v>540</v>
      </c>
      <c r="I359" s="337" t="s">
        <v>540</v>
      </c>
      <c r="J359" s="342" t="s">
        <v>202</v>
      </c>
    </row>
    <row r="360" spans="1:10" x14ac:dyDescent="0.75">
      <c r="A360" s="356" t="s">
        <v>634</v>
      </c>
      <c r="B360" s="355" t="s">
        <v>540</v>
      </c>
      <c r="C360" s="355" t="s">
        <v>596</v>
      </c>
      <c r="D360" s="342" t="s">
        <v>202</v>
      </c>
      <c r="E360" s="342" t="s">
        <v>202</v>
      </c>
      <c r="F360" s="342" t="s">
        <v>202</v>
      </c>
      <c r="G360" s="355" t="s">
        <v>540</v>
      </c>
      <c r="H360" s="355" t="s">
        <v>567</v>
      </c>
      <c r="I360" s="355" t="s">
        <v>567</v>
      </c>
      <c r="J360" s="342" t="s">
        <v>202</v>
      </c>
    </row>
    <row r="361" spans="1:10" x14ac:dyDescent="0.75">
      <c r="A361" s="356" t="s">
        <v>599</v>
      </c>
      <c r="B361" s="337" t="s">
        <v>540</v>
      </c>
      <c r="C361" s="355" t="s">
        <v>596</v>
      </c>
      <c r="D361" s="355" t="s">
        <v>540</v>
      </c>
      <c r="E361" s="355" t="s">
        <v>540</v>
      </c>
      <c r="F361" s="355" t="s">
        <v>540</v>
      </c>
      <c r="G361" s="337" t="s">
        <v>540</v>
      </c>
      <c r="H361" s="337" t="s">
        <v>540</v>
      </c>
      <c r="I361" s="337" t="s">
        <v>540</v>
      </c>
      <c r="J361" s="342" t="s">
        <v>202</v>
      </c>
    </row>
    <row r="362" spans="1:10" x14ac:dyDescent="0.75">
      <c r="A362" s="356" t="s">
        <v>603</v>
      </c>
      <c r="B362" s="337" t="s">
        <v>540</v>
      </c>
      <c r="C362" s="355" t="s">
        <v>596</v>
      </c>
      <c r="D362" s="355" t="s">
        <v>540</v>
      </c>
      <c r="E362" s="355" t="s">
        <v>538</v>
      </c>
      <c r="F362" s="355" t="s">
        <v>538</v>
      </c>
      <c r="G362" s="337" t="s">
        <v>540</v>
      </c>
      <c r="H362" s="337" t="s">
        <v>538</v>
      </c>
      <c r="I362" s="337" t="s">
        <v>538</v>
      </c>
      <c r="J362" s="342" t="s">
        <v>202</v>
      </c>
    </row>
    <row r="363" spans="1:10" x14ac:dyDescent="0.75">
      <c r="A363" s="356" t="s">
        <v>635</v>
      </c>
      <c r="B363" s="355" t="s">
        <v>567</v>
      </c>
      <c r="C363" s="355" t="s">
        <v>596</v>
      </c>
      <c r="D363" s="342" t="s">
        <v>202</v>
      </c>
      <c r="E363" s="342" t="s">
        <v>202</v>
      </c>
      <c r="F363" s="342" t="s">
        <v>202</v>
      </c>
      <c r="G363" s="355" t="s">
        <v>567</v>
      </c>
      <c r="H363" s="355" t="s">
        <v>567</v>
      </c>
      <c r="I363" s="355" t="s">
        <v>567</v>
      </c>
      <c r="J363" s="342" t="s">
        <v>202</v>
      </c>
    </row>
    <row r="364" spans="1:10" x14ac:dyDescent="0.75">
      <c r="A364" s="87" t="s">
        <v>668</v>
      </c>
      <c r="B364" s="355" t="s">
        <v>617</v>
      </c>
      <c r="C364" s="355" t="s">
        <v>596</v>
      </c>
      <c r="D364" s="342" t="s">
        <v>202</v>
      </c>
      <c r="E364" s="342" t="s">
        <v>202</v>
      </c>
      <c r="F364" s="342" t="s">
        <v>202</v>
      </c>
      <c r="G364" s="355" t="s">
        <v>617</v>
      </c>
      <c r="H364" s="355" t="s">
        <v>3421</v>
      </c>
      <c r="I364" s="355" t="s">
        <v>3421</v>
      </c>
      <c r="J364" s="342" t="s">
        <v>202</v>
      </c>
    </row>
    <row r="365" spans="1:10" x14ac:dyDescent="0.75">
      <c r="A365" s="356" t="s">
        <v>650</v>
      </c>
      <c r="B365" s="337" t="s">
        <v>540</v>
      </c>
      <c r="C365" s="355" t="s">
        <v>596</v>
      </c>
      <c r="D365" s="355" t="s">
        <v>540</v>
      </c>
      <c r="E365" s="355" t="s">
        <v>540</v>
      </c>
      <c r="F365" s="355" t="s">
        <v>540</v>
      </c>
      <c r="G365" s="337" t="s">
        <v>540</v>
      </c>
      <c r="H365" s="337" t="s">
        <v>540</v>
      </c>
      <c r="I365" s="337" t="s">
        <v>540</v>
      </c>
      <c r="J365" s="342" t="s">
        <v>202</v>
      </c>
    </row>
    <row r="366" spans="1:10" x14ac:dyDescent="0.75">
      <c r="A366" s="356" t="s">
        <v>651</v>
      </c>
      <c r="B366" s="337" t="s">
        <v>540</v>
      </c>
      <c r="C366" s="355" t="s">
        <v>596</v>
      </c>
      <c r="D366" s="355" t="s">
        <v>540</v>
      </c>
      <c r="E366" s="355" t="s">
        <v>540</v>
      </c>
      <c r="F366" s="355" t="s">
        <v>540</v>
      </c>
      <c r="G366" s="337" t="s">
        <v>540</v>
      </c>
      <c r="H366" s="337" t="s">
        <v>540</v>
      </c>
      <c r="I366" s="337" t="s">
        <v>540</v>
      </c>
      <c r="J366" s="342" t="s">
        <v>202</v>
      </c>
    </row>
    <row r="367" spans="1:10" x14ac:dyDescent="0.75">
      <c r="A367" s="356" t="s">
        <v>631</v>
      </c>
      <c r="B367" s="337" t="s">
        <v>540</v>
      </c>
      <c r="C367" s="355" t="s">
        <v>596</v>
      </c>
      <c r="D367" s="355" t="s">
        <v>540</v>
      </c>
      <c r="E367" s="355" t="s">
        <v>540</v>
      </c>
      <c r="F367" s="355" t="s">
        <v>540</v>
      </c>
      <c r="G367" s="337" t="s">
        <v>540</v>
      </c>
      <c r="H367" s="337" t="s">
        <v>540</v>
      </c>
      <c r="I367" s="337" t="s">
        <v>540</v>
      </c>
      <c r="J367" s="342" t="s">
        <v>202</v>
      </c>
    </row>
    <row r="368" spans="1:10" x14ac:dyDescent="0.75">
      <c r="A368" s="356" t="s">
        <v>652</v>
      </c>
      <c r="B368" s="355" t="s">
        <v>540</v>
      </c>
      <c r="C368" s="355" t="s">
        <v>596</v>
      </c>
      <c r="D368" s="342" t="s">
        <v>202</v>
      </c>
      <c r="E368" s="342" t="s">
        <v>202</v>
      </c>
      <c r="F368" s="342" t="s">
        <v>202</v>
      </c>
      <c r="G368" s="355" t="s">
        <v>540</v>
      </c>
      <c r="H368" s="355" t="s">
        <v>540</v>
      </c>
      <c r="I368" s="355" t="s">
        <v>540</v>
      </c>
      <c r="J368" s="342" t="s">
        <v>202</v>
      </c>
    </row>
    <row r="369" spans="1:10" x14ac:dyDescent="0.75">
      <c r="A369" s="356" t="s">
        <v>599</v>
      </c>
      <c r="B369" s="337" t="s">
        <v>540</v>
      </c>
      <c r="C369" s="355" t="s">
        <v>596</v>
      </c>
      <c r="D369" s="355" t="s">
        <v>540</v>
      </c>
      <c r="E369" s="355" t="s">
        <v>540</v>
      </c>
      <c r="F369" s="355" t="s">
        <v>540</v>
      </c>
      <c r="G369" s="337" t="s">
        <v>540</v>
      </c>
      <c r="H369" s="337" t="s">
        <v>540</v>
      </c>
      <c r="I369" s="337" t="s">
        <v>540</v>
      </c>
      <c r="J369" s="342" t="s">
        <v>202</v>
      </c>
    </row>
    <row r="370" spans="1:10" x14ac:dyDescent="0.75">
      <c r="A370" s="356" t="s">
        <v>603</v>
      </c>
      <c r="B370" s="337" t="s">
        <v>540</v>
      </c>
      <c r="C370" s="355" t="s">
        <v>596</v>
      </c>
      <c r="D370" s="355" t="s">
        <v>540</v>
      </c>
      <c r="E370" s="355" t="s">
        <v>538</v>
      </c>
      <c r="F370" s="355" t="s">
        <v>538</v>
      </c>
      <c r="G370" s="337" t="s">
        <v>540</v>
      </c>
      <c r="H370" s="337" t="s">
        <v>538</v>
      </c>
      <c r="I370" s="337" t="s">
        <v>538</v>
      </c>
      <c r="J370" s="342" t="s">
        <v>202</v>
      </c>
    </row>
    <row r="371" spans="1:10" x14ac:dyDescent="0.75">
      <c r="A371" s="356" t="s">
        <v>653</v>
      </c>
      <c r="B371" s="355" t="s">
        <v>567</v>
      </c>
      <c r="C371" s="355" t="s">
        <v>596</v>
      </c>
      <c r="D371" s="342" t="s">
        <v>202</v>
      </c>
      <c r="E371" s="342" t="s">
        <v>202</v>
      </c>
      <c r="F371" s="342" t="s">
        <v>202</v>
      </c>
      <c r="G371" s="355" t="s">
        <v>567</v>
      </c>
      <c r="H371" s="355" t="s">
        <v>567</v>
      </c>
      <c r="I371" s="355" t="s">
        <v>567</v>
      </c>
      <c r="J371" s="342" t="s">
        <v>202</v>
      </c>
    </row>
    <row r="372" spans="1:10" x14ac:dyDescent="0.75">
      <c r="A372" s="91" t="s">
        <v>669</v>
      </c>
      <c r="B372" s="355">
        <v>7080303.1082031624</v>
      </c>
      <c r="C372" s="355" t="s">
        <v>596</v>
      </c>
      <c r="D372" s="342" t="s">
        <v>202</v>
      </c>
      <c r="E372" s="342" t="s">
        <v>202</v>
      </c>
      <c r="F372" s="342" t="s">
        <v>202</v>
      </c>
      <c r="G372" s="355">
        <v>229440.8426077723</v>
      </c>
      <c r="H372" s="355">
        <v>3.6543317864553502</v>
      </c>
      <c r="I372" s="355">
        <v>2.50434899470156</v>
      </c>
      <c r="J372" s="355" t="s">
        <v>602</v>
      </c>
    </row>
    <row r="373" spans="1:10" x14ac:dyDescent="0.75">
      <c r="A373" s="92" t="s">
        <v>670</v>
      </c>
      <c r="B373" s="355">
        <v>6697572.1723525729</v>
      </c>
      <c r="C373" s="355" t="s">
        <v>596</v>
      </c>
      <c r="D373" s="342" t="s">
        <v>202</v>
      </c>
      <c r="E373" s="342" t="s">
        <v>202</v>
      </c>
      <c r="F373" s="342" t="s">
        <v>202</v>
      </c>
      <c r="G373" s="355">
        <v>201874.90561390531</v>
      </c>
      <c r="H373" s="355">
        <v>3.1660650078853498</v>
      </c>
      <c r="I373" s="355">
        <v>1.72273936070324</v>
      </c>
      <c r="J373" s="355" t="s">
        <v>602</v>
      </c>
    </row>
    <row r="374" spans="1:10" x14ac:dyDescent="0.75">
      <c r="A374" s="359" t="s">
        <v>671</v>
      </c>
      <c r="B374" s="355">
        <v>302072.04657817504</v>
      </c>
      <c r="C374" s="355" t="s">
        <v>596</v>
      </c>
      <c r="D374" s="342" t="s">
        <v>202</v>
      </c>
      <c r="E374" s="342" t="s">
        <v>202</v>
      </c>
      <c r="F374" s="342" t="s">
        <v>202</v>
      </c>
      <c r="G374" s="355">
        <v>12468.571403037986</v>
      </c>
      <c r="H374" s="355">
        <v>5.1947039253499999E-3</v>
      </c>
      <c r="I374" s="355">
        <v>1.29867598133739</v>
      </c>
      <c r="J374" s="355" t="s">
        <v>602</v>
      </c>
    </row>
    <row r="375" spans="1:10" x14ac:dyDescent="0.75">
      <c r="A375" s="360" t="s">
        <v>607</v>
      </c>
      <c r="B375" s="337" t="s">
        <v>538</v>
      </c>
      <c r="C375" s="355" t="s">
        <v>596</v>
      </c>
      <c r="D375" s="355" t="s">
        <v>538</v>
      </c>
      <c r="E375" s="355" t="s">
        <v>538</v>
      </c>
      <c r="F375" s="355" t="s">
        <v>538</v>
      </c>
      <c r="G375" s="337" t="s">
        <v>538</v>
      </c>
      <c r="H375" s="337" t="s">
        <v>538</v>
      </c>
      <c r="I375" s="337" t="s">
        <v>538</v>
      </c>
      <c r="J375" s="337" t="s">
        <v>538</v>
      </c>
    </row>
    <row r="376" spans="1:10" x14ac:dyDescent="0.75">
      <c r="A376" s="360" t="s">
        <v>608</v>
      </c>
      <c r="B376" s="337" t="s">
        <v>538</v>
      </c>
      <c r="C376" s="355" t="s">
        <v>596</v>
      </c>
      <c r="D376" s="355" t="s">
        <v>538</v>
      </c>
      <c r="E376" s="355" t="s">
        <v>538</v>
      </c>
      <c r="F376" s="355" t="s">
        <v>538</v>
      </c>
      <c r="G376" s="337" t="s">
        <v>538</v>
      </c>
      <c r="H376" s="337" t="s">
        <v>538</v>
      </c>
      <c r="I376" s="337" t="s">
        <v>538</v>
      </c>
      <c r="J376" s="337" t="s">
        <v>538</v>
      </c>
    </row>
    <row r="377" spans="1:10" x14ac:dyDescent="0.75">
      <c r="A377" s="360" t="s">
        <v>609</v>
      </c>
      <c r="B377" s="337" t="s">
        <v>538</v>
      </c>
      <c r="C377" s="355" t="s">
        <v>596</v>
      </c>
      <c r="D377" s="355" t="s">
        <v>538</v>
      </c>
      <c r="E377" s="355" t="s">
        <v>538</v>
      </c>
      <c r="F377" s="355" t="s">
        <v>538</v>
      </c>
      <c r="G377" s="337" t="s">
        <v>538</v>
      </c>
      <c r="H377" s="337" t="s">
        <v>538</v>
      </c>
      <c r="I377" s="337" t="s">
        <v>538</v>
      </c>
      <c r="J377" s="337" t="s">
        <v>538</v>
      </c>
    </row>
    <row r="378" spans="1:10" x14ac:dyDescent="0.75">
      <c r="A378" s="360" t="s">
        <v>610</v>
      </c>
      <c r="B378" s="337">
        <v>302072.04657817504</v>
      </c>
      <c r="C378" s="355" t="s">
        <v>596</v>
      </c>
      <c r="D378" s="355">
        <v>41.276813079131337</v>
      </c>
      <c r="E378" s="355">
        <v>1.7196903798930002E-2</v>
      </c>
      <c r="F378" s="355">
        <v>4.2992259497314897</v>
      </c>
      <c r="G378" s="337">
        <v>12468.571403037986</v>
      </c>
      <c r="H378" s="337">
        <v>5.1947039253499999E-3</v>
      </c>
      <c r="I378" s="337">
        <v>1.29867598133739</v>
      </c>
      <c r="J378" s="337" t="s">
        <v>538</v>
      </c>
    </row>
    <row r="379" spans="1:10" x14ac:dyDescent="0.75">
      <c r="A379" s="360" t="s">
        <v>611</v>
      </c>
      <c r="B379" s="337" t="s">
        <v>567</v>
      </c>
      <c r="C379" s="355" t="s">
        <v>596</v>
      </c>
      <c r="D379" s="355" t="s">
        <v>567</v>
      </c>
      <c r="E379" s="355" t="s">
        <v>567</v>
      </c>
      <c r="F379" s="355" t="s">
        <v>567</v>
      </c>
      <c r="G379" s="337" t="s">
        <v>567</v>
      </c>
      <c r="H379" s="337" t="s">
        <v>567</v>
      </c>
      <c r="I379" s="337" t="s">
        <v>567</v>
      </c>
      <c r="J379" s="337" t="s">
        <v>567</v>
      </c>
    </row>
    <row r="380" spans="1:10" x14ac:dyDescent="0.75">
      <c r="A380" s="360" t="s">
        <v>97</v>
      </c>
      <c r="B380" s="337" t="s">
        <v>538</v>
      </c>
      <c r="C380" s="355" t="s">
        <v>596</v>
      </c>
      <c r="D380" s="355" t="s">
        <v>538</v>
      </c>
      <c r="E380" s="355" t="s">
        <v>538</v>
      </c>
      <c r="F380" s="355" t="s">
        <v>538</v>
      </c>
      <c r="G380" s="337" t="s">
        <v>538</v>
      </c>
      <c r="H380" s="337" t="s">
        <v>538</v>
      </c>
      <c r="I380" s="337" t="s">
        <v>538</v>
      </c>
      <c r="J380" s="337" t="s">
        <v>538</v>
      </c>
    </row>
    <row r="381" spans="1:10" x14ac:dyDescent="0.75">
      <c r="A381" s="359" t="s">
        <v>672</v>
      </c>
      <c r="B381" s="355">
        <v>713841.41942182719</v>
      </c>
      <c r="C381" s="355" t="s">
        <v>596</v>
      </c>
      <c r="D381" s="342" t="s">
        <v>202</v>
      </c>
      <c r="E381" s="342" t="s">
        <v>202</v>
      </c>
      <c r="F381" s="342" t="s">
        <v>202</v>
      </c>
      <c r="G381" s="355">
        <v>57837.740699009752</v>
      </c>
      <c r="H381" s="355">
        <v>3.1608703039599999</v>
      </c>
      <c r="I381" s="355">
        <v>0.42406337936584998</v>
      </c>
      <c r="J381" s="355" t="s">
        <v>602</v>
      </c>
    </row>
    <row r="382" spans="1:10" x14ac:dyDescent="0.75">
      <c r="A382" s="360" t="s">
        <v>607</v>
      </c>
      <c r="B382" s="337">
        <v>653685.28715640446</v>
      </c>
      <c r="C382" s="355" t="s">
        <v>596</v>
      </c>
      <c r="D382" s="355">
        <v>81.896529336580031</v>
      </c>
      <c r="E382" s="355">
        <v>4.75</v>
      </c>
      <c r="F382" s="355">
        <v>0.56999999999999995</v>
      </c>
      <c r="G382" s="337">
        <v>53534.556296495219</v>
      </c>
      <c r="H382" s="337">
        <v>3.1050051139929198</v>
      </c>
      <c r="I382" s="337">
        <v>0.37260061367914998</v>
      </c>
      <c r="J382" s="337" t="s">
        <v>538</v>
      </c>
    </row>
    <row r="383" spans="1:10" x14ac:dyDescent="0.75">
      <c r="A383" s="360" t="s">
        <v>608</v>
      </c>
      <c r="B383" s="337">
        <v>34493.418563902516</v>
      </c>
      <c r="C383" s="355" t="s">
        <v>596</v>
      </c>
      <c r="D383" s="355">
        <v>87.369782150481583</v>
      </c>
      <c r="E383" s="355">
        <v>0.95000000000008</v>
      </c>
      <c r="F383" s="355">
        <v>1.4249999999999701</v>
      </c>
      <c r="G383" s="337">
        <v>3013.6824655535402</v>
      </c>
      <c r="H383" s="337">
        <v>3.2768747635709999E-2</v>
      </c>
      <c r="I383" s="337">
        <v>4.9153121453560003E-2</v>
      </c>
      <c r="J383" s="337" t="s">
        <v>538</v>
      </c>
    </row>
    <row r="384" spans="1:10" x14ac:dyDescent="0.75">
      <c r="A384" s="360" t="s">
        <v>609</v>
      </c>
      <c r="B384" s="337">
        <v>25662.713701520213</v>
      </c>
      <c r="C384" s="355" t="s">
        <v>596</v>
      </c>
      <c r="D384" s="355">
        <v>50.248073994006532</v>
      </c>
      <c r="E384" s="355">
        <v>0.90000000000006997</v>
      </c>
      <c r="F384" s="355">
        <v>9.0000000000119998E-2</v>
      </c>
      <c r="G384" s="337">
        <v>1289.5019369609929</v>
      </c>
      <c r="H384" s="337">
        <v>2.3096442331369999E-2</v>
      </c>
      <c r="I384" s="337">
        <v>2.3096442331399999E-3</v>
      </c>
      <c r="J384" s="337" t="s">
        <v>538</v>
      </c>
    </row>
    <row r="385" spans="1:10" x14ac:dyDescent="0.75">
      <c r="A385" s="360" t="s">
        <v>610</v>
      </c>
      <c r="B385" s="337" t="s">
        <v>567</v>
      </c>
      <c r="C385" s="355" t="s">
        <v>596</v>
      </c>
      <c r="D385" s="355" t="s">
        <v>567</v>
      </c>
      <c r="E385" s="355" t="s">
        <v>567</v>
      </c>
      <c r="F385" s="355" t="s">
        <v>567</v>
      </c>
      <c r="G385" s="337" t="s">
        <v>567</v>
      </c>
      <c r="H385" s="337" t="s">
        <v>567</v>
      </c>
      <c r="I385" s="337" t="s">
        <v>567</v>
      </c>
      <c r="J385" s="337" t="s">
        <v>567</v>
      </c>
    </row>
    <row r="386" spans="1:10" x14ac:dyDescent="0.75">
      <c r="A386" s="360" t="s">
        <v>611</v>
      </c>
      <c r="B386" s="337" t="s">
        <v>567</v>
      </c>
      <c r="C386" s="355" t="s">
        <v>596</v>
      </c>
      <c r="D386" s="355" t="s">
        <v>567</v>
      </c>
      <c r="E386" s="355" t="s">
        <v>567</v>
      </c>
      <c r="F386" s="355" t="s">
        <v>567</v>
      </c>
      <c r="G386" s="337" t="s">
        <v>567</v>
      </c>
      <c r="H386" s="337" t="s">
        <v>567</v>
      </c>
      <c r="I386" s="337" t="s">
        <v>567</v>
      </c>
      <c r="J386" s="337" t="s">
        <v>567</v>
      </c>
    </row>
    <row r="387" spans="1:10" x14ac:dyDescent="0.75">
      <c r="A387" s="360" t="s">
        <v>97</v>
      </c>
      <c r="B387" s="337" t="s">
        <v>565</v>
      </c>
      <c r="C387" s="355" t="s">
        <v>596</v>
      </c>
      <c r="D387" s="355" t="s">
        <v>561</v>
      </c>
      <c r="E387" s="355" t="s">
        <v>565</v>
      </c>
      <c r="F387" s="355" t="s">
        <v>565</v>
      </c>
      <c r="G387" s="337" t="s">
        <v>565</v>
      </c>
      <c r="H387" s="337" t="s">
        <v>565</v>
      </c>
      <c r="I387" s="337" t="s">
        <v>565</v>
      </c>
      <c r="J387" s="337" t="s">
        <v>538</v>
      </c>
    </row>
    <row r="388" spans="1:10" x14ac:dyDescent="0.75">
      <c r="A388" s="359" t="s">
        <v>673</v>
      </c>
      <c r="B388" s="355">
        <v>5681658.7063525701</v>
      </c>
      <c r="C388" s="355" t="s">
        <v>596</v>
      </c>
      <c r="D388" s="342" t="s">
        <v>202</v>
      </c>
      <c r="E388" s="342" t="s">
        <v>202</v>
      </c>
      <c r="F388" s="342" t="s">
        <v>202</v>
      </c>
      <c r="G388" s="355">
        <v>131568.59351185759</v>
      </c>
      <c r="H388" s="355" t="s">
        <v>602</v>
      </c>
      <c r="I388" s="355" t="s">
        <v>602</v>
      </c>
      <c r="J388" s="355" t="s">
        <v>602</v>
      </c>
    </row>
    <row r="389" spans="1:10" x14ac:dyDescent="0.75">
      <c r="A389" s="360" t="s">
        <v>607</v>
      </c>
      <c r="B389" s="337">
        <v>5126641.8547047246</v>
      </c>
      <c r="C389" s="355" t="s">
        <v>596</v>
      </c>
      <c r="D389" s="355">
        <v>21.105276841023318</v>
      </c>
      <c r="E389" s="355" t="s">
        <v>538</v>
      </c>
      <c r="F389" s="355" t="s">
        <v>538</v>
      </c>
      <c r="G389" s="337">
        <v>108199.19560832046</v>
      </c>
      <c r="H389" s="337" t="s">
        <v>538</v>
      </c>
      <c r="I389" s="337" t="s">
        <v>538</v>
      </c>
      <c r="J389" s="337" t="s">
        <v>538</v>
      </c>
    </row>
    <row r="390" spans="1:10" x14ac:dyDescent="0.75">
      <c r="A390" s="360" t="s">
        <v>608</v>
      </c>
      <c r="B390" s="337">
        <v>208406.72604343542</v>
      </c>
      <c r="C390" s="355" t="s">
        <v>596</v>
      </c>
      <c r="D390" s="355">
        <v>77.689294729139803</v>
      </c>
      <c r="E390" s="355" t="s">
        <v>538</v>
      </c>
      <c r="F390" s="355" t="s">
        <v>538</v>
      </c>
      <c r="G390" s="337">
        <v>16190.97156312355</v>
      </c>
      <c r="H390" s="337" t="s">
        <v>538</v>
      </c>
      <c r="I390" s="337" t="s">
        <v>538</v>
      </c>
      <c r="J390" s="337" t="s">
        <v>538</v>
      </c>
    </row>
    <row r="391" spans="1:10" x14ac:dyDescent="0.75">
      <c r="A391" s="360" t="s">
        <v>609</v>
      </c>
      <c r="B391" s="337">
        <v>346610.12560441019</v>
      </c>
      <c r="C391" s="355" t="s">
        <v>596</v>
      </c>
      <c r="D391" s="355">
        <v>20.71037690516399</v>
      </c>
      <c r="E391" s="355" t="s">
        <v>538</v>
      </c>
      <c r="F391" s="355" t="s">
        <v>538</v>
      </c>
      <c r="G391" s="337">
        <v>7178.4263404135681</v>
      </c>
      <c r="H391" s="337" t="s">
        <v>538</v>
      </c>
      <c r="I391" s="337" t="s">
        <v>538</v>
      </c>
      <c r="J391" s="337" t="s">
        <v>538</v>
      </c>
    </row>
    <row r="392" spans="1:10" x14ac:dyDescent="0.75">
      <c r="A392" s="360" t="s">
        <v>610</v>
      </c>
      <c r="B392" s="337" t="s">
        <v>567</v>
      </c>
      <c r="C392" s="355" t="s">
        <v>596</v>
      </c>
      <c r="D392" s="355" t="s">
        <v>567</v>
      </c>
      <c r="E392" s="355" t="s">
        <v>567</v>
      </c>
      <c r="F392" s="355" t="s">
        <v>567</v>
      </c>
      <c r="G392" s="337" t="s">
        <v>567</v>
      </c>
      <c r="H392" s="337" t="s">
        <v>567</v>
      </c>
      <c r="I392" s="337" t="s">
        <v>567</v>
      </c>
      <c r="J392" s="337" t="s">
        <v>567</v>
      </c>
    </row>
    <row r="393" spans="1:10" x14ac:dyDescent="0.75">
      <c r="A393" s="360" t="s">
        <v>611</v>
      </c>
      <c r="B393" s="337" t="s">
        <v>567</v>
      </c>
      <c r="C393" s="355" t="s">
        <v>596</v>
      </c>
      <c r="D393" s="355" t="s">
        <v>567</v>
      </c>
      <c r="E393" s="355" t="s">
        <v>567</v>
      </c>
      <c r="F393" s="355" t="s">
        <v>567</v>
      </c>
      <c r="G393" s="337" t="s">
        <v>567</v>
      </c>
      <c r="H393" s="337" t="s">
        <v>567</v>
      </c>
      <c r="I393" s="337" t="s">
        <v>567</v>
      </c>
      <c r="J393" s="337" t="s">
        <v>567</v>
      </c>
    </row>
    <row r="394" spans="1:10" x14ac:dyDescent="0.75">
      <c r="A394" s="360" t="s">
        <v>97</v>
      </c>
      <c r="B394" s="337" t="s">
        <v>538</v>
      </c>
      <c r="C394" s="355" t="s">
        <v>596</v>
      </c>
      <c r="D394" s="355" t="s">
        <v>538</v>
      </c>
      <c r="E394" s="355" t="s">
        <v>538</v>
      </c>
      <c r="F394" s="355" t="s">
        <v>538</v>
      </c>
      <c r="G394" s="337" t="s">
        <v>538</v>
      </c>
      <c r="H394" s="337" t="s">
        <v>538</v>
      </c>
      <c r="I394" s="337" t="s">
        <v>538</v>
      </c>
      <c r="J394" s="337" t="s">
        <v>538</v>
      </c>
    </row>
    <row r="395" spans="1:10" x14ac:dyDescent="0.75">
      <c r="A395" s="92" t="s">
        <v>674</v>
      </c>
      <c r="B395" s="355">
        <v>382730.93585058965</v>
      </c>
      <c r="C395" s="355" t="s">
        <v>596</v>
      </c>
      <c r="D395" s="342" t="s">
        <v>202</v>
      </c>
      <c r="E395" s="342" t="s">
        <v>202</v>
      </c>
      <c r="F395" s="342" t="s">
        <v>202</v>
      </c>
      <c r="G395" s="355">
        <v>27565.936993866992</v>
      </c>
      <c r="H395" s="355">
        <v>0.48826677857</v>
      </c>
      <c r="I395" s="355">
        <v>0.78160963399831995</v>
      </c>
      <c r="J395" s="342" t="s">
        <v>202</v>
      </c>
    </row>
    <row r="396" spans="1:10" x14ac:dyDescent="0.75">
      <c r="A396" s="359" t="s">
        <v>675</v>
      </c>
      <c r="B396" s="355">
        <v>382730.93585058965</v>
      </c>
      <c r="C396" s="355" t="s">
        <v>596</v>
      </c>
      <c r="D396" s="342" t="s">
        <v>202</v>
      </c>
      <c r="E396" s="342" t="s">
        <v>202</v>
      </c>
      <c r="F396" s="342" t="s">
        <v>202</v>
      </c>
      <c r="G396" s="355">
        <v>27565.936993866992</v>
      </c>
      <c r="H396" s="355">
        <v>0.48826677857</v>
      </c>
      <c r="I396" s="355">
        <v>0.78160963399831995</v>
      </c>
      <c r="J396" s="342" t="s">
        <v>202</v>
      </c>
    </row>
    <row r="397" spans="1:10" x14ac:dyDescent="0.75">
      <c r="A397" s="360" t="s">
        <v>607</v>
      </c>
      <c r="B397" s="337">
        <v>382730.93585058965</v>
      </c>
      <c r="C397" s="355" t="s">
        <v>596</v>
      </c>
      <c r="D397" s="355">
        <v>72.024324170722835</v>
      </c>
      <c r="E397" s="355">
        <v>1.27574421828449</v>
      </c>
      <c r="F397" s="355">
        <v>2.0421908991005702</v>
      </c>
      <c r="G397" s="337">
        <v>27565.936993866992</v>
      </c>
      <c r="H397" s="337">
        <v>0.48826677857</v>
      </c>
      <c r="I397" s="337">
        <v>0.78160963399831995</v>
      </c>
      <c r="J397" s="342" t="s">
        <v>202</v>
      </c>
    </row>
    <row r="398" spans="1:10" x14ac:dyDescent="0.75">
      <c r="A398" s="360" t="s">
        <v>608</v>
      </c>
      <c r="B398" s="337" t="s">
        <v>567</v>
      </c>
      <c r="C398" s="355" t="s">
        <v>596</v>
      </c>
      <c r="D398" s="355" t="s">
        <v>567</v>
      </c>
      <c r="E398" s="355" t="s">
        <v>567</v>
      </c>
      <c r="F398" s="355" t="s">
        <v>567</v>
      </c>
      <c r="G398" s="337" t="s">
        <v>567</v>
      </c>
      <c r="H398" s="337" t="s">
        <v>567</v>
      </c>
      <c r="I398" s="337" t="s">
        <v>567</v>
      </c>
      <c r="J398" s="342" t="s">
        <v>202</v>
      </c>
    </row>
    <row r="399" spans="1:10" x14ac:dyDescent="0.75">
      <c r="A399" s="360" t="s">
        <v>609</v>
      </c>
      <c r="B399" s="337" t="s">
        <v>567</v>
      </c>
      <c r="C399" s="355" t="s">
        <v>596</v>
      </c>
      <c r="D399" s="355" t="s">
        <v>567</v>
      </c>
      <c r="E399" s="355" t="s">
        <v>567</v>
      </c>
      <c r="F399" s="355" t="s">
        <v>567</v>
      </c>
      <c r="G399" s="337" t="s">
        <v>567</v>
      </c>
      <c r="H399" s="337" t="s">
        <v>567</v>
      </c>
      <c r="I399" s="337" t="s">
        <v>567</v>
      </c>
      <c r="J399" s="342" t="s">
        <v>202</v>
      </c>
    </row>
    <row r="400" spans="1:10" x14ac:dyDescent="0.75">
      <c r="A400" s="360" t="s">
        <v>610</v>
      </c>
      <c r="B400" s="337" t="s">
        <v>538</v>
      </c>
      <c r="C400" s="355" t="s">
        <v>596</v>
      </c>
      <c r="D400" s="355" t="s">
        <v>538</v>
      </c>
      <c r="E400" s="355" t="s">
        <v>538</v>
      </c>
      <c r="F400" s="355" t="s">
        <v>538</v>
      </c>
      <c r="G400" s="337" t="s">
        <v>538</v>
      </c>
      <c r="H400" s="337" t="s">
        <v>538</v>
      </c>
      <c r="I400" s="337" t="s">
        <v>538</v>
      </c>
      <c r="J400" s="342" t="s">
        <v>202</v>
      </c>
    </row>
    <row r="401" spans="1:13" x14ac:dyDescent="0.75">
      <c r="A401" s="360" t="s">
        <v>97</v>
      </c>
      <c r="B401" s="337" t="s">
        <v>567</v>
      </c>
      <c r="C401" s="355" t="s">
        <v>596</v>
      </c>
      <c r="D401" s="355" t="s">
        <v>567</v>
      </c>
      <c r="E401" s="355" t="s">
        <v>567</v>
      </c>
      <c r="F401" s="355" t="s">
        <v>567</v>
      </c>
      <c r="G401" s="337" t="s">
        <v>567</v>
      </c>
      <c r="H401" s="337" t="s">
        <v>567</v>
      </c>
      <c r="I401" s="337" t="s">
        <v>567</v>
      </c>
      <c r="J401" s="342" t="s">
        <v>202</v>
      </c>
    </row>
    <row r="402" spans="1:13" x14ac:dyDescent="0.75">
      <c r="A402" s="93" t="s">
        <v>676</v>
      </c>
      <c r="B402" s="369"/>
      <c r="C402" s="369"/>
      <c r="D402" s="369"/>
      <c r="E402" s="369"/>
      <c r="F402" s="369"/>
      <c r="G402" s="369"/>
      <c r="H402" s="369"/>
      <c r="I402" s="369"/>
      <c r="J402" s="369"/>
    </row>
    <row r="403" spans="1:13" x14ac:dyDescent="0.75">
      <c r="A403" s="94" t="s">
        <v>677</v>
      </c>
      <c r="B403" s="342" t="s">
        <v>202</v>
      </c>
      <c r="C403" s="342" t="s">
        <v>202</v>
      </c>
      <c r="D403" s="342" t="s">
        <v>202</v>
      </c>
      <c r="E403" s="342" t="s">
        <v>202</v>
      </c>
      <c r="F403" s="342" t="s">
        <v>202</v>
      </c>
      <c r="G403" s="342" t="s">
        <v>202</v>
      </c>
      <c r="H403" s="342" t="s">
        <v>202</v>
      </c>
      <c r="I403" s="342" t="s">
        <v>202</v>
      </c>
      <c r="J403" s="342" t="s">
        <v>202</v>
      </c>
    </row>
    <row r="404" spans="1:13" x14ac:dyDescent="0.75">
      <c r="A404" s="87" t="s">
        <v>603</v>
      </c>
      <c r="B404" s="337" t="s">
        <v>538</v>
      </c>
      <c r="C404" s="355" t="s">
        <v>596</v>
      </c>
      <c r="D404" s="355" t="s">
        <v>538</v>
      </c>
      <c r="E404" s="355" t="s">
        <v>538</v>
      </c>
      <c r="F404" s="355" t="s">
        <v>538</v>
      </c>
      <c r="G404" s="337" t="s">
        <v>538</v>
      </c>
      <c r="H404" s="337" t="s">
        <v>538</v>
      </c>
      <c r="I404" s="337" t="s">
        <v>538</v>
      </c>
      <c r="J404" s="337" t="s">
        <v>538</v>
      </c>
    </row>
    <row r="405" spans="1:13" x14ac:dyDescent="0.75">
      <c r="A405" s="87" t="s">
        <v>678</v>
      </c>
      <c r="B405" s="337" t="s">
        <v>538</v>
      </c>
      <c r="C405" s="355" t="s">
        <v>596</v>
      </c>
      <c r="D405" s="355" t="s">
        <v>538</v>
      </c>
      <c r="E405" s="355" t="s">
        <v>538</v>
      </c>
      <c r="F405" s="355" t="s">
        <v>538</v>
      </c>
      <c r="G405" s="337" t="s">
        <v>538</v>
      </c>
      <c r="H405" s="337" t="s">
        <v>538</v>
      </c>
      <c r="I405" s="337" t="s">
        <v>538</v>
      </c>
      <c r="J405" s="337" t="s">
        <v>538</v>
      </c>
    </row>
    <row r="407" spans="1:13" x14ac:dyDescent="0.75">
      <c r="A407" s="76" t="s">
        <v>679</v>
      </c>
      <c r="B407" s="95">
        <f>SUM(B215,B401)</f>
        <v>345378.91694677953</v>
      </c>
      <c r="C407" s="95">
        <f t="shared" ref="C407:J407" si="7">SUM(C215,C401)</f>
        <v>0</v>
      </c>
      <c r="D407" s="95">
        <f t="shared" si="7"/>
        <v>65.065035461653977</v>
      </c>
      <c r="E407" s="95">
        <f t="shared" si="7"/>
        <v>1.39203745442E-2</v>
      </c>
      <c r="F407" s="95">
        <f t="shared" si="7"/>
        <v>1.46212586472E-2</v>
      </c>
      <c r="G407" s="95">
        <f t="shared" si="7"/>
        <v>22472.091478849856</v>
      </c>
      <c r="H407" s="95">
        <f t="shared" si="7"/>
        <v>4.8078038835700004E-3</v>
      </c>
      <c r="I407" s="95">
        <f t="shared" si="7"/>
        <v>5.0498744759699997E-3</v>
      </c>
      <c r="J407" s="95">
        <f t="shared" si="7"/>
        <v>0</v>
      </c>
    </row>
    <row r="409" spans="1:13" ht="15.75" x14ac:dyDescent="0.75">
      <c r="A409" s="485" t="s">
        <v>680</v>
      </c>
      <c r="B409" s="485"/>
      <c r="C409" s="485"/>
      <c r="D409" s="485"/>
      <c r="E409" s="485"/>
      <c r="F409" s="485"/>
      <c r="G409" s="485"/>
      <c r="H409" s="370"/>
      <c r="I409" s="370"/>
      <c r="J409" s="370"/>
      <c r="K409" s="370"/>
      <c r="L409" s="370"/>
      <c r="M409" s="371" t="s">
        <v>522</v>
      </c>
    </row>
    <row r="410" spans="1:13" ht="15.75" x14ac:dyDescent="0.75">
      <c r="A410" s="328" t="s">
        <v>796</v>
      </c>
      <c r="B410" s="353"/>
      <c r="C410" s="353"/>
      <c r="D410" s="353"/>
      <c r="E410" s="353"/>
      <c r="F410" s="353"/>
      <c r="G410" s="353"/>
      <c r="H410" s="370"/>
      <c r="I410" s="370"/>
      <c r="J410" s="370"/>
      <c r="K410" s="370"/>
      <c r="L410" s="370"/>
      <c r="M410" s="371" t="s">
        <v>3410</v>
      </c>
    </row>
    <row r="411" spans="1:13" x14ac:dyDescent="0.75">
      <c r="A411" s="372"/>
      <c r="B411" s="370"/>
      <c r="C411" s="370"/>
      <c r="D411" s="370"/>
      <c r="E411" s="370"/>
      <c r="F411" s="370"/>
      <c r="G411" s="370"/>
      <c r="H411" s="370"/>
      <c r="I411" s="370"/>
      <c r="J411" s="370"/>
      <c r="K411" s="370"/>
      <c r="L411" s="371"/>
      <c r="M411" s="371" t="s">
        <v>523</v>
      </c>
    </row>
    <row r="412" spans="1:13" x14ac:dyDescent="0.75">
      <c r="A412" s="370"/>
      <c r="B412" s="370"/>
      <c r="C412" s="370"/>
      <c r="D412" s="370"/>
      <c r="E412" s="370"/>
      <c r="F412" s="370"/>
      <c r="G412" s="370"/>
      <c r="H412" s="370"/>
      <c r="I412" s="370"/>
      <c r="J412" s="370"/>
      <c r="K412" s="370"/>
      <c r="L412" s="370"/>
      <c r="M412" s="373"/>
    </row>
    <row r="413" spans="1:13" ht="48.5" x14ac:dyDescent="0.75">
      <c r="A413" s="374" t="s">
        <v>524</v>
      </c>
      <c r="B413" s="375" t="s">
        <v>525</v>
      </c>
      <c r="C413" s="376" t="s">
        <v>526</v>
      </c>
      <c r="D413" s="376" t="s">
        <v>527</v>
      </c>
      <c r="E413" s="377" t="s">
        <v>681</v>
      </c>
      <c r="F413" s="377" t="s">
        <v>682</v>
      </c>
      <c r="G413" s="378" t="s">
        <v>683</v>
      </c>
      <c r="H413" s="376" t="s">
        <v>684</v>
      </c>
      <c r="I413" s="96" t="s">
        <v>685</v>
      </c>
      <c r="J413" s="376" t="s">
        <v>686</v>
      </c>
      <c r="K413" s="377" t="s">
        <v>529</v>
      </c>
      <c r="L413" s="377" t="s">
        <v>530</v>
      </c>
      <c r="M413" s="379" t="s">
        <v>687</v>
      </c>
    </row>
    <row r="414" spans="1:13" ht="15.5" thickBot="1" x14ac:dyDescent="0.9">
      <c r="A414" s="380"/>
      <c r="B414" s="508" t="s">
        <v>532</v>
      </c>
      <c r="C414" s="508"/>
      <c r="D414" s="509"/>
      <c r="E414" s="510" t="s">
        <v>688</v>
      </c>
      <c r="F414" s="508"/>
      <c r="G414" s="509"/>
      <c r="H414" s="510" t="s">
        <v>532</v>
      </c>
      <c r="I414" s="511"/>
      <c r="J414" s="511"/>
      <c r="K414" s="511"/>
      <c r="L414" s="511"/>
      <c r="M414" s="512"/>
    </row>
    <row r="415" spans="1:13" ht="15.5" thickTop="1" x14ac:dyDescent="0.75">
      <c r="A415" s="381" t="s">
        <v>689</v>
      </c>
      <c r="B415" s="333">
        <v>194097.89166115393</v>
      </c>
      <c r="C415" s="333">
        <v>4.4228396639999996</v>
      </c>
      <c r="D415" s="333">
        <v>83.654409240516358</v>
      </c>
      <c r="E415" s="333">
        <v>121402.03488489731</v>
      </c>
      <c r="F415" s="333">
        <v>6688.6200293086868</v>
      </c>
      <c r="G415" s="333">
        <v>7305.7941112096423</v>
      </c>
      <c r="H415" s="333">
        <v>0.51749907355050995</v>
      </c>
      <c r="I415" s="333">
        <v>2.8365721985879999E-2</v>
      </c>
      <c r="J415" s="333">
        <v>572.16514495327442</v>
      </c>
      <c r="K415" s="333">
        <v>1557.1939910195872</v>
      </c>
      <c r="L415" s="333">
        <v>5849.2197121443369</v>
      </c>
      <c r="M415" s="333">
        <v>830.75987228203655</v>
      </c>
    </row>
    <row r="416" spans="1:13" x14ac:dyDescent="0.75">
      <c r="A416" s="382" t="s">
        <v>690</v>
      </c>
      <c r="B416" s="333">
        <v>70318.070227320059</v>
      </c>
      <c r="C416" s="342" t="s">
        <v>202</v>
      </c>
      <c r="D416" s="342" t="s">
        <v>202</v>
      </c>
      <c r="E416" s="342" t="s">
        <v>202</v>
      </c>
      <c r="F416" s="342" t="s">
        <v>202</v>
      </c>
      <c r="G416" s="342" t="s">
        <v>202</v>
      </c>
      <c r="H416" s="342" t="s">
        <v>202</v>
      </c>
      <c r="I416" s="342" t="s">
        <v>202</v>
      </c>
      <c r="J416" s="333" t="s">
        <v>538</v>
      </c>
      <c r="K416" s="333" t="s">
        <v>538</v>
      </c>
      <c r="L416" s="333" t="s">
        <v>538</v>
      </c>
      <c r="M416" s="333">
        <v>134.03649648504052</v>
      </c>
    </row>
    <row r="417" spans="1:13" x14ac:dyDescent="0.75">
      <c r="A417" s="383" t="s">
        <v>691</v>
      </c>
      <c r="B417" s="333">
        <v>46194.121028708993</v>
      </c>
      <c r="C417" s="342" t="s">
        <v>202</v>
      </c>
      <c r="D417" s="342" t="s">
        <v>202</v>
      </c>
      <c r="E417" s="342" t="s">
        <v>202</v>
      </c>
      <c r="F417" s="342" t="s">
        <v>202</v>
      </c>
      <c r="G417" s="342" t="s">
        <v>202</v>
      </c>
      <c r="H417" s="342" t="s">
        <v>202</v>
      </c>
      <c r="I417" s="342" t="s">
        <v>202</v>
      </c>
      <c r="J417" s="342" t="s">
        <v>202</v>
      </c>
      <c r="K417" s="342" t="s">
        <v>202</v>
      </c>
      <c r="L417" s="342" t="s">
        <v>202</v>
      </c>
      <c r="M417" s="337">
        <v>134.03649648504052</v>
      </c>
    </row>
    <row r="418" spans="1:13" x14ac:dyDescent="0.75">
      <c r="A418" s="383" t="s">
        <v>692</v>
      </c>
      <c r="B418" s="333">
        <v>14551.955897401811</v>
      </c>
      <c r="C418" s="342" t="s">
        <v>202</v>
      </c>
      <c r="D418" s="342" t="s">
        <v>202</v>
      </c>
      <c r="E418" s="342" t="s">
        <v>202</v>
      </c>
      <c r="F418" s="342" t="s">
        <v>202</v>
      </c>
      <c r="G418" s="342" t="s">
        <v>202</v>
      </c>
      <c r="H418" s="342" t="s">
        <v>202</v>
      </c>
      <c r="I418" s="342" t="s">
        <v>202</v>
      </c>
      <c r="J418" s="342" t="s">
        <v>202</v>
      </c>
      <c r="K418" s="342" t="s">
        <v>202</v>
      </c>
      <c r="L418" s="342" t="s">
        <v>202</v>
      </c>
      <c r="M418" s="342" t="s">
        <v>202</v>
      </c>
    </row>
    <row r="419" spans="1:13" x14ac:dyDescent="0.75">
      <c r="A419" s="383" t="s">
        <v>693</v>
      </c>
      <c r="B419" s="333">
        <v>1928.2873679484251</v>
      </c>
      <c r="C419" s="342" t="s">
        <v>202</v>
      </c>
      <c r="D419" s="342" t="s">
        <v>202</v>
      </c>
      <c r="E419" s="342" t="s">
        <v>202</v>
      </c>
      <c r="F419" s="342" t="s">
        <v>202</v>
      </c>
      <c r="G419" s="342" t="s">
        <v>202</v>
      </c>
      <c r="H419" s="342" t="s">
        <v>202</v>
      </c>
      <c r="I419" s="342" t="s">
        <v>202</v>
      </c>
      <c r="J419" s="342" t="s">
        <v>202</v>
      </c>
      <c r="K419" s="342" t="s">
        <v>202</v>
      </c>
      <c r="L419" s="342" t="s">
        <v>202</v>
      </c>
      <c r="M419" s="342" t="s">
        <v>202</v>
      </c>
    </row>
    <row r="420" spans="1:13" x14ac:dyDescent="0.75">
      <c r="A420" s="383" t="s">
        <v>694</v>
      </c>
      <c r="B420" s="333">
        <v>7643.7059332608314</v>
      </c>
      <c r="C420" s="342" t="s">
        <v>202</v>
      </c>
      <c r="D420" s="342" t="s">
        <v>202</v>
      </c>
      <c r="E420" s="342" t="s">
        <v>202</v>
      </c>
      <c r="F420" s="342" t="s">
        <v>202</v>
      </c>
      <c r="G420" s="342" t="s">
        <v>202</v>
      </c>
      <c r="H420" s="342" t="s">
        <v>202</v>
      </c>
      <c r="I420" s="342" t="s">
        <v>202</v>
      </c>
      <c r="J420" s="333" t="s">
        <v>538</v>
      </c>
      <c r="K420" s="333" t="s">
        <v>538</v>
      </c>
      <c r="L420" s="333" t="s">
        <v>538</v>
      </c>
      <c r="M420" s="333" t="s">
        <v>538</v>
      </c>
    </row>
    <row r="421" spans="1:13" x14ac:dyDescent="0.75">
      <c r="A421" s="384" t="s">
        <v>695</v>
      </c>
      <c r="B421" s="333">
        <v>46578.855704671885</v>
      </c>
      <c r="C421" s="333">
        <v>3.4620000000000002</v>
      </c>
      <c r="D421" s="333">
        <v>69.090317678675021</v>
      </c>
      <c r="E421" s="333">
        <v>20040.325102040817</v>
      </c>
      <c r="F421" s="333" t="s">
        <v>538</v>
      </c>
      <c r="G421" s="333" t="s">
        <v>538</v>
      </c>
      <c r="H421" s="333" t="s">
        <v>538</v>
      </c>
      <c r="I421" s="333" t="s">
        <v>538</v>
      </c>
      <c r="J421" s="333">
        <v>55.249069497127223</v>
      </c>
      <c r="K421" s="333">
        <v>188.72091220254887</v>
      </c>
      <c r="L421" s="333">
        <v>213.37603828081271</v>
      </c>
      <c r="M421" s="333">
        <v>228.15769905799976</v>
      </c>
    </row>
    <row r="422" spans="1:13" x14ac:dyDescent="0.75">
      <c r="A422" s="385" t="s">
        <v>696</v>
      </c>
      <c r="B422" s="333">
        <v>9195.8411847999996</v>
      </c>
      <c r="C422" s="333" t="s">
        <v>538</v>
      </c>
      <c r="D422" s="333" t="s">
        <v>538</v>
      </c>
      <c r="E422" s="342" t="s">
        <v>202</v>
      </c>
      <c r="F422" s="342" t="s">
        <v>202</v>
      </c>
      <c r="G422" s="342" t="s">
        <v>202</v>
      </c>
      <c r="H422" s="342" t="s">
        <v>202</v>
      </c>
      <c r="I422" s="342" t="s">
        <v>202</v>
      </c>
      <c r="J422" s="337" t="s">
        <v>540</v>
      </c>
      <c r="K422" s="337" t="s">
        <v>540</v>
      </c>
      <c r="L422" s="337" t="s">
        <v>540</v>
      </c>
      <c r="M422" s="337" t="s">
        <v>540</v>
      </c>
    </row>
    <row r="423" spans="1:13" x14ac:dyDescent="0.75">
      <c r="A423" s="383" t="s">
        <v>697</v>
      </c>
      <c r="B423" s="342" t="s">
        <v>202</v>
      </c>
      <c r="C423" s="342" t="s">
        <v>202</v>
      </c>
      <c r="D423" s="333">
        <v>37.974850892036379</v>
      </c>
      <c r="E423" s="342" t="s">
        <v>202</v>
      </c>
      <c r="F423" s="342" t="s">
        <v>202</v>
      </c>
      <c r="G423" s="342" t="s">
        <v>202</v>
      </c>
      <c r="H423" s="342" t="s">
        <v>202</v>
      </c>
      <c r="I423" s="342" t="s">
        <v>202</v>
      </c>
      <c r="J423" s="337" t="s">
        <v>540</v>
      </c>
      <c r="K423" s="342" t="s">
        <v>202</v>
      </c>
      <c r="L423" s="342" t="s">
        <v>202</v>
      </c>
      <c r="M423" s="342" t="s">
        <v>202</v>
      </c>
    </row>
    <row r="424" spans="1:13" x14ac:dyDescent="0.75">
      <c r="A424" s="383" t="s">
        <v>698</v>
      </c>
      <c r="B424" s="333" t="s">
        <v>538</v>
      </c>
      <c r="C424" s="342" t="s">
        <v>202</v>
      </c>
      <c r="D424" s="333">
        <v>23.960466786638641</v>
      </c>
      <c r="E424" s="342" t="s">
        <v>202</v>
      </c>
      <c r="F424" s="342" t="s">
        <v>202</v>
      </c>
      <c r="G424" s="342" t="s">
        <v>202</v>
      </c>
      <c r="H424" s="342" t="s">
        <v>202</v>
      </c>
      <c r="I424" s="342" t="s">
        <v>202</v>
      </c>
      <c r="J424" s="337" t="s">
        <v>540</v>
      </c>
      <c r="K424" s="337" t="s">
        <v>540</v>
      </c>
      <c r="L424" s="337" t="s">
        <v>540</v>
      </c>
      <c r="M424" s="342" t="s">
        <v>202</v>
      </c>
    </row>
    <row r="425" spans="1:13" x14ac:dyDescent="0.75">
      <c r="A425" s="383" t="s">
        <v>699</v>
      </c>
      <c r="B425" s="333" t="s">
        <v>561</v>
      </c>
      <c r="C425" s="342" t="s">
        <v>202</v>
      </c>
      <c r="D425" s="333">
        <v>7.1550000000000002</v>
      </c>
      <c r="E425" s="342" t="s">
        <v>202</v>
      </c>
      <c r="F425" s="342" t="s">
        <v>202</v>
      </c>
      <c r="G425" s="342" t="s">
        <v>202</v>
      </c>
      <c r="H425" s="342" t="s">
        <v>202</v>
      </c>
      <c r="I425" s="342" t="s">
        <v>202</v>
      </c>
      <c r="J425" s="342" t="s">
        <v>202</v>
      </c>
      <c r="K425" s="342" t="s">
        <v>202</v>
      </c>
      <c r="L425" s="337" t="s">
        <v>540</v>
      </c>
      <c r="M425" s="337" t="s">
        <v>540</v>
      </c>
    </row>
    <row r="426" spans="1:13" x14ac:dyDescent="0.75">
      <c r="A426" s="383" t="s">
        <v>700</v>
      </c>
      <c r="B426" s="333">
        <v>91.7</v>
      </c>
      <c r="C426" s="333">
        <v>0.40600000000000003</v>
      </c>
      <c r="D426" s="342" t="s">
        <v>202</v>
      </c>
      <c r="E426" s="342" t="s">
        <v>202</v>
      </c>
      <c r="F426" s="342" t="s">
        <v>202</v>
      </c>
      <c r="G426" s="342" t="s">
        <v>202</v>
      </c>
      <c r="H426" s="342" t="s">
        <v>202</v>
      </c>
      <c r="I426" s="342" t="s">
        <v>202</v>
      </c>
      <c r="J426" s="337" t="s">
        <v>540</v>
      </c>
      <c r="K426" s="337" t="s">
        <v>540</v>
      </c>
      <c r="L426" s="337" t="s">
        <v>540</v>
      </c>
      <c r="M426" s="337" t="s">
        <v>540</v>
      </c>
    </row>
    <row r="427" spans="1:13" x14ac:dyDescent="0.75">
      <c r="A427" s="383" t="s">
        <v>701</v>
      </c>
      <c r="B427" s="333">
        <v>1755.3999999999999</v>
      </c>
      <c r="C427" s="342" t="s">
        <v>202</v>
      </c>
      <c r="D427" s="342" t="s">
        <v>202</v>
      </c>
      <c r="E427" s="342" t="s">
        <v>202</v>
      </c>
      <c r="F427" s="342" t="s">
        <v>202</v>
      </c>
      <c r="G427" s="342" t="s">
        <v>202</v>
      </c>
      <c r="H427" s="342" t="s">
        <v>202</v>
      </c>
      <c r="I427" s="342" t="s">
        <v>202</v>
      </c>
      <c r="J427" s="342" t="s">
        <v>202</v>
      </c>
      <c r="K427" s="342" t="s">
        <v>202</v>
      </c>
      <c r="L427" s="342" t="s">
        <v>202</v>
      </c>
      <c r="M427" s="342" t="s">
        <v>202</v>
      </c>
    </row>
    <row r="428" spans="1:13" x14ac:dyDescent="0.75">
      <c r="A428" s="383" t="s">
        <v>702</v>
      </c>
      <c r="B428" s="333">
        <v>1655.306718597858</v>
      </c>
      <c r="C428" s="342" t="s">
        <v>202</v>
      </c>
      <c r="D428" s="342" t="s">
        <v>202</v>
      </c>
      <c r="E428" s="342" t="s">
        <v>202</v>
      </c>
      <c r="F428" s="342" t="s">
        <v>202</v>
      </c>
      <c r="G428" s="342" t="s">
        <v>202</v>
      </c>
      <c r="H428" s="342" t="s">
        <v>202</v>
      </c>
      <c r="I428" s="342" t="s">
        <v>202</v>
      </c>
      <c r="J428" s="342" t="s">
        <v>202</v>
      </c>
      <c r="K428" s="342" t="s">
        <v>202</v>
      </c>
      <c r="L428" s="342" t="s">
        <v>202</v>
      </c>
      <c r="M428" s="342" t="s">
        <v>202</v>
      </c>
    </row>
    <row r="429" spans="1:13" x14ac:dyDescent="0.75">
      <c r="A429" s="383" t="s">
        <v>703</v>
      </c>
      <c r="B429" s="333">
        <v>27383.218865213978</v>
      </c>
      <c r="C429" s="333">
        <v>3.056</v>
      </c>
      <c r="D429" s="342" t="s">
        <v>202</v>
      </c>
      <c r="E429" s="342" t="s">
        <v>202</v>
      </c>
      <c r="F429" s="342" t="s">
        <v>202</v>
      </c>
      <c r="G429" s="342" t="s">
        <v>202</v>
      </c>
      <c r="H429" s="342" t="s">
        <v>202</v>
      </c>
      <c r="I429" s="342" t="s">
        <v>202</v>
      </c>
      <c r="J429" s="337" t="s">
        <v>540</v>
      </c>
      <c r="K429" s="337" t="s">
        <v>540</v>
      </c>
      <c r="L429" s="337" t="s">
        <v>540</v>
      </c>
      <c r="M429" s="337" t="s">
        <v>540</v>
      </c>
    </row>
    <row r="430" spans="1:13" x14ac:dyDescent="0.75">
      <c r="A430" s="383" t="s">
        <v>704</v>
      </c>
      <c r="B430" s="342" t="s">
        <v>202</v>
      </c>
      <c r="C430" s="342" t="s">
        <v>202</v>
      </c>
      <c r="D430" s="342" t="s">
        <v>202</v>
      </c>
      <c r="E430" s="333">
        <v>20040.325102040817</v>
      </c>
      <c r="F430" s="333" t="s">
        <v>538</v>
      </c>
      <c r="G430" s="333" t="s">
        <v>538</v>
      </c>
      <c r="H430" s="333" t="s">
        <v>538</v>
      </c>
      <c r="I430" s="333" t="s">
        <v>538</v>
      </c>
      <c r="J430" s="342" t="s">
        <v>202</v>
      </c>
      <c r="K430" s="342" t="s">
        <v>202</v>
      </c>
      <c r="L430" s="342" t="s">
        <v>202</v>
      </c>
      <c r="M430" s="342" t="s">
        <v>202</v>
      </c>
    </row>
    <row r="431" spans="1:13" x14ac:dyDescent="0.75">
      <c r="A431" s="386" t="s">
        <v>705</v>
      </c>
      <c r="B431" s="333">
        <v>6497.3889360600488</v>
      </c>
      <c r="C431" s="333" t="s">
        <v>602</v>
      </c>
      <c r="D431" s="333" t="s">
        <v>538</v>
      </c>
      <c r="E431" s="333" t="s">
        <v>538</v>
      </c>
      <c r="F431" s="333" t="s">
        <v>538</v>
      </c>
      <c r="G431" s="333" t="s">
        <v>538</v>
      </c>
      <c r="H431" s="333" t="s">
        <v>538</v>
      </c>
      <c r="I431" s="333" t="s">
        <v>538</v>
      </c>
      <c r="J431" s="333">
        <v>55.249069497127223</v>
      </c>
      <c r="K431" s="333">
        <v>188.72091220254887</v>
      </c>
      <c r="L431" s="333">
        <v>213.37603828081271</v>
      </c>
      <c r="M431" s="333">
        <v>228.15769905799976</v>
      </c>
    </row>
    <row r="432" spans="1:13" x14ac:dyDescent="0.75">
      <c r="A432" s="382" t="s">
        <v>706</v>
      </c>
      <c r="B432" s="333">
        <v>77200.965729161995</v>
      </c>
      <c r="C432" s="333">
        <v>0.96083966399999998</v>
      </c>
      <c r="D432" s="333" t="s">
        <v>538</v>
      </c>
      <c r="E432" s="333" t="s">
        <v>602</v>
      </c>
      <c r="F432" s="333">
        <v>3439.7541856200496</v>
      </c>
      <c r="G432" s="333" t="s">
        <v>538</v>
      </c>
      <c r="H432" s="333">
        <v>0.12041830440901</v>
      </c>
      <c r="I432" s="333" t="s">
        <v>538</v>
      </c>
      <c r="J432" s="333">
        <v>60.032090854165958</v>
      </c>
      <c r="K432" s="333">
        <v>752.39490757758881</v>
      </c>
      <c r="L432" s="333">
        <v>44.874287061635293</v>
      </c>
      <c r="M432" s="333">
        <v>158.39225986800554</v>
      </c>
    </row>
    <row r="433" spans="1:13" x14ac:dyDescent="0.75">
      <c r="A433" s="383" t="s">
        <v>707</v>
      </c>
      <c r="B433" s="333">
        <v>70080.638888268761</v>
      </c>
      <c r="C433" s="333">
        <v>0.57413966400000005</v>
      </c>
      <c r="D433" s="342" t="s">
        <v>202</v>
      </c>
      <c r="E433" s="342" t="s">
        <v>202</v>
      </c>
      <c r="F433" s="342" t="s">
        <v>202</v>
      </c>
      <c r="G433" s="342" t="s">
        <v>202</v>
      </c>
      <c r="H433" s="342" t="s">
        <v>202</v>
      </c>
      <c r="I433" s="342" t="s">
        <v>202</v>
      </c>
      <c r="J433" s="337" t="s">
        <v>540</v>
      </c>
      <c r="K433" s="337" t="s">
        <v>540</v>
      </c>
      <c r="L433" s="337" t="s">
        <v>540</v>
      </c>
      <c r="M433" s="337" t="s">
        <v>540</v>
      </c>
    </row>
    <row r="434" spans="1:13" x14ac:dyDescent="0.75">
      <c r="A434" s="383" t="s">
        <v>708</v>
      </c>
      <c r="B434" s="333">
        <v>1391.9</v>
      </c>
      <c r="C434" s="333">
        <v>0.38669999999999999</v>
      </c>
      <c r="D434" s="342" t="s">
        <v>202</v>
      </c>
      <c r="E434" s="342" t="s">
        <v>202</v>
      </c>
      <c r="F434" s="342" t="s">
        <v>202</v>
      </c>
      <c r="G434" s="342" t="s">
        <v>202</v>
      </c>
      <c r="H434" s="342" t="s">
        <v>202</v>
      </c>
      <c r="I434" s="342" t="s">
        <v>202</v>
      </c>
      <c r="J434" s="337" t="s">
        <v>540</v>
      </c>
      <c r="K434" s="337" t="s">
        <v>540</v>
      </c>
      <c r="L434" s="337" t="s">
        <v>540</v>
      </c>
      <c r="M434" s="337" t="s">
        <v>540</v>
      </c>
    </row>
    <row r="435" spans="1:13" x14ac:dyDescent="0.75">
      <c r="A435" s="383" t="s">
        <v>709</v>
      </c>
      <c r="B435" s="333">
        <v>4142.0497045616085</v>
      </c>
      <c r="C435" s="342" t="s">
        <v>202</v>
      </c>
      <c r="D435" s="342" t="s">
        <v>202</v>
      </c>
      <c r="E435" s="342" t="s">
        <v>202</v>
      </c>
      <c r="F435" s="333">
        <v>3439.7541856200496</v>
      </c>
      <c r="G435" s="342" t="s">
        <v>202</v>
      </c>
      <c r="H435" s="333" t="s">
        <v>538</v>
      </c>
      <c r="I435" s="342" t="s">
        <v>202</v>
      </c>
      <c r="J435" s="337" t="s">
        <v>540</v>
      </c>
      <c r="K435" s="337" t="s">
        <v>540</v>
      </c>
      <c r="L435" s="337" t="s">
        <v>540</v>
      </c>
      <c r="M435" s="337" t="s">
        <v>540</v>
      </c>
    </row>
    <row r="436" spans="1:13" x14ac:dyDescent="0.75">
      <c r="A436" s="386" t="s">
        <v>710</v>
      </c>
      <c r="B436" s="333">
        <v>2.9424154986548698</v>
      </c>
      <c r="C436" s="342" t="s">
        <v>202</v>
      </c>
      <c r="D436" s="342" t="s">
        <v>202</v>
      </c>
      <c r="E436" s="333" t="s">
        <v>602</v>
      </c>
      <c r="F436" s="333" t="s">
        <v>538</v>
      </c>
      <c r="G436" s="333" t="s">
        <v>538</v>
      </c>
      <c r="H436" s="333">
        <v>0.12041830440901</v>
      </c>
      <c r="I436" s="342" t="s">
        <v>202</v>
      </c>
      <c r="J436" s="337" t="s">
        <v>540</v>
      </c>
      <c r="K436" s="337" t="s">
        <v>540</v>
      </c>
      <c r="L436" s="337" t="s">
        <v>540</v>
      </c>
      <c r="M436" s="337" t="s">
        <v>540</v>
      </c>
    </row>
    <row r="437" spans="1:13" x14ac:dyDescent="0.75">
      <c r="A437" s="97" t="s">
        <v>711</v>
      </c>
      <c r="B437" s="333">
        <v>553.25</v>
      </c>
      <c r="C437" s="342" t="s">
        <v>202</v>
      </c>
      <c r="D437" s="342" t="s">
        <v>202</v>
      </c>
      <c r="E437" s="342" t="s">
        <v>202</v>
      </c>
      <c r="F437" s="342" t="s">
        <v>202</v>
      </c>
      <c r="G437" s="342" t="s">
        <v>202</v>
      </c>
      <c r="H437" s="342" t="s">
        <v>202</v>
      </c>
      <c r="I437" s="342" t="s">
        <v>202</v>
      </c>
      <c r="J437" s="337" t="s">
        <v>540</v>
      </c>
      <c r="K437" s="337" t="s">
        <v>540</v>
      </c>
      <c r="L437" s="337" t="s">
        <v>540</v>
      </c>
      <c r="M437" s="337" t="s">
        <v>540</v>
      </c>
    </row>
    <row r="438" spans="1:13" x14ac:dyDescent="0.75">
      <c r="A438" s="97" t="s">
        <v>712</v>
      </c>
      <c r="B438" s="333">
        <v>1030.18472083296</v>
      </c>
      <c r="C438" s="342" t="s">
        <v>202</v>
      </c>
      <c r="D438" s="342" t="s">
        <v>202</v>
      </c>
      <c r="E438" s="342" t="s">
        <v>202</v>
      </c>
      <c r="F438" s="342" t="s">
        <v>202</v>
      </c>
      <c r="G438" s="342" t="s">
        <v>202</v>
      </c>
      <c r="H438" s="342" t="s">
        <v>202</v>
      </c>
      <c r="I438" s="342" t="s">
        <v>202</v>
      </c>
      <c r="J438" s="337" t="s">
        <v>540</v>
      </c>
      <c r="K438" s="337" t="s">
        <v>540</v>
      </c>
      <c r="L438" s="337" t="s">
        <v>540</v>
      </c>
      <c r="M438" s="337" t="s">
        <v>540</v>
      </c>
    </row>
    <row r="439" spans="1:13" x14ac:dyDescent="0.75">
      <c r="A439" s="383" t="s">
        <v>713</v>
      </c>
      <c r="B439" s="333" t="s">
        <v>538</v>
      </c>
      <c r="C439" s="333" t="s">
        <v>538</v>
      </c>
      <c r="D439" s="333" t="s">
        <v>538</v>
      </c>
      <c r="E439" s="333" t="s">
        <v>538</v>
      </c>
      <c r="F439" s="333" t="s">
        <v>538</v>
      </c>
      <c r="G439" s="333" t="s">
        <v>538</v>
      </c>
      <c r="H439" s="333" t="s">
        <v>538</v>
      </c>
      <c r="I439" s="333" t="s">
        <v>538</v>
      </c>
      <c r="J439" s="333">
        <v>60.032090854165958</v>
      </c>
      <c r="K439" s="333">
        <v>752.39490757758881</v>
      </c>
      <c r="L439" s="333">
        <v>44.874287061635293</v>
      </c>
      <c r="M439" s="333">
        <v>158.39225986800554</v>
      </c>
    </row>
    <row r="440" spans="1:13" x14ac:dyDescent="0.75">
      <c r="A440" s="389" t="s">
        <v>714</v>
      </c>
      <c r="B440" s="333" t="s">
        <v>540</v>
      </c>
      <c r="C440" s="333" t="s">
        <v>538</v>
      </c>
      <c r="D440" s="333" t="s">
        <v>538</v>
      </c>
      <c r="E440" s="342" t="s">
        <v>202</v>
      </c>
      <c r="F440" s="342" t="s">
        <v>202</v>
      </c>
      <c r="G440" s="342" t="s">
        <v>202</v>
      </c>
      <c r="H440" s="342" t="s">
        <v>202</v>
      </c>
      <c r="I440" s="342" t="s">
        <v>202</v>
      </c>
      <c r="J440" s="333" t="s">
        <v>538</v>
      </c>
      <c r="K440" s="333" t="s">
        <v>538</v>
      </c>
      <c r="L440" s="333" t="s">
        <v>538</v>
      </c>
      <c r="M440" s="333" t="s">
        <v>538</v>
      </c>
    </row>
    <row r="441" spans="1:13" x14ac:dyDescent="0.75">
      <c r="A441" s="98" t="s">
        <v>715</v>
      </c>
      <c r="B441" s="333" t="s">
        <v>540</v>
      </c>
      <c r="C441" s="333" t="s">
        <v>538</v>
      </c>
      <c r="D441" s="333" t="s">
        <v>538</v>
      </c>
      <c r="E441" s="342" t="s">
        <v>202</v>
      </c>
      <c r="F441" s="342" t="s">
        <v>202</v>
      </c>
      <c r="G441" s="342" t="s">
        <v>202</v>
      </c>
      <c r="H441" s="342" t="s">
        <v>202</v>
      </c>
      <c r="I441" s="342" t="s">
        <v>202</v>
      </c>
      <c r="J441" s="337" t="s">
        <v>538</v>
      </c>
      <c r="K441" s="337" t="s">
        <v>538</v>
      </c>
      <c r="L441" s="337" t="s">
        <v>538</v>
      </c>
      <c r="M441" s="337" t="s">
        <v>538</v>
      </c>
    </row>
    <row r="442" spans="1:13" x14ac:dyDescent="0.75">
      <c r="A442" s="98" t="s">
        <v>716</v>
      </c>
      <c r="B442" s="333" t="s">
        <v>540</v>
      </c>
      <c r="C442" s="333" t="s">
        <v>538</v>
      </c>
      <c r="D442" s="333" t="s">
        <v>538</v>
      </c>
      <c r="E442" s="342" t="s">
        <v>202</v>
      </c>
      <c r="F442" s="342" t="s">
        <v>202</v>
      </c>
      <c r="G442" s="342" t="s">
        <v>202</v>
      </c>
      <c r="H442" s="342" t="s">
        <v>202</v>
      </c>
      <c r="I442" s="342" t="s">
        <v>202</v>
      </c>
      <c r="J442" s="337" t="s">
        <v>538</v>
      </c>
      <c r="K442" s="337" t="s">
        <v>538</v>
      </c>
      <c r="L442" s="337" t="s">
        <v>538</v>
      </c>
      <c r="M442" s="337" t="s">
        <v>538</v>
      </c>
    </row>
    <row r="443" spans="1:13" x14ac:dyDescent="0.75">
      <c r="A443" s="99" t="s">
        <v>717</v>
      </c>
      <c r="B443" s="333" t="s">
        <v>540</v>
      </c>
      <c r="C443" s="333" t="s">
        <v>538</v>
      </c>
      <c r="D443" s="333" t="s">
        <v>538</v>
      </c>
      <c r="E443" s="342" t="s">
        <v>202</v>
      </c>
      <c r="F443" s="342" t="s">
        <v>202</v>
      </c>
      <c r="G443" s="342" t="s">
        <v>202</v>
      </c>
      <c r="H443" s="342" t="s">
        <v>202</v>
      </c>
      <c r="I443" s="342" t="s">
        <v>202</v>
      </c>
      <c r="J443" s="333" t="s">
        <v>538</v>
      </c>
      <c r="K443" s="333" t="s">
        <v>538</v>
      </c>
      <c r="L443" s="333" t="s">
        <v>538</v>
      </c>
      <c r="M443" s="333" t="s">
        <v>538</v>
      </c>
    </row>
    <row r="444" spans="1:13" x14ac:dyDescent="0.75">
      <c r="A444" s="390" t="s">
        <v>718</v>
      </c>
      <c r="B444" s="342" t="s">
        <v>202</v>
      </c>
      <c r="C444" s="342" t="s">
        <v>202</v>
      </c>
      <c r="D444" s="342" t="s">
        <v>202</v>
      </c>
      <c r="E444" s="333">
        <v>202.77939235649805</v>
      </c>
      <c r="F444" s="333">
        <v>3233.2049556886377</v>
      </c>
      <c r="G444" s="333">
        <v>28.192785609642311</v>
      </c>
      <c r="H444" s="333">
        <v>3.0837476690869999E-2</v>
      </c>
      <c r="I444" s="333">
        <v>2.8365721985879999E-2</v>
      </c>
      <c r="J444" s="342" t="s">
        <v>202</v>
      </c>
      <c r="K444" s="342" t="s">
        <v>202</v>
      </c>
      <c r="L444" s="342" t="s">
        <v>202</v>
      </c>
      <c r="M444" s="342" t="s">
        <v>202</v>
      </c>
    </row>
    <row r="445" spans="1:13" x14ac:dyDescent="0.75">
      <c r="A445" s="98" t="s">
        <v>719</v>
      </c>
      <c r="B445" s="342" t="s">
        <v>202</v>
      </c>
      <c r="C445" s="342" t="s">
        <v>202</v>
      </c>
      <c r="D445" s="342" t="s">
        <v>202</v>
      </c>
      <c r="E445" s="333">
        <v>201.17158468762938</v>
      </c>
      <c r="F445" s="333">
        <v>3230.7308114037382</v>
      </c>
      <c r="G445" s="333">
        <v>0.72757214237564005</v>
      </c>
      <c r="H445" s="333">
        <v>3.049129336933E-2</v>
      </c>
      <c r="I445" s="333">
        <v>2.8365721985879999E-2</v>
      </c>
      <c r="J445" s="342" t="s">
        <v>202</v>
      </c>
      <c r="K445" s="342" t="s">
        <v>202</v>
      </c>
      <c r="L445" s="342" t="s">
        <v>202</v>
      </c>
      <c r="M445" s="342" t="s">
        <v>202</v>
      </c>
    </row>
    <row r="446" spans="1:13" x14ac:dyDescent="0.75">
      <c r="A446" s="98" t="s">
        <v>720</v>
      </c>
      <c r="B446" s="342" t="s">
        <v>202</v>
      </c>
      <c r="C446" s="342" t="s">
        <v>202</v>
      </c>
      <c r="D446" s="342" t="s">
        <v>202</v>
      </c>
      <c r="E446" s="333" t="s">
        <v>565</v>
      </c>
      <c r="F446" s="333" t="s">
        <v>565</v>
      </c>
      <c r="G446" s="333" t="s">
        <v>565</v>
      </c>
      <c r="H446" s="333" t="s">
        <v>565</v>
      </c>
      <c r="I446" s="333" t="s">
        <v>565</v>
      </c>
      <c r="J446" s="342" t="s">
        <v>202</v>
      </c>
      <c r="K446" s="342" t="s">
        <v>202</v>
      </c>
      <c r="L446" s="342" t="s">
        <v>202</v>
      </c>
      <c r="M446" s="342" t="s">
        <v>202</v>
      </c>
    </row>
    <row r="447" spans="1:13" x14ac:dyDescent="0.75">
      <c r="A447" s="98" t="s">
        <v>721</v>
      </c>
      <c r="B447" s="342" t="s">
        <v>202</v>
      </c>
      <c r="C447" s="342" t="s">
        <v>202</v>
      </c>
      <c r="D447" s="342" t="s">
        <v>202</v>
      </c>
      <c r="E447" s="333" t="s">
        <v>655</v>
      </c>
      <c r="F447" s="333" t="s">
        <v>655</v>
      </c>
      <c r="G447" s="333">
        <v>14.217444092266661</v>
      </c>
      <c r="H447" s="333" t="s">
        <v>565</v>
      </c>
      <c r="I447" s="333" t="s">
        <v>565</v>
      </c>
      <c r="J447" s="342" t="s">
        <v>202</v>
      </c>
      <c r="K447" s="342" t="s">
        <v>202</v>
      </c>
      <c r="L447" s="342" t="s">
        <v>202</v>
      </c>
      <c r="M447" s="342" t="s">
        <v>202</v>
      </c>
    </row>
    <row r="448" spans="1:13" x14ac:dyDescent="0.75">
      <c r="A448" s="98" t="s">
        <v>722</v>
      </c>
      <c r="B448" s="342" t="s">
        <v>202</v>
      </c>
      <c r="C448" s="342" t="s">
        <v>202</v>
      </c>
      <c r="D448" s="342" t="s">
        <v>202</v>
      </c>
      <c r="E448" s="333">
        <v>1.60780766886866</v>
      </c>
      <c r="F448" s="333">
        <v>2.4741442848996602</v>
      </c>
      <c r="G448" s="333" t="s">
        <v>567</v>
      </c>
      <c r="H448" s="333">
        <v>3.4618332153999999E-4</v>
      </c>
      <c r="I448" s="333" t="s">
        <v>567</v>
      </c>
      <c r="J448" s="342" t="s">
        <v>202</v>
      </c>
      <c r="K448" s="342" t="s">
        <v>202</v>
      </c>
      <c r="L448" s="342" t="s">
        <v>202</v>
      </c>
      <c r="M448" s="342" t="s">
        <v>202</v>
      </c>
    </row>
    <row r="449" spans="1:13" x14ac:dyDescent="0.75">
      <c r="A449" s="98" t="s">
        <v>723</v>
      </c>
      <c r="B449" s="342" t="s">
        <v>202</v>
      </c>
      <c r="C449" s="342" t="s">
        <v>202</v>
      </c>
      <c r="D449" s="342" t="s">
        <v>202</v>
      </c>
      <c r="E449" s="333" t="s">
        <v>565</v>
      </c>
      <c r="F449" s="333" t="s">
        <v>655</v>
      </c>
      <c r="G449" s="333">
        <v>13.247769375000001</v>
      </c>
      <c r="H449" s="333" t="s">
        <v>540</v>
      </c>
      <c r="I449" s="333" t="s">
        <v>540</v>
      </c>
      <c r="J449" s="342" t="s">
        <v>202</v>
      </c>
      <c r="K449" s="342" t="s">
        <v>202</v>
      </c>
      <c r="L449" s="342" t="s">
        <v>202</v>
      </c>
      <c r="M449" s="342" t="s">
        <v>202</v>
      </c>
    </row>
    <row r="450" spans="1:13" x14ac:dyDescent="0.75">
      <c r="A450" s="391" t="s">
        <v>724</v>
      </c>
      <c r="B450" s="342" t="s">
        <v>202</v>
      </c>
      <c r="C450" s="342" t="s">
        <v>202</v>
      </c>
      <c r="D450" s="342" t="s">
        <v>202</v>
      </c>
      <c r="E450" s="333">
        <v>101158.9303905</v>
      </c>
      <c r="F450" s="333">
        <v>15.660888</v>
      </c>
      <c r="G450" s="333">
        <v>7277.6013255999997</v>
      </c>
      <c r="H450" s="333" t="s">
        <v>538</v>
      </c>
      <c r="I450" s="333" t="s">
        <v>538</v>
      </c>
      <c r="J450" s="342" t="s">
        <v>202</v>
      </c>
      <c r="K450" s="342" t="s">
        <v>202</v>
      </c>
      <c r="L450" s="342" t="s">
        <v>202</v>
      </c>
      <c r="M450" s="342" t="s">
        <v>202</v>
      </c>
    </row>
    <row r="451" spans="1:13" x14ac:dyDescent="0.75">
      <c r="A451" s="98" t="s">
        <v>725</v>
      </c>
      <c r="B451" s="342" t="s">
        <v>202</v>
      </c>
      <c r="C451" s="342" t="s">
        <v>202</v>
      </c>
      <c r="D451" s="342" t="s">
        <v>202</v>
      </c>
      <c r="E451" s="333">
        <v>89666.6353905</v>
      </c>
      <c r="F451" s="333" t="s">
        <v>538</v>
      </c>
      <c r="G451" s="333" t="s">
        <v>3421</v>
      </c>
      <c r="H451" s="333" t="s">
        <v>538</v>
      </c>
      <c r="I451" s="333" t="s">
        <v>538</v>
      </c>
      <c r="J451" s="342" t="s">
        <v>202</v>
      </c>
      <c r="K451" s="342" t="s">
        <v>202</v>
      </c>
      <c r="L451" s="342" t="s">
        <v>202</v>
      </c>
      <c r="M451" s="342" t="s">
        <v>202</v>
      </c>
    </row>
    <row r="452" spans="1:13" x14ac:dyDescent="0.75">
      <c r="A452" s="98" t="s">
        <v>726</v>
      </c>
      <c r="B452" s="342" t="s">
        <v>202</v>
      </c>
      <c r="C452" s="342" t="s">
        <v>202</v>
      </c>
      <c r="D452" s="342" t="s">
        <v>202</v>
      </c>
      <c r="E452" s="333">
        <v>1465.4068</v>
      </c>
      <c r="F452" s="333" t="s">
        <v>538</v>
      </c>
      <c r="G452" s="333" t="s">
        <v>540</v>
      </c>
      <c r="H452" s="333" t="s">
        <v>538</v>
      </c>
      <c r="I452" s="333" t="s">
        <v>538</v>
      </c>
      <c r="J452" s="342" t="s">
        <v>202</v>
      </c>
      <c r="K452" s="342" t="s">
        <v>202</v>
      </c>
      <c r="L452" s="342" t="s">
        <v>202</v>
      </c>
      <c r="M452" s="342" t="s">
        <v>202</v>
      </c>
    </row>
    <row r="453" spans="1:13" x14ac:dyDescent="0.75">
      <c r="A453" s="98" t="s">
        <v>727</v>
      </c>
      <c r="B453" s="342" t="s">
        <v>202</v>
      </c>
      <c r="C453" s="342" t="s">
        <v>202</v>
      </c>
      <c r="D453" s="342" t="s">
        <v>202</v>
      </c>
      <c r="E453" s="333">
        <v>301.25799999999998</v>
      </c>
      <c r="F453" s="333">
        <v>15.660888</v>
      </c>
      <c r="G453" s="333" t="s">
        <v>540</v>
      </c>
      <c r="H453" s="333" t="s">
        <v>538</v>
      </c>
      <c r="I453" s="333" t="s">
        <v>538</v>
      </c>
      <c r="J453" s="342" t="s">
        <v>202</v>
      </c>
      <c r="K453" s="342" t="s">
        <v>202</v>
      </c>
      <c r="L453" s="342" t="s">
        <v>202</v>
      </c>
      <c r="M453" s="342" t="s">
        <v>202</v>
      </c>
    </row>
    <row r="454" spans="1:13" x14ac:dyDescent="0.75">
      <c r="A454" s="98" t="s">
        <v>728</v>
      </c>
      <c r="B454" s="342" t="s">
        <v>202</v>
      </c>
      <c r="C454" s="342" t="s">
        <v>202</v>
      </c>
      <c r="D454" s="342" t="s">
        <v>202</v>
      </c>
      <c r="E454" s="333">
        <v>9725.6301999999996</v>
      </c>
      <c r="F454" s="333" t="s">
        <v>538</v>
      </c>
      <c r="G454" s="333" t="s">
        <v>617</v>
      </c>
      <c r="H454" s="333" t="s">
        <v>538</v>
      </c>
      <c r="I454" s="333" t="s">
        <v>538</v>
      </c>
      <c r="J454" s="342" t="s">
        <v>202</v>
      </c>
      <c r="K454" s="342" t="s">
        <v>202</v>
      </c>
      <c r="L454" s="342" t="s">
        <v>202</v>
      </c>
      <c r="M454" s="342" t="s">
        <v>202</v>
      </c>
    </row>
    <row r="455" spans="1:13" x14ac:dyDescent="0.75">
      <c r="A455" s="98" t="s">
        <v>729</v>
      </c>
      <c r="B455" s="342" t="s">
        <v>202</v>
      </c>
      <c r="C455" s="342" t="s">
        <v>202</v>
      </c>
      <c r="D455" s="342" t="s">
        <v>202</v>
      </c>
      <c r="E455" s="333" t="s">
        <v>538</v>
      </c>
      <c r="F455" s="333" t="s">
        <v>538</v>
      </c>
      <c r="G455" s="333" t="s">
        <v>540</v>
      </c>
      <c r="H455" s="333" t="s">
        <v>538</v>
      </c>
      <c r="I455" s="333" t="s">
        <v>538</v>
      </c>
      <c r="J455" s="342" t="s">
        <v>202</v>
      </c>
      <c r="K455" s="342" t="s">
        <v>202</v>
      </c>
      <c r="L455" s="342" t="s">
        <v>202</v>
      </c>
      <c r="M455" s="342" t="s">
        <v>202</v>
      </c>
    </row>
    <row r="456" spans="1:13" x14ac:dyDescent="0.75">
      <c r="A456" s="99" t="s">
        <v>730</v>
      </c>
      <c r="B456" s="342" t="s">
        <v>202</v>
      </c>
      <c r="C456" s="342" t="s">
        <v>202</v>
      </c>
      <c r="D456" s="342" t="s">
        <v>202</v>
      </c>
      <c r="E456" s="333" t="s">
        <v>538</v>
      </c>
      <c r="F456" s="333" t="s">
        <v>538</v>
      </c>
      <c r="G456" s="333">
        <v>7277.6013255999997</v>
      </c>
      <c r="H456" s="333" t="s">
        <v>538</v>
      </c>
      <c r="I456" s="333" t="s">
        <v>538</v>
      </c>
      <c r="J456" s="342" t="s">
        <v>202</v>
      </c>
      <c r="K456" s="342" t="s">
        <v>202</v>
      </c>
      <c r="L456" s="342" t="s">
        <v>202</v>
      </c>
      <c r="M456" s="342" t="s">
        <v>202</v>
      </c>
    </row>
    <row r="457" spans="1:13" x14ac:dyDescent="0.75">
      <c r="A457" s="390" t="s">
        <v>731</v>
      </c>
      <c r="B457" s="333" t="s">
        <v>561</v>
      </c>
      <c r="C457" s="333" t="s">
        <v>561</v>
      </c>
      <c r="D457" s="333">
        <v>14.15208194400004</v>
      </c>
      <c r="E457" s="333" t="s">
        <v>538</v>
      </c>
      <c r="F457" s="333" t="s">
        <v>538</v>
      </c>
      <c r="G457" s="333" t="s">
        <v>538</v>
      </c>
      <c r="H457" s="333">
        <v>0.36624329245062998</v>
      </c>
      <c r="I457" s="333" t="s">
        <v>538</v>
      </c>
      <c r="J457" s="333">
        <v>3.0595650574289701</v>
      </c>
      <c r="K457" s="333">
        <v>2.2218459027463999</v>
      </c>
      <c r="L457" s="333">
        <v>3851.2231308671667</v>
      </c>
      <c r="M457" s="333">
        <v>0.17191986356898001</v>
      </c>
    </row>
    <row r="458" spans="1:13" x14ac:dyDescent="0.75">
      <c r="A458" s="98" t="s">
        <v>732</v>
      </c>
      <c r="B458" s="342" t="s">
        <v>202</v>
      </c>
      <c r="C458" s="342" t="s">
        <v>202</v>
      </c>
      <c r="D458" s="342" t="s">
        <v>202</v>
      </c>
      <c r="E458" s="333" t="s">
        <v>538</v>
      </c>
      <c r="F458" s="333" t="s">
        <v>538</v>
      </c>
      <c r="G458" s="333" t="s">
        <v>538</v>
      </c>
      <c r="H458" s="333">
        <v>0.36624329245062998</v>
      </c>
      <c r="I458" s="333" t="s">
        <v>538</v>
      </c>
      <c r="J458" s="342" t="s">
        <v>202</v>
      </c>
      <c r="K458" s="342" t="s">
        <v>202</v>
      </c>
      <c r="L458" s="342" t="s">
        <v>202</v>
      </c>
      <c r="M458" s="342" t="s">
        <v>202</v>
      </c>
    </row>
    <row r="459" spans="1:13" x14ac:dyDescent="0.75">
      <c r="A459" s="98" t="s">
        <v>733</v>
      </c>
      <c r="B459" s="342" t="s">
        <v>202</v>
      </c>
      <c r="C459" s="342" t="s">
        <v>202</v>
      </c>
      <c r="D459" s="342" t="s">
        <v>202</v>
      </c>
      <c r="E459" s="342" t="s">
        <v>202</v>
      </c>
      <c r="F459" s="333" t="s">
        <v>538</v>
      </c>
      <c r="G459" s="333" t="s">
        <v>202</v>
      </c>
      <c r="H459" s="333" t="s">
        <v>565</v>
      </c>
      <c r="I459" s="342" t="s">
        <v>202</v>
      </c>
      <c r="J459" s="342" t="s">
        <v>202</v>
      </c>
      <c r="K459" s="342" t="s">
        <v>202</v>
      </c>
      <c r="L459" s="342" t="s">
        <v>202</v>
      </c>
      <c r="M459" s="342" t="s">
        <v>202</v>
      </c>
    </row>
    <row r="460" spans="1:13" x14ac:dyDescent="0.75">
      <c r="A460" s="98" t="s">
        <v>734</v>
      </c>
      <c r="B460" s="342" t="s">
        <v>202</v>
      </c>
      <c r="C460" s="342" t="s">
        <v>202</v>
      </c>
      <c r="D460" s="333">
        <v>14.15208194400004</v>
      </c>
      <c r="E460" s="342" t="s">
        <v>202</v>
      </c>
      <c r="F460" s="342" t="s">
        <v>202</v>
      </c>
      <c r="G460" s="342" t="s">
        <v>202</v>
      </c>
      <c r="H460" s="342" t="s">
        <v>202</v>
      </c>
      <c r="I460" s="342" t="s">
        <v>202</v>
      </c>
      <c r="J460" s="342" t="s">
        <v>202</v>
      </c>
      <c r="K460" s="342" t="s">
        <v>202</v>
      </c>
      <c r="L460" s="342" t="s">
        <v>202</v>
      </c>
      <c r="M460" s="342" t="s">
        <v>202</v>
      </c>
    </row>
    <row r="461" spans="1:13" x14ac:dyDescent="0.75">
      <c r="A461" s="98" t="s">
        <v>735</v>
      </c>
      <c r="B461" s="333" t="s">
        <v>561</v>
      </c>
      <c r="C461" s="333" t="s">
        <v>561</v>
      </c>
      <c r="D461" s="333" t="s">
        <v>561</v>
      </c>
      <c r="E461" s="333" t="s">
        <v>538</v>
      </c>
      <c r="F461" s="333" t="s">
        <v>538</v>
      </c>
      <c r="G461" s="333" t="s">
        <v>538</v>
      </c>
      <c r="H461" s="333" t="s">
        <v>538</v>
      </c>
      <c r="I461" s="333" t="s">
        <v>538</v>
      </c>
      <c r="J461" s="333">
        <v>3.0595650574289701</v>
      </c>
      <c r="K461" s="333">
        <v>2.2218459027463999</v>
      </c>
      <c r="L461" s="333">
        <v>3851.2231308671667</v>
      </c>
      <c r="M461" s="333">
        <v>0.17191986356898001</v>
      </c>
    </row>
    <row r="462" spans="1:13" x14ac:dyDescent="0.75">
      <c r="A462" s="389" t="s">
        <v>736</v>
      </c>
      <c r="B462" s="333" t="s">
        <v>538</v>
      </c>
      <c r="C462" s="333" t="s">
        <v>538</v>
      </c>
      <c r="D462" s="333">
        <v>0.41200961784130002</v>
      </c>
      <c r="E462" s="333" t="s">
        <v>572</v>
      </c>
      <c r="F462" s="333" t="s">
        <v>572</v>
      </c>
      <c r="G462" s="333" t="s">
        <v>538</v>
      </c>
      <c r="H462" s="333" t="s">
        <v>572</v>
      </c>
      <c r="I462" s="333" t="s">
        <v>572</v>
      </c>
      <c r="J462" s="333">
        <v>453.82441954455231</v>
      </c>
      <c r="K462" s="333">
        <v>613.85632533670321</v>
      </c>
      <c r="L462" s="333">
        <v>1739.7462559347221</v>
      </c>
      <c r="M462" s="333">
        <v>310.00149700742173</v>
      </c>
    </row>
    <row r="464" spans="1:13" x14ac:dyDescent="0.75">
      <c r="A464" s="76" t="s">
        <v>737</v>
      </c>
      <c r="B464" s="95">
        <f>B415</f>
        <v>194097.89166115393</v>
      </c>
      <c r="C464" s="95">
        <f t="shared" ref="C464:M464" si="8">C415</f>
        <v>4.4228396639999996</v>
      </c>
      <c r="D464" s="95">
        <f t="shared" si="8"/>
        <v>83.654409240516358</v>
      </c>
      <c r="E464" s="95">
        <f t="shared" si="8"/>
        <v>121402.03488489731</v>
      </c>
      <c r="F464" s="95">
        <f t="shared" si="8"/>
        <v>6688.6200293086868</v>
      </c>
      <c r="G464" s="95">
        <f t="shared" si="8"/>
        <v>7305.7941112096423</v>
      </c>
      <c r="H464" s="95">
        <f t="shared" si="8"/>
        <v>0.51749907355050995</v>
      </c>
      <c r="I464" s="95">
        <f t="shared" si="8"/>
        <v>2.8365721985879999E-2</v>
      </c>
      <c r="J464" s="95">
        <f t="shared" si="8"/>
        <v>572.16514495327442</v>
      </c>
      <c r="K464" s="95">
        <f t="shared" si="8"/>
        <v>1557.1939910195872</v>
      </c>
      <c r="L464" s="95">
        <f t="shared" si="8"/>
        <v>5849.2197121443369</v>
      </c>
      <c r="M464" s="95">
        <f t="shared" si="8"/>
        <v>830.75987228203655</v>
      </c>
    </row>
    <row r="466" spans="1:36" ht="18" x14ac:dyDescent="0.75">
      <c r="A466" s="515" t="s">
        <v>738</v>
      </c>
      <c r="B466" s="515"/>
      <c r="C466" s="515"/>
      <c r="D466" s="515"/>
      <c r="E466" s="515"/>
      <c r="F466" s="515"/>
      <c r="G466" s="515"/>
      <c r="H466" s="515"/>
      <c r="I466" s="515"/>
      <c r="J466" s="515"/>
      <c r="K466" s="515"/>
      <c r="L466" s="515"/>
      <c r="M466" s="515"/>
      <c r="N466" s="515"/>
      <c r="O466" s="515"/>
      <c r="P466" s="515"/>
      <c r="Q466" s="515"/>
      <c r="R466" s="373"/>
      <c r="S466" s="373"/>
      <c r="T466" s="373"/>
      <c r="U466" s="373"/>
      <c r="V466" s="373"/>
      <c r="W466" s="373"/>
      <c r="X466" s="373"/>
      <c r="Y466" s="373"/>
      <c r="Z466" s="373"/>
      <c r="AA466" s="373"/>
      <c r="AB466" s="373"/>
      <c r="AC466" s="373"/>
      <c r="AD466" s="373"/>
      <c r="AE466" s="373"/>
      <c r="AF466" s="392"/>
      <c r="AG466" s="373"/>
      <c r="AH466" s="373"/>
      <c r="AI466" s="371" t="s">
        <v>522</v>
      </c>
      <c r="AJ466" s="371"/>
    </row>
    <row r="467" spans="1:36" ht="15.75" x14ac:dyDescent="0.75">
      <c r="A467" s="393" t="s">
        <v>739</v>
      </c>
      <c r="B467" s="100"/>
      <c r="C467" s="100"/>
      <c r="D467" s="100"/>
      <c r="E467" s="100"/>
      <c r="F467" s="100"/>
      <c r="G467" s="100"/>
      <c r="H467" s="100"/>
      <c r="I467" s="100"/>
      <c r="J467" s="100"/>
      <c r="K467" s="100"/>
      <c r="L467" s="100"/>
      <c r="M467" s="100"/>
      <c r="N467" s="100"/>
      <c r="O467" s="100"/>
      <c r="P467" s="100"/>
      <c r="Q467" s="100"/>
      <c r="R467" s="373"/>
      <c r="S467" s="373"/>
      <c r="T467" s="373"/>
      <c r="U467" s="373"/>
      <c r="V467" s="373"/>
      <c r="W467" s="373"/>
      <c r="X467" s="373"/>
      <c r="Y467" s="373"/>
      <c r="Z467" s="373"/>
      <c r="AA467" s="373"/>
      <c r="AB467" s="373"/>
      <c r="AC467" s="373"/>
      <c r="AD467" s="373"/>
      <c r="AE467" s="373"/>
      <c r="AF467" s="392"/>
      <c r="AG467" s="371"/>
      <c r="AH467" s="371"/>
      <c r="AI467" s="371" t="s">
        <v>3410</v>
      </c>
      <c r="AJ467" s="371"/>
    </row>
    <row r="468" spans="1:36" x14ac:dyDescent="0.75">
      <c r="A468" s="101"/>
      <c r="B468" s="373"/>
      <c r="C468" s="373"/>
      <c r="D468" s="373"/>
      <c r="E468" s="373"/>
      <c r="F468" s="373"/>
      <c r="G468" s="373"/>
      <c r="H468" s="373"/>
      <c r="I468" s="373"/>
      <c r="J468" s="373"/>
      <c r="K468" s="373"/>
      <c r="L468" s="373"/>
      <c r="M468" s="373"/>
      <c r="N468" s="373"/>
      <c r="O468" s="373"/>
      <c r="P468" s="373"/>
      <c r="Q468" s="373"/>
      <c r="R468" s="373"/>
      <c r="S468" s="373"/>
      <c r="T468" s="373"/>
      <c r="U468" s="373"/>
      <c r="V468" s="373"/>
      <c r="W468" s="373"/>
      <c r="X468" s="373"/>
      <c r="Y468" s="373"/>
      <c r="Z468" s="373"/>
      <c r="AA468" s="373"/>
      <c r="AB468" s="373"/>
      <c r="AC468" s="373"/>
      <c r="AD468" s="373"/>
      <c r="AE468" s="373"/>
      <c r="AF468" s="392"/>
      <c r="AG468" s="371"/>
      <c r="AH468" s="371"/>
      <c r="AI468" s="371" t="s">
        <v>523</v>
      </c>
      <c r="AJ468" s="371"/>
    </row>
    <row r="469" spans="1:36" x14ac:dyDescent="0.75">
      <c r="A469" s="394"/>
      <c r="B469" s="373"/>
      <c r="C469" s="373"/>
      <c r="D469" s="373"/>
      <c r="E469" s="373"/>
      <c r="F469" s="373"/>
      <c r="G469" s="373"/>
      <c r="H469" s="373"/>
      <c r="I469" s="373"/>
      <c r="J469" s="373"/>
      <c r="K469" s="373"/>
      <c r="L469" s="373"/>
      <c r="M469" s="373"/>
      <c r="N469" s="373"/>
      <c r="O469" s="373"/>
      <c r="P469" s="373"/>
      <c r="Q469" s="373"/>
      <c r="R469" s="373"/>
      <c r="S469" s="373"/>
      <c r="T469" s="373"/>
      <c r="U469" s="373"/>
      <c r="V469" s="373"/>
      <c r="W469" s="373"/>
      <c r="X469" s="373"/>
      <c r="Y469" s="373"/>
      <c r="Z469" s="373"/>
      <c r="AA469" s="373"/>
      <c r="AB469" s="373"/>
      <c r="AC469" s="373"/>
      <c r="AD469" s="373"/>
      <c r="AE469" s="373"/>
      <c r="AF469" s="373"/>
      <c r="AG469" s="373"/>
      <c r="AH469" s="373"/>
      <c r="AI469" s="373"/>
      <c r="AJ469" s="373"/>
    </row>
    <row r="470" spans="1:36" ht="62.75" x14ac:dyDescent="0.75">
      <c r="A470" s="530" t="s">
        <v>524</v>
      </c>
      <c r="B470" s="395" t="s">
        <v>740</v>
      </c>
      <c r="C470" s="396" t="s">
        <v>741</v>
      </c>
      <c r="D470" s="396" t="s">
        <v>742</v>
      </c>
      <c r="E470" s="396" t="s">
        <v>743</v>
      </c>
      <c r="F470" s="396" t="s">
        <v>744</v>
      </c>
      <c r="G470" s="396" t="s">
        <v>745</v>
      </c>
      <c r="H470" s="396" t="s">
        <v>746</v>
      </c>
      <c r="I470" s="396" t="s">
        <v>747</v>
      </c>
      <c r="J470" s="396" t="s">
        <v>748</v>
      </c>
      <c r="K470" s="396" t="s">
        <v>749</v>
      </c>
      <c r="L470" s="396" t="s">
        <v>750</v>
      </c>
      <c r="M470" s="396" t="s">
        <v>751</v>
      </c>
      <c r="N470" s="396" t="s">
        <v>752</v>
      </c>
      <c r="O470" s="396" t="s">
        <v>753</v>
      </c>
      <c r="P470" s="396" t="s">
        <v>754</v>
      </c>
      <c r="Q470" s="396" t="s">
        <v>755</v>
      </c>
      <c r="R470" s="396" t="s">
        <v>756</v>
      </c>
      <c r="S470" s="397" t="s">
        <v>757</v>
      </c>
      <c r="T470" s="397" t="s">
        <v>758</v>
      </c>
      <c r="U470" s="398" t="s">
        <v>759</v>
      </c>
      <c r="V470" s="396" t="s">
        <v>760</v>
      </c>
      <c r="W470" s="399" t="s">
        <v>761</v>
      </c>
      <c r="X470" s="399" t="s">
        <v>762</v>
      </c>
      <c r="Y470" s="399" t="s">
        <v>763</v>
      </c>
      <c r="Z470" s="399" t="s">
        <v>764</v>
      </c>
      <c r="AA470" s="399" t="s">
        <v>765</v>
      </c>
      <c r="AB470" s="399" t="s">
        <v>766</v>
      </c>
      <c r="AC470" s="399" t="s">
        <v>767</v>
      </c>
      <c r="AD470" s="400" t="s">
        <v>768</v>
      </c>
      <c r="AE470" s="400" t="s">
        <v>769</v>
      </c>
      <c r="AF470" s="398" t="s">
        <v>770</v>
      </c>
      <c r="AG470" s="396" t="s">
        <v>771</v>
      </c>
      <c r="AH470" s="398" t="s">
        <v>683</v>
      </c>
      <c r="AI470" s="397" t="s">
        <v>684</v>
      </c>
      <c r="AJ470" s="102" t="s">
        <v>772</v>
      </c>
    </row>
    <row r="471" spans="1:36" ht="38" thickBot="1" x14ac:dyDescent="0.9">
      <c r="A471" s="531"/>
      <c r="B471" s="510" t="s">
        <v>3423</v>
      </c>
      <c r="C471" s="508"/>
      <c r="D471" s="508"/>
      <c r="E471" s="508"/>
      <c r="F471" s="508"/>
      <c r="G471" s="508"/>
      <c r="H471" s="508"/>
      <c r="I471" s="508"/>
      <c r="J471" s="508"/>
      <c r="K471" s="508"/>
      <c r="L471" s="508"/>
      <c r="M471" s="508"/>
      <c r="N471" s="508"/>
      <c r="O471" s="508"/>
      <c r="P471" s="508"/>
      <c r="Q471" s="508"/>
      <c r="R471" s="509"/>
      <c r="S471" s="387"/>
      <c r="T471" s="387"/>
      <c r="U471" s="516" t="s">
        <v>773</v>
      </c>
      <c r="V471" s="517"/>
      <c r="W471" s="510" t="s">
        <v>3423</v>
      </c>
      <c r="X471" s="508"/>
      <c r="Y471" s="508"/>
      <c r="Z471" s="508"/>
      <c r="AA471" s="508"/>
      <c r="AB471" s="508"/>
      <c r="AC471" s="509"/>
      <c r="AD471" s="387"/>
      <c r="AE471" s="387"/>
      <c r="AF471" s="516" t="s">
        <v>773</v>
      </c>
      <c r="AG471" s="517"/>
      <c r="AH471" s="401" t="s">
        <v>688</v>
      </c>
      <c r="AI471" s="388" t="s">
        <v>3423</v>
      </c>
      <c r="AJ471" s="402" t="s">
        <v>3423</v>
      </c>
    </row>
    <row r="472" spans="1:36" ht="15.5" thickTop="1" x14ac:dyDescent="0.75">
      <c r="A472" s="403" t="s">
        <v>774</v>
      </c>
      <c r="B472" s="333">
        <v>1368.5486950492193</v>
      </c>
      <c r="C472" s="333">
        <v>397.31929999999994</v>
      </c>
      <c r="D472" s="333" t="s">
        <v>877</v>
      </c>
      <c r="E472" s="333" t="s">
        <v>877</v>
      </c>
      <c r="F472" s="333">
        <v>2582.8095400000002</v>
      </c>
      <c r="G472" s="333" t="s">
        <v>563</v>
      </c>
      <c r="H472" s="333">
        <v>56862.990299999998</v>
      </c>
      <c r="I472" s="333" t="s">
        <v>563</v>
      </c>
      <c r="J472" s="333">
        <v>2095.9452000000001</v>
      </c>
      <c r="K472" s="333" t="s">
        <v>563</v>
      </c>
      <c r="L472" s="333" t="s">
        <v>877</v>
      </c>
      <c r="M472" s="333" t="s">
        <v>563</v>
      </c>
      <c r="N472" s="333" t="s">
        <v>563</v>
      </c>
      <c r="O472" s="333" t="s">
        <v>563</v>
      </c>
      <c r="P472" s="333" t="s">
        <v>563</v>
      </c>
      <c r="Q472" s="333">
        <v>117.73</v>
      </c>
      <c r="R472" s="333" t="s">
        <v>563</v>
      </c>
      <c r="S472" s="333" t="s">
        <v>877</v>
      </c>
      <c r="T472" s="333" t="s">
        <v>877</v>
      </c>
      <c r="U472" s="333">
        <v>1.60780766886866</v>
      </c>
      <c r="V472" s="342" t="s">
        <v>202</v>
      </c>
      <c r="W472" s="333">
        <v>538.44015630052661</v>
      </c>
      <c r="X472" s="333">
        <v>205.84816902707735</v>
      </c>
      <c r="Y472" s="333">
        <v>8.9202336818044294</v>
      </c>
      <c r="Z472" s="333" t="s">
        <v>563</v>
      </c>
      <c r="AA472" s="333">
        <v>11.355320817691171</v>
      </c>
      <c r="AB472" s="333" t="s">
        <v>563</v>
      </c>
      <c r="AC472" s="333" t="s">
        <v>877</v>
      </c>
      <c r="AD472" s="333" t="s">
        <v>563</v>
      </c>
      <c r="AE472" s="333" t="s">
        <v>563</v>
      </c>
      <c r="AF472" s="333">
        <v>2.4741442848996602</v>
      </c>
      <c r="AG472" s="342" t="s">
        <v>202</v>
      </c>
      <c r="AH472" s="333">
        <v>7305.7941112096423</v>
      </c>
      <c r="AI472" s="333">
        <v>517.49907355051005</v>
      </c>
      <c r="AJ472" s="333">
        <v>28.36572198588</v>
      </c>
    </row>
    <row r="473" spans="1:36" x14ac:dyDescent="0.75">
      <c r="A473" s="403" t="s">
        <v>775</v>
      </c>
      <c r="B473" s="333">
        <v>1354.0760204081632</v>
      </c>
      <c r="C473" s="333" t="s">
        <v>538</v>
      </c>
      <c r="D473" s="333" t="s">
        <v>538</v>
      </c>
      <c r="E473" s="333" t="s">
        <v>538</v>
      </c>
      <c r="F473" s="333" t="s">
        <v>538</v>
      </c>
      <c r="G473" s="333" t="s">
        <v>538</v>
      </c>
      <c r="H473" s="333" t="s">
        <v>538</v>
      </c>
      <c r="I473" s="333" t="s">
        <v>538</v>
      </c>
      <c r="J473" s="333" t="s">
        <v>538</v>
      </c>
      <c r="K473" s="333" t="s">
        <v>538</v>
      </c>
      <c r="L473" s="333" t="s">
        <v>538</v>
      </c>
      <c r="M473" s="333" t="s">
        <v>538</v>
      </c>
      <c r="N473" s="333" t="s">
        <v>538</v>
      </c>
      <c r="O473" s="333" t="s">
        <v>538</v>
      </c>
      <c r="P473" s="333" t="s">
        <v>538</v>
      </c>
      <c r="Q473" s="333" t="s">
        <v>538</v>
      </c>
      <c r="R473" s="333" t="s">
        <v>538</v>
      </c>
      <c r="S473" s="333" t="s">
        <v>538</v>
      </c>
      <c r="T473" s="333" t="s">
        <v>538</v>
      </c>
      <c r="U473" s="333" t="s">
        <v>538</v>
      </c>
      <c r="V473" s="342" t="s">
        <v>202</v>
      </c>
      <c r="W473" s="333" t="s">
        <v>538</v>
      </c>
      <c r="X473" s="333" t="s">
        <v>538</v>
      </c>
      <c r="Y473" s="333" t="s">
        <v>538</v>
      </c>
      <c r="Z473" s="333" t="s">
        <v>538</v>
      </c>
      <c r="AA473" s="333" t="s">
        <v>538</v>
      </c>
      <c r="AB473" s="333" t="s">
        <v>538</v>
      </c>
      <c r="AC473" s="333" t="s">
        <v>538</v>
      </c>
      <c r="AD473" s="333" t="s">
        <v>538</v>
      </c>
      <c r="AE473" s="333" t="s">
        <v>538</v>
      </c>
      <c r="AF473" s="333" t="s">
        <v>538</v>
      </c>
      <c r="AG473" s="342" t="s">
        <v>202</v>
      </c>
      <c r="AH473" s="333" t="s">
        <v>538</v>
      </c>
      <c r="AI473" s="333" t="s">
        <v>538</v>
      </c>
      <c r="AJ473" s="333" t="s">
        <v>538</v>
      </c>
    </row>
    <row r="474" spans="1:36" x14ac:dyDescent="0.75">
      <c r="A474" s="98" t="s">
        <v>776</v>
      </c>
      <c r="B474" s="333">
        <v>1354.0760204081632</v>
      </c>
      <c r="C474" s="333" t="s">
        <v>538</v>
      </c>
      <c r="D474" s="333" t="s">
        <v>538</v>
      </c>
      <c r="E474" s="333" t="s">
        <v>538</v>
      </c>
      <c r="F474" s="333" t="s">
        <v>538</v>
      </c>
      <c r="G474" s="333" t="s">
        <v>538</v>
      </c>
      <c r="H474" s="333" t="s">
        <v>538</v>
      </c>
      <c r="I474" s="333" t="s">
        <v>538</v>
      </c>
      <c r="J474" s="333" t="s">
        <v>538</v>
      </c>
      <c r="K474" s="333" t="s">
        <v>538</v>
      </c>
      <c r="L474" s="333" t="s">
        <v>538</v>
      </c>
      <c r="M474" s="333" t="s">
        <v>538</v>
      </c>
      <c r="N474" s="333" t="s">
        <v>538</v>
      </c>
      <c r="O474" s="333" t="s">
        <v>538</v>
      </c>
      <c r="P474" s="333" t="s">
        <v>538</v>
      </c>
      <c r="Q474" s="333" t="s">
        <v>538</v>
      </c>
      <c r="R474" s="333" t="s">
        <v>538</v>
      </c>
      <c r="S474" s="333" t="s">
        <v>538</v>
      </c>
      <c r="T474" s="333" t="s">
        <v>538</v>
      </c>
      <c r="U474" s="333" t="s">
        <v>538</v>
      </c>
      <c r="V474" s="342" t="s">
        <v>202</v>
      </c>
      <c r="W474" s="333" t="s">
        <v>538</v>
      </c>
      <c r="X474" s="333" t="s">
        <v>538</v>
      </c>
      <c r="Y474" s="333" t="s">
        <v>538</v>
      </c>
      <c r="Z474" s="333" t="s">
        <v>538</v>
      </c>
      <c r="AA474" s="333" t="s">
        <v>538</v>
      </c>
      <c r="AB474" s="333" t="s">
        <v>538</v>
      </c>
      <c r="AC474" s="333" t="s">
        <v>538</v>
      </c>
      <c r="AD474" s="333" t="s">
        <v>538</v>
      </c>
      <c r="AE474" s="333" t="s">
        <v>538</v>
      </c>
      <c r="AF474" s="333" t="s">
        <v>538</v>
      </c>
      <c r="AG474" s="342" t="s">
        <v>202</v>
      </c>
      <c r="AH474" s="333" t="s">
        <v>538</v>
      </c>
      <c r="AI474" s="333" t="s">
        <v>538</v>
      </c>
      <c r="AJ474" s="333" t="s">
        <v>538</v>
      </c>
    </row>
    <row r="475" spans="1:36" x14ac:dyDescent="0.75">
      <c r="A475" s="103" t="s">
        <v>777</v>
      </c>
      <c r="B475" s="333">
        <v>1354.0760204081632</v>
      </c>
      <c r="C475" s="333" t="s">
        <v>538</v>
      </c>
      <c r="D475" s="333" t="s">
        <v>538</v>
      </c>
      <c r="E475" s="333" t="s">
        <v>538</v>
      </c>
      <c r="F475" s="333" t="s">
        <v>538</v>
      </c>
      <c r="G475" s="333" t="s">
        <v>538</v>
      </c>
      <c r="H475" s="333" t="s">
        <v>538</v>
      </c>
      <c r="I475" s="333" t="s">
        <v>538</v>
      </c>
      <c r="J475" s="333" t="s">
        <v>538</v>
      </c>
      <c r="K475" s="333" t="s">
        <v>538</v>
      </c>
      <c r="L475" s="333" t="s">
        <v>538</v>
      </c>
      <c r="M475" s="333" t="s">
        <v>538</v>
      </c>
      <c r="N475" s="333" t="s">
        <v>538</v>
      </c>
      <c r="O475" s="333" t="s">
        <v>538</v>
      </c>
      <c r="P475" s="333" t="s">
        <v>538</v>
      </c>
      <c r="Q475" s="333" t="s">
        <v>538</v>
      </c>
      <c r="R475" s="333" t="s">
        <v>538</v>
      </c>
      <c r="S475" s="333" t="s">
        <v>538</v>
      </c>
      <c r="T475" s="333" t="s">
        <v>538</v>
      </c>
      <c r="U475" s="333" t="s">
        <v>538</v>
      </c>
      <c r="V475" s="342" t="s">
        <v>202</v>
      </c>
      <c r="W475" s="333" t="s">
        <v>538</v>
      </c>
      <c r="X475" s="333" t="s">
        <v>538</v>
      </c>
      <c r="Y475" s="333" t="s">
        <v>538</v>
      </c>
      <c r="Z475" s="333" t="s">
        <v>538</v>
      </c>
      <c r="AA475" s="333" t="s">
        <v>538</v>
      </c>
      <c r="AB475" s="333" t="s">
        <v>538</v>
      </c>
      <c r="AC475" s="333" t="s">
        <v>538</v>
      </c>
      <c r="AD475" s="333" t="s">
        <v>538</v>
      </c>
      <c r="AE475" s="333" t="s">
        <v>538</v>
      </c>
      <c r="AF475" s="333" t="s">
        <v>538</v>
      </c>
      <c r="AG475" s="342" t="s">
        <v>202</v>
      </c>
      <c r="AH475" s="333" t="s">
        <v>538</v>
      </c>
      <c r="AI475" s="333" t="s">
        <v>538</v>
      </c>
      <c r="AJ475" s="333" t="s">
        <v>538</v>
      </c>
    </row>
    <row r="476" spans="1:36" x14ac:dyDescent="0.75">
      <c r="A476" s="103" t="s">
        <v>778</v>
      </c>
      <c r="B476" s="333" t="s">
        <v>538</v>
      </c>
      <c r="C476" s="333" t="s">
        <v>538</v>
      </c>
      <c r="D476" s="333" t="s">
        <v>538</v>
      </c>
      <c r="E476" s="333" t="s">
        <v>538</v>
      </c>
      <c r="F476" s="333" t="s">
        <v>538</v>
      </c>
      <c r="G476" s="333" t="s">
        <v>538</v>
      </c>
      <c r="H476" s="333" t="s">
        <v>538</v>
      </c>
      <c r="I476" s="333" t="s">
        <v>538</v>
      </c>
      <c r="J476" s="333" t="s">
        <v>538</v>
      </c>
      <c r="K476" s="333" t="s">
        <v>538</v>
      </c>
      <c r="L476" s="333" t="s">
        <v>538</v>
      </c>
      <c r="M476" s="333" t="s">
        <v>538</v>
      </c>
      <c r="N476" s="333" t="s">
        <v>538</v>
      </c>
      <c r="O476" s="333" t="s">
        <v>538</v>
      </c>
      <c r="P476" s="333" t="s">
        <v>538</v>
      </c>
      <c r="Q476" s="333" t="s">
        <v>538</v>
      </c>
      <c r="R476" s="333" t="s">
        <v>538</v>
      </c>
      <c r="S476" s="333" t="s">
        <v>538</v>
      </c>
      <c r="T476" s="333" t="s">
        <v>538</v>
      </c>
      <c r="U476" s="333" t="s">
        <v>538</v>
      </c>
      <c r="V476" s="342" t="s">
        <v>202</v>
      </c>
      <c r="W476" s="333" t="s">
        <v>538</v>
      </c>
      <c r="X476" s="333" t="s">
        <v>538</v>
      </c>
      <c r="Y476" s="333" t="s">
        <v>538</v>
      </c>
      <c r="Z476" s="333" t="s">
        <v>538</v>
      </c>
      <c r="AA476" s="333" t="s">
        <v>538</v>
      </c>
      <c r="AB476" s="333" t="s">
        <v>538</v>
      </c>
      <c r="AC476" s="333" t="s">
        <v>538</v>
      </c>
      <c r="AD476" s="333" t="s">
        <v>538</v>
      </c>
      <c r="AE476" s="333" t="s">
        <v>538</v>
      </c>
      <c r="AF476" s="333" t="s">
        <v>538</v>
      </c>
      <c r="AG476" s="342" t="s">
        <v>202</v>
      </c>
      <c r="AH476" s="333" t="s">
        <v>538</v>
      </c>
      <c r="AI476" s="333" t="s">
        <v>538</v>
      </c>
      <c r="AJ476" s="333" t="s">
        <v>538</v>
      </c>
    </row>
    <row r="477" spans="1:36" x14ac:dyDescent="0.75">
      <c r="A477" s="98" t="s">
        <v>779</v>
      </c>
      <c r="B477" s="333" t="s">
        <v>538</v>
      </c>
      <c r="C477" s="333" t="s">
        <v>538</v>
      </c>
      <c r="D477" s="333" t="s">
        <v>538</v>
      </c>
      <c r="E477" s="333" t="s">
        <v>538</v>
      </c>
      <c r="F477" s="333" t="s">
        <v>538</v>
      </c>
      <c r="G477" s="333" t="s">
        <v>538</v>
      </c>
      <c r="H477" s="333" t="s">
        <v>538</v>
      </c>
      <c r="I477" s="333" t="s">
        <v>538</v>
      </c>
      <c r="J477" s="333" t="s">
        <v>538</v>
      </c>
      <c r="K477" s="333" t="s">
        <v>538</v>
      </c>
      <c r="L477" s="333" t="s">
        <v>538</v>
      </c>
      <c r="M477" s="333" t="s">
        <v>538</v>
      </c>
      <c r="N477" s="333" t="s">
        <v>538</v>
      </c>
      <c r="O477" s="333" t="s">
        <v>538</v>
      </c>
      <c r="P477" s="333" t="s">
        <v>538</v>
      </c>
      <c r="Q477" s="333" t="s">
        <v>538</v>
      </c>
      <c r="R477" s="333" t="s">
        <v>538</v>
      </c>
      <c r="S477" s="333" t="s">
        <v>538</v>
      </c>
      <c r="T477" s="333" t="s">
        <v>538</v>
      </c>
      <c r="U477" s="333" t="s">
        <v>538</v>
      </c>
      <c r="V477" s="342" t="s">
        <v>202</v>
      </c>
      <c r="W477" s="333" t="s">
        <v>538</v>
      </c>
      <c r="X477" s="333" t="s">
        <v>538</v>
      </c>
      <c r="Y477" s="333" t="s">
        <v>538</v>
      </c>
      <c r="Z477" s="333" t="s">
        <v>538</v>
      </c>
      <c r="AA477" s="333" t="s">
        <v>538</v>
      </c>
      <c r="AB477" s="333" t="s">
        <v>538</v>
      </c>
      <c r="AC477" s="333" t="s">
        <v>538</v>
      </c>
      <c r="AD477" s="333" t="s">
        <v>538</v>
      </c>
      <c r="AE477" s="333" t="s">
        <v>538</v>
      </c>
      <c r="AF477" s="333" t="s">
        <v>538</v>
      </c>
      <c r="AG477" s="342" t="s">
        <v>202</v>
      </c>
      <c r="AH477" s="333" t="s">
        <v>538</v>
      </c>
      <c r="AI477" s="333" t="s">
        <v>538</v>
      </c>
      <c r="AJ477" s="333" t="s">
        <v>538</v>
      </c>
    </row>
    <row r="478" spans="1:36" x14ac:dyDescent="0.75">
      <c r="A478" s="403" t="s">
        <v>780</v>
      </c>
      <c r="B478" s="333" t="s">
        <v>538</v>
      </c>
      <c r="C478" s="333" t="s">
        <v>538</v>
      </c>
      <c r="D478" s="333" t="s">
        <v>538</v>
      </c>
      <c r="E478" s="333" t="s">
        <v>538</v>
      </c>
      <c r="F478" s="333" t="s">
        <v>538</v>
      </c>
      <c r="G478" s="333" t="s">
        <v>538</v>
      </c>
      <c r="H478" s="333" t="s">
        <v>602</v>
      </c>
      <c r="I478" s="333" t="s">
        <v>538</v>
      </c>
      <c r="J478" s="333" t="s">
        <v>538</v>
      </c>
      <c r="K478" s="333" t="s">
        <v>538</v>
      </c>
      <c r="L478" s="333" t="s">
        <v>538</v>
      </c>
      <c r="M478" s="333" t="s">
        <v>538</v>
      </c>
      <c r="N478" s="333" t="s">
        <v>538</v>
      </c>
      <c r="O478" s="333" t="s">
        <v>538</v>
      </c>
      <c r="P478" s="333" t="s">
        <v>538</v>
      </c>
      <c r="Q478" s="333" t="s">
        <v>538</v>
      </c>
      <c r="R478" s="333" t="s">
        <v>538</v>
      </c>
      <c r="S478" s="333" t="s">
        <v>538</v>
      </c>
      <c r="T478" s="333" t="s">
        <v>538</v>
      </c>
      <c r="U478" s="333" t="s">
        <v>538</v>
      </c>
      <c r="V478" s="342" t="s">
        <v>202</v>
      </c>
      <c r="W478" s="333">
        <v>391.00292248704386</v>
      </c>
      <c r="X478" s="333">
        <v>45.101851511540602</v>
      </c>
      <c r="Y478" s="333" t="s">
        <v>538</v>
      </c>
      <c r="Z478" s="333" t="s">
        <v>538</v>
      </c>
      <c r="AA478" s="333" t="s">
        <v>538</v>
      </c>
      <c r="AB478" s="333" t="s">
        <v>538</v>
      </c>
      <c r="AC478" s="333" t="s">
        <v>538</v>
      </c>
      <c r="AD478" s="333" t="s">
        <v>538</v>
      </c>
      <c r="AE478" s="333" t="s">
        <v>538</v>
      </c>
      <c r="AF478" s="333" t="s">
        <v>538</v>
      </c>
      <c r="AG478" s="342" t="s">
        <v>202</v>
      </c>
      <c r="AH478" s="333" t="s">
        <v>538</v>
      </c>
      <c r="AI478" s="333">
        <v>120.41830440901001</v>
      </c>
      <c r="AJ478" s="333" t="s">
        <v>538</v>
      </c>
    </row>
    <row r="479" spans="1:36" x14ac:dyDescent="0.75">
      <c r="A479" s="98" t="s">
        <v>781</v>
      </c>
      <c r="B479" s="342" t="s">
        <v>202</v>
      </c>
      <c r="C479" s="342" t="s">
        <v>202</v>
      </c>
      <c r="D479" s="342" t="s">
        <v>202</v>
      </c>
      <c r="E479" s="342" t="s">
        <v>202</v>
      </c>
      <c r="F479" s="342" t="s">
        <v>202</v>
      </c>
      <c r="G479" s="342" t="s">
        <v>202</v>
      </c>
      <c r="H479" s="342" t="s">
        <v>202</v>
      </c>
      <c r="I479" s="342" t="s">
        <v>202</v>
      </c>
      <c r="J479" s="342" t="s">
        <v>202</v>
      </c>
      <c r="K479" s="342" t="s">
        <v>202</v>
      </c>
      <c r="L479" s="342" t="s">
        <v>202</v>
      </c>
      <c r="M479" s="342" t="s">
        <v>202</v>
      </c>
      <c r="N479" s="342" t="s">
        <v>202</v>
      </c>
      <c r="O479" s="342" t="s">
        <v>202</v>
      </c>
      <c r="P479" s="342" t="s">
        <v>202</v>
      </c>
      <c r="Q479" s="342" t="s">
        <v>202</v>
      </c>
      <c r="R479" s="342" t="s">
        <v>202</v>
      </c>
      <c r="S479" s="342" t="s">
        <v>202</v>
      </c>
      <c r="T479" s="342" t="s">
        <v>202</v>
      </c>
      <c r="U479" s="342" t="s">
        <v>202</v>
      </c>
      <c r="V479" s="342" t="s">
        <v>202</v>
      </c>
      <c r="W479" s="333">
        <v>391.00292248704386</v>
      </c>
      <c r="X479" s="333">
        <v>45.101851511540602</v>
      </c>
      <c r="Y479" s="333" t="s">
        <v>538</v>
      </c>
      <c r="Z479" s="333" t="s">
        <v>538</v>
      </c>
      <c r="AA479" s="333" t="s">
        <v>538</v>
      </c>
      <c r="AB479" s="333" t="s">
        <v>538</v>
      </c>
      <c r="AC479" s="333" t="s">
        <v>538</v>
      </c>
      <c r="AD479" s="333" t="s">
        <v>538</v>
      </c>
      <c r="AE479" s="333" t="s">
        <v>538</v>
      </c>
      <c r="AF479" s="333" t="s">
        <v>538</v>
      </c>
      <c r="AG479" s="342" t="s">
        <v>202</v>
      </c>
      <c r="AH479" s="342" t="s">
        <v>202</v>
      </c>
      <c r="AI479" s="333" t="s">
        <v>538</v>
      </c>
      <c r="AJ479" s="342" t="s">
        <v>202</v>
      </c>
    </row>
    <row r="480" spans="1:36" x14ac:dyDescent="0.75">
      <c r="A480" s="98" t="s">
        <v>782</v>
      </c>
      <c r="B480" s="333" t="s">
        <v>538</v>
      </c>
      <c r="C480" s="333" t="s">
        <v>538</v>
      </c>
      <c r="D480" s="333" t="s">
        <v>538</v>
      </c>
      <c r="E480" s="333" t="s">
        <v>538</v>
      </c>
      <c r="F480" s="333" t="s">
        <v>538</v>
      </c>
      <c r="G480" s="333" t="s">
        <v>538</v>
      </c>
      <c r="H480" s="333" t="s">
        <v>567</v>
      </c>
      <c r="I480" s="333" t="s">
        <v>538</v>
      </c>
      <c r="J480" s="333" t="s">
        <v>538</v>
      </c>
      <c r="K480" s="333" t="s">
        <v>538</v>
      </c>
      <c r="L480" s="333" t="s">
        <v>538</v>
      </c>
      <c r="M480" s="333" t="s">
        <v>538</v>
      </c>
      <c r="N480" s="333" t="s">
        <v>538</v>
      </c>
      <c r="O480" s="333" t="s">
        <v>538</v>
      </c>
      <c r="P480" s="333" t="s">
        <v>538</v>
      </c>
      <c r="Q480" s="333" t="s">
        <v>538</v>
      </c>
      <c r="R480" s="333" t="s">
        <v>538</v>
      </c>
      <c r="S480" s="333" t="s">
        <v>538</v>
      </c>
      <c r="T480" s="333" t="s">
        <v>538</v>
      </c>
      <c r="U480" s="333" t="s">
        <v>538</v>
      </c>
      <c r="V480" s="342" t="s">
        <v>202</v>
      </c>
      <c r="W480" s="333" t="s">
        <v>538</v>
      </c>
      <c r="X480" s="333" t="s">
        <v>538</v>
      </c>
      <c r="Y480" s="333" t="s">
        <v>538</v>
      </c>
      <c r="Z480" s="333" t="s">
        <v>538</v>
      </c>
      <c r="AA480" s="333" t="s">
        <v>538</v>
      </c>
      <c r="AB480" s="333" t="s">
        <v>538</v>
      </c>
      <c r="AC480" s="333" t="s">
        <v>538</v>
      </c>
      <c r="AD480" s="333" t="s">
        <v>538</v>
      </c>
      <c r="AE480" s="333" t="s">
        <v>538</v>
      </c>
      <c r="AF480" s="333" t="s">
        <v>538</v>
      </c>
      <c r="AG480" s="342" t="s">
        <v>202</v>
      </c>
      <c r="AH480" s="333" t="s">
        <v>538</v>
      </c>
      <c r="AI480" s="333">
        <v>120.41830440900908</v>
      </c>
      <c r="AJ480" s="342" t="s">
        <v>202</v>
      </c>
    </row>
    <row r="481" spans="1:36" x14ac:dyDescent="0.75">
      <c r="A481" s="99" t="s">
        <v>783</v>
      </c>
      <c r="B481" s="333" t="s">
        <v>538</v>
      </c>
      <c r="C481" s="333" t="s">
        <v>538</v>
      </c>
      <c r="D481" s="333" t="s">
        <v>538</v>
      </c>
      <c r="E481" s="333" t="s">
        <v>538</v>
      </c>
      <c r="F481" s="333" t="s">
        <v>538</v>
      </c>
      <c r="G481" s="333" t="s">
        <v>538</v>
      </c>
      <c r="H481" s="333" t="s">
        <v>538</v>
      </c>
      <c r="I481" s="333" t="s">
        <v>538</v>
      </c>
      <c r="J481" s="333" t="s">
        <v>538</v>
      </c>
      <c r="K481" s="333" t="s">
        <v>538</v>
      </c>
      <c r="L481" s="333" t="s">
        <v>538</v>
      </c>
      <c r="M481" s="333" t="s">
        <v>538</v>
      </c>
      <c r="N481" s="333" t="s">
        <v>538</v>
      </c>
      <c r="O481" s="333" t="s">
        <v>538</v>
      </c>
      <c r="P481" s="333" t="s">
        <v>538</v>
      </c>
      <c r="Q481" s="333" t="s">
        <v>538</v>
      </c>
      <c r="R481" s="333" t="s">
        <v>538</v>
      </c>
      <c r="S481" s="333" t="s">
        <v>538</v>
      </c>
      <c r="T481" s="333" t="s">
        <v>538</v>
      </c>
      <c r="U481" s="333" t="s">
        <v>538</v>
      </c>
      <c r="V481" s="342" t="s">
        <v>202</v>
      </c>
      <c r="W481" s="333" t="s">
        <v>538</v>
      </c>
      <c r="X481" s="333" t="s">
        <v>538</v>
      </c>
      <c r="Y481" s="333" t="s">
        <v>538</v>
      </c>
      <c r="Z481" s="333" t="s">
        <v>538</v>
      </c>
      <c r="AA481" s="333" t="s">
        <v>538</v>
      </c>
      <c r="AB481" s="333" t="s">
        <v>538</v>
      </c>
      <c r="AC481" s="333" t="s">
        <v>538</v>
      </c>
      <c r="AD481" s="333" t="s">
        <v>538</v>
      </c>
      <c r="AE481" s="333" t="s">
        <v>538</v>
      </c>
      <c r="AF481" s="333" t="s">
        <v>538</v>
      </c>
      <c r="AG481" s="342" t="s">
        <v>202</v>
      </c>
      <c r="AH481" s="333" t="s">
        <v>538</v>
      </c>
      <c r="AI481" s="333" t="s">
        <v>538</v>
      </c>
      <c r="AJ481" s="333" t="s">
        <v>538</v>
      </c>
    </row>
    <row r="482" spans="1:36" x14ac:dyDescent="0.75">
      <c r="A482" s="404" t="s">
        <v>718</v>
      </c>
      <c r="B482" s="333">
        <v>13.592674641056041</v>
      </c>
      <c r="C482" s="333" t="s">
        <v>655</v>
      </c>
      <c r="D482" s="333" t="s">
        <v>3413</v>
      </c>
      <c r="E482" s="333" t="s">
        <v>3413</v>
      </c>
      <c r="F482" s="333" t="s">
        <v>3413</v>
      </c>
      <c r="G482" s="333" t="s">
        <v>656</v>
      </c>
      <c r="H482" s="333" t="s">
        <v>655</v>
      </c>
      <c r="I482" s="333" t="s">
        <v>656</v>
      </c>
      <c r="J482" s="333" t="s">
        <v>3413</v>
      </c>
      <c r="K482" s="333" t="s">
        <v>656</v>
      </c>
      <c r="L482" s="333" t="s">
        <v>3413</v>
      </c>
      <c r="M482" s="333" t="s">
        <v>656</v>
      </c>
      <c r="N482" s="333" t="s">
        <v>656</v>
      </c>
      <c r="O482" s="333" t="s">
        <v>656</v>
      </c>
      <c r="P482" s="333" t="s">
        <v>656</v>
      </c>
      <c r="Q482" s="333" t="s">
        <v>3413</v>
      </c>
      <c r="R482" s="333" t="s">
        <v>656</v>
      </c>
      <c r="S482" s="333" t="s">
        <v>3413</v>
      </c>
      <c r="T482" s="333" t="s">
        <v>3413</v>
      </c>
      <c r="U482" s="333">
        <v>1.60780766886866</v>
      </c>
      <c r="V482" s="342" t="s">
        <v>202</v>
      </c>
      <c r="W482" s="333">
        <v>145.31803381348274</v>
      </c>
      <c r="X482" s="333">
        <v>160.74631751553676</v>
      </c>
      <c r="Y482" s="333">
        <v>8.9202336818044294</v>
      </c>
      <c r="Z482" s="333" t="s">
        <v>656</v>
      </c>
      <c r="AA482" s="333">
        <v>11.355320817691171</v>
      </c>
      <c r="AB482" s="333" t="s">
        <v>656</v>
      </c>
      <c r="AC482" s="333" t="s">
        <v>3413</v>
      </c>
      <c r="AD482" s="333" t="s">
        <v>656</v>
      </c>
      <c r="AE482" s="333" t="s">
        <v>656</v>
      </c>
      <c r="AF482" s="333">
        <v>2.4741442848996602</v>
      </c>
      <c r="AG482" s="342" t="s">
        <v>202</v>
      </c>
      <c r="AH482" s="333">
        <v>28.192785609642311</v>
      </c>
      <c r="AI482" s="333">
        <v>30.837476690871021</v>
      </c>
      <c r="AJ482" s="333">
        <v>28.365721985875879</v>
      </c>
    </row>
    <row r="483" spans="1:36" x14ac:dyDescent="0.75">
      <c r="A483" s="98" t="s">
        <v>719</v>
      </c>
      <c r="B483" s="333">
        <v>13.592674641056041</v>
      </c>
      <c r="C483" s="333" t="s">
        <v>540</v>
      </c>
      <c r="D483" s="333" t="s">
        <v>540</v>
      </c>
      <c r="E483" s="333" t="s">
        <v>567</v>
      </c>
      <c r="F483" s="333" t="s">
        <v>567</v>
      </c>
      <c r="G483" s="333" t="s">
        <v>567</v>
      </c>
      <c r="H483" s="333" t="s">
        <v>540</v>
      </c>
      <c r="I483" s="333" t="s">
        <v>567</v>
      </c>
      <c r="J483" s="333" t="s">
        <v>567</v>
      </c>
      <c r="K483" s="333" t="s">
        <v>567</v>
      </c>
      <c r="L483" s="333" t="s">
        <v>567</v>
      </c>
      <c r="M483" s="333" t="s">
        <v>567</v>
      </c>
      <c r="N483" s="333" t="s">
        <v>567</v>
      </c>
      <c r="O483" s="333" t="s">
        <v>567</v>
      </c>
      <c r="P483" s="333" t="s">
        <v>567</v>
      </c>
      <c r="Q483" s="333" t="s">
        <v>567</v>
      </c>
      <c r="R483" s="333" t="s">
        <v>567</v>
      </c>
      <c r="S483" s="333" t="s">
        <v>567</v>
      </c>
      <c r="T483" s="333" t="s">
        <v>567</v>
      </c>
      <c r="U483" s="333" t="s">
        <v>565</v>
      </c>
      <c r="V483" s="342" t="s">
        <v>202</v>
      </c>
      <c r="W483" s="333">
        <v>145.31803381348274</v>
      </c>
      <c r="X483" s="333">
        <v>160.74631751553676</v>
      </c>
      <c r="Y483" s="333">
        <v>8.9202336818044294</v>
      </c>
      <c r="Z483" s="333" t="s">
        <v>567</v>
      </c>
      <c r="AA483" s="333">
        <v>11.355320817691171</v>
      </c>
      <c r="AB483" s="333" t="s">
        <v>567</v>
      </c>
      <c r="AC483" s="333" t="s">
        <v>567</v>
      </c>
      <c r="AD483" s="333" t="s">
        <v>567</v>
      </c>
      <c r="AE483" s="333" t="s">
        <v>567</v>
      </c>
      <c r="AF483" s="333" t="s">
        <v>565</v>
      </c>
      <c r="AG483" s="342" t="s">
        <v>202</v>
      </c>
      <c r="AH483" s="333">
        <v>0.72757214237564005</v>
      </c>
      <c r="AI483" s="333">
        <v>30.491293369328609</v>
      </c>
      <c r="AJ483" s="333">
        <v>28.365721985875879</v>
      </c>
    </row>
    <row r="484" spans="1:36" x14ac:dyDescent="0.75">
      <c r="A484" s="98" t="s">
        <v>720</v>
      </c>
      <c r="B484" s="333" t="s">
        <v>565</v>
      </c>
      <c r="C484" s="333" t="s">
        <v>565</v>
      </c>
      <c r="D484" s="333" t="s">
        <v>565</v>
      </c>
      <c r="E484" s="333" t="s">
        <v>565</v>
      </c>
      <c r="F484" s="333" t="s">
        <v>565</v>
      </c>
      <c r="G484" s="333" t="s">
        <v>565</v>
      </c>
      <c r="H484" s="333" t="s">
        <v>565</v>
      </c>
      <c r="I484" s="333" t="s">
        <v>565</v>
      </c>
      <c r="J484" s="333" t="s">
        <v>565</v>
      </c>
      <c r="K484" s="333" t="s">
        <v>565</v>
      </c>
      <c r="L484" s="333" t="s">
        <v>565</v>
      </c>
      <c r="M484" s="333" t="s">
        <v>565</v>
      </c>
      <c r="N484" s="333" t="s">
        <v>565</v>
      </c>
      <c r="O484" s="333" t="s">
        <v>565</v>
      </c>
      <c r="P484" s="333" t="s">
        <v>565</v>
      </c>
      <c r="Q484" s="333" t="s">
        <v>565</v>
      </c>
      <c r="R484" s="333" t="s">
        <v>565</v>
      </c>
      <c r="S484" s="333" t="s">
        <v>565</v>
      </c>
      <c r="T484" s="333" t="s">
        <v>565</v>
      </c>
      <c r="U484" s="333" t="s">
        <v>565</v>
      </c>
      <c r="V484" s="342" t="s">
        <v>202</v>
      </c>
      <c r="W484" s="333" t="s">
        <v>565</v>
      </c>
      <c r="X484" s="333" t="s">
        <v>565</v>
      </c>
      <c r="Y484" s="333" t="s">
        <v>565</v>
      </c>
      <c r="Z484" s="333" t="s">
        <v>565</v>
      </c>
      <c r="AA484" s="333" t="s">
        <v>565</v>
      </c>
      <c r="AB484" s="333" t="s">
        <v>565</v>
      </c>
      <c r="AC484" s="333" t="s">
        <v>565</v>
      </c>
      <c r="AD484" s="333" t="s">
        <v>565</v>
      </c>
      <c r="AE484" s="333" t="s">
        <v>565</v>
      </c>
      <c r="AF484" s="333" t="s">
        <v>565</v>
      </c>
      <c r="AG484" s="342" t="s">
        <v>202</v>
      </c>
      <c r="AH484" s="333" t="s">
        <v>565</v>
      </c>
      <c r="AI484" s="333" t="s">
        <v>565</v>
      </c>
      <c r="AJ484" s="333" t="s">
        <v>565</v>
      </c>
    </row>
    <row r="485" spans="1:36" x14ac:dyDescent="0.75">
      <c r="A485" s="98" t="s">
        <v>721</v>
      </c>
      <c r="B485" s="333" t="s">
        <v>540</v>
      </c>
      <c r="C485" s="333" t="s">
        <v>565</v>
      </c>
      <c r="D485" s="333" t="s">
        <v>565</v>
      </c>
      <c r="E485" s="333" t="s">
        <v>565</v>
      </c>
      <c r="F485" s="333" t="s">
        <v>565</v>
      </c>
      <c r="G485" s="333" t="s">
        <v>565</v>
      </c>
      <c r="H485" s="333" t="s">
        <v>565</v>
      </c>
      <c r="I485" s="333" t="s">
        <v>565</v>
      </c>
      <c r="J485" s="333" t="s">
        <v>565</v>
      </c>
      <c r="K485" s="333" t="s">
        <v>565</v>
      </c>
      <c r="L485" s="333" t="s">
        <v>565</v>
      </c>
      <c r="M485" s="333" t="s">
        <v>565</v>
      </c>
      <c r="N485" s="333" t="s">
        <v>565</v>
      </c>
      <c r="O485" s="333" t="s">
        <v>565</v>
      </c>
      <c r="P485" s="333" t="s">
        <v>565</v>
      </c>
      <c r="Q485" s="333" t="s">
        <v>565</v>
      </c>
      <c r="R485" s="333" t="s">
        <v>565</v>
      </c>
      <c r="S485" s="333" t="s">
        <v>565</v>
      </c>
      <c r="T485" s="333" t="s">
        <v>565</v>
      </c>
      <c r="U485" s="333" t="s">
        <v>565</v>
      </c>
      <c r="V485" s="342" t="s">
        <v>202</v>
      </c>
      <c r="W485" s="333" t="s">
        <v>540</v>
      </c>
      <c r="X485" s="333" t="s">
        <v>540</v>
      </c>
      <c r="Y485" s="333" t="s">
        <v>565</v>
      </c>
      <c r="Z485" s="333" t="s">
        <v>565</v>
      </c>
      <c r="AA485" s="333" t="s">
        <v>540</v>
      </c>
      <c r="AB485" s="333" t="s">
        <v>565</v>
      </c>
      <c r="AC485" s="333" t="s">
        <v>565</v>
      </c>
      <c r="AD485" s="333" t="s">
        <v>565</v>
      </c>
      <c r="AE485" s="333" t="s">
        <v>565</v>
      </c>
      <c r="AF485" s="333" t="s">
        <v>565</v>
      </c>
      <c r="AG485" s="342" t="s">
        <v>202</v>
      </c>
      <c r="AH485" s="333">
        <v>14.217444092266661</v>
      </c>
      <c r="AI485" s="333" t="s">
        <v>565</v>
      </c>
      <c r="AJ485" s="333" t="s">
        <v>565</v>
      </c>
    </row>
    <row r="486" spans="1:36" x14ac:dyDescent="0.75">
      <c r="A486" s="98" t="s">
        <v>722</v>
      </c>
      <c r="B486" s="333" t="s">
        <v>540</v>
      </c>
      <c r="C486" s="333" t="s">
        <v>540</v>
      </c>
      <c r="D486" s="333" t="s">
        <v>567</v>
      </c>
      <c r="E486" s="333" t="s">
        <v>540</v>
      </c>
      <c r="F486" s="333" t="s">
        <v>540</v>
      </c>
      <c r="G486" s="333" t="s">
        <v>567</v>
      </c>
      <c r="H486" s="333" t="s">
        <v>540</v>
      </c>
      <c r="I486" s="333" t="s">
        <v>567</v>
      </c>
      <c r="J486" s="333" t="s">
        <v>540</v>
      </c>
      <c r="K486" s="333" t="s">
        <v>567</v>
      </c>
      <c r="L486" s="333" t="s">
        <v>540</v>
      </c>
      <c r="M486" s="333" t="s">
        <v>567</v>
      </c>
      <c r="N486" s="333" t="s">
        <v>567</v>
      </c>
      <c r="O486" s="333" t="s">
        <v>567</v>
      </c>
      <c r="P486" s="333" t="s">
        <v>567</v>
      </c>
      <c r="Q486" s="333" t="s">
        <v>540</v>
      </c>
      <c r="R486" s="333" t="s">
        <v>567</v>
      </c>
      <c r="S486" s="333" t="s">
        <v>540</v>
      </c>
      <c r="T486" s="333" t="s">
        <v>540</v>
      </c>
      <c r="U486" s="333">
        <v>1.60780766886866</v>
      </c>
      <c r="V486" s="342" t="s">
        <v>202</v>
      </c>
      <c r="W486" s="333" t="s">
        <v>540</v>
      </c>
      <c r="X486" s="333" t="s">
        <v>540</v>
      </c>
      <c r="Y486" s="333" t="s">
        <v>567</v>
      </c>
      <c r="Z486" s="333" t="s">
        <v>567</v>
      </c>
      <c r="AA486" s="333" t="s">
        <v>567</v>
      </c>
      <c r="AB486" s="333" t="s">
        <v>567</v>
      </c>
      <c r="AC486" s="333" t="s">
        <v>540</v>
      </c>
      <c r="AD486" s="333" t="s">
        <v>567</v>
      </c>
      <c r="AE486" s="333" t="s">
        <v>567</v>
      </c>
      <c r="AF486" s="333">
        <v>2.4741442848996602</v>
      </c>
      <c r="AG486" s="342" t="s">
        <v>202</v>
      </c>
      <c r="AH486" s="333" t="s">
        <v>567</v>
      </c>
      <c r="AI486" s="333">
        <v>0.34618332154240999</v>
      </c>
      <c r="AJ486" s="333" t="s">
        <v>567</v>
      </c>
    </row>
    <row r="487" spans="1:36" x14ac:dyDescent="0.75">
      <c r="A487" s="98" t="s">
        <v>723</v>
      </c>
      <c r="B487" s="333" t="s">
        <v>565</v>
      </c>
      <c r="C487" s="333" t="s">
        <v>565</v>
      </c>
      <c r="D487" s="333" t="s">
        <v>565</v>
      </c>
      <c r="E487" s="333" t="s">
        <v>565</v>
      </c>
      <c r="F487" s="333" t="s">
        <v>565</v>
      </c>
      <c r="G487" s="333" t="s">
        <v>565</v>
      </c>
      <c r="H487" s="333" t="s">
        <v>565</v>
      </c>
      <c r="I487" s="333" t="s">
        <v>565</v>
      </c>
      <c r="J487" s="333" t="s">
        <v>565</v>
      </c>
      <c r="K487" s="333" t="s">
        <v>565</v>
      </c>
      <c r="L487" s="333" t="s">
        <v>565</v>
      </c>
      <c r="M487" s="333" t="s">
        <v>565</v>
      </c>
      <c r="N487" s="333" t="s">
        <v>565</v>
      </c>
      <c r="O487" s="333" t="s">
        <v>565</v>
      </c>
      <c r="P487" s="333" t="s">
        <v>565</v>
      </c>
      <c r="Q487" s="333" t="s">
        <v>565</v>
      </c>
      <c r="R487" s="333" t="s">
        <v>565</v>
      </c>
      <c r="S487" s="333" t="s">
        <v>565</v>
      </c>
      <c r="T487" s="333" t="s">
        <v>565</v>
      </c>
      <c r="U487" s="333" t="s">
        <v>565</v>
      </c>
      <c r="V487" s="342" t="s">
        <v>202</v>
      </c>
      <c r="W487" s="333" t="s">
        <v>540</v>
      </c>
      <c r="X487" s="333" t="s">
        <v>540</v>
      </c>
      <c r="Y487" s="333" t="s">
        <v>540</v>
      </c>
      <c r="Z487" s="333" t="s">
        <v>565</v>
      </c>
      <c r="AA487" s="333" t="s">
        <v>540</v>
      </c>
      <c r="AB487" s="333" t="s">
        <v>565</v>
      </c>
      <c r="AC487" s="333" t="s">
        <v>565</v>
      </c>
      <c r="AD487" s="333" t="s">
        <v>565</v>
      </c>
      <c r="AE487" s="333" t="s">
        <v>565</v>
      </c>
      <c r="AF487" s="333" t="s">
        <v>565</v>
      </c>
      <c r="AG487" s="342" t="s">
        <v>202</v>
      </c>
      <c r="AH487" s="333">
        <v>13.247769375000001</v>
      </c>
      <c r="AI487" s="333" t="s">
        <v>540</v>
      </c>
      <c r="AJ487" s="333" t="s">
        <v>540</v>
      </c>
    </row>
    <row r="488" spans="1:36" x14ac:dyDescent="0.75">
      <c r="A488" s="391" t="s">
        <v>724</v>
      </c>
      <c r="B488" s="333">
        <v>0.88</v>
      </c>
      <c r="C488" s="333">
        <v>397.31929999999994</v>
      </c>
      <c r="D488" s="333" t="s">
        <v>538</v>
      </c>
      <c r="E488" s="333" t="s">
        <v>538</v>
      </c>
      <c r="F488" s="333">
        <v>2582.8095400000002</v>
      </c>
      <c r="G488" s="333" t="s">
        <v>538</v>
      </c>
      <c r="H488" s="333">
        <v>56862.990299999998</v>
      </c>
      <c r="I488" s="333" t="s">
        <v>538</v>
      </c>
      <c r="J488" s="333">
        <v>2095.9452000000001</v>
      </c>
      <c r="K488" s="333" t="s">
        <v>538</v>
      </c>
      <c r="L488" s="333" t="s">
        <v>538</v>
      </c>
      <c r="M488" s="333" t="s">
        <v>538</v>
      </c>
      <c r="N488" s="333" t="s">
        <v>538</v>
      </c>
      <c r="O488" s="333" t="s">
        <v>538</v>
      </c>
      <c r="P488" s="333" t="s">
        <v>538</v>
      </c>
      <c r="Q488" s="333">
        <v>117.73</v>
      </c>
      <c r="R488" s="333" t="s">
        <v>538</v>
      </c>
      <c r="S488" s="333" t="s">
        <v>538</v>
      </c>
      <c r="T488" s="333" t="s">
        <v>538</v>
      </c>
      <c r="U488" s="333" t="s">
        <v>538</v>
      </c>
      <c r="V488" s="342" t="s">
        <v>202</v>
      </c>
      <c r="W488" s="333">
        <v>2.1192000000000002</v>
      </c>
      <c r="X488" s="333" t="s">
        <v>538</v>
      </c>
      <c r="Y488" s="333" t="s">
        <v>538</v>
      </c>
      <c r="Z488" s="333" t="s">
        <v>538</v>
      </c>
      <c r="AA488" s="333" t="s">
        <v>538</v>
      </c>
      <c r="AB488" s="333" t="s">
        <v>538</v>
      </c>
      <c r="AC488" s="333" t="s">
        <v>538</v>
      </c>
      <c r="AD488" s="333" t="s">
        <v>538</v>
      </c>
      <c r="AE488" s="333" t="s">
        <v>538</v>
      </c>
      <c r="AF488" s="333" t="s">
        <v>538</v>
      </c>
      <c r="AG488" s="342" t="s">
        <v>202</v>
      </c>
      <c r="AH488" s="333">
        <v>7277.6013255999997</v>
      </c>
      <c r="AI488" s="333" t="s">
        <v>538</v>
      </c>
      <c r="AJ488" s="333" t="s">
        <v>538</v>
      </c>
    </row>
    <row r="489" spans="1:36" x14ac:dyDescent="0.75">
      <c r="A489" s="98" t="s">
        <v>725</v>
      </c>
      <c r="B489" s="333" t="s">
        <v>538</v>
      </c>
      <c r="C489" s="333">
        <v>397.31929999999994</v>
      </c>
      <c r="D489" s="333" t="s">
        <v>538</v>
      </c>
      <c r="E489" s="333" t="s">
        <v>538</v>
      </c>
      <c r="F489" s="333">
        <v>2552.02954</v>
      </c>
      <c r="G489" s="333" t="s">
        <v>538</v>
      </c>
      <c r="H489" s="333">
        <v>49037.090300000003</v>
      </c>
      <c r="I489" s="333" t="s">
        <v>538</v>
      </c>
      <c r="J489" s="333">
        <v>2095.9452000000001</v>
      </c>
      <c r="K489" s="333" t="s">
        <v>538</v>
      </c>
      <c r="L489" s="333" t="s">
        <v>538</v>
      </c>
      <c r="M489" s="333" t="s">
        <v>538</v>
      </c>
      <c r="N489" s="333" t="s">
        <v>538</v>
      </c>
      <c r="O489" s="333" t="s">
        <v>538</v>
      </c>
      <c r="P489" s="333" t="s">
        <v>538</v>
      </c>
      <c r="Q489" s="333">
        <v>99.33</v>
      </c>
      <c r="R489" s="333" t="s">
        <v>538</v>
      </c>
      <c r="S489" s="333" t="s">
        <v>538</v>
      </c>
      <c r="T489" s="333" t="s">
        <v>538</v>
      </c>
      <c r="U489" s="333" t="s">
        <v>538</v>
      </c>
      <c r="V489" s="342" t="s">
        <v>202</v>
      </c>
      <c r="W489" s="333" t="s">
        <v>538</v>
      </c>
      <c r="X489" s="333" t="s">
        <v>538</v>
      </c>
      <c r="Y489" s="333" t="s">
        <v>538</v>
      </c>
      <c r="Z489" s="333" t="s">
        <v>538</v>
      </c>
      <c r="AA489" s="333" t="s">
        <v>538</v>
      </c>
      <c r="AB489" s="333" t="s">
        <v>538</v>
      </c>
      <c r="AC489" s="333" t="s">
        <v>538</v>
      </c>
      <c r="AD489" s="333" t="s">
        <v>538</v>
      </c>
      <c r="AE489" s="333" t="s">
        <v>538</v>
      </c>
      <c r="AF489" s="333" t="s">
        <v>538</v>
      </c>
      <c r="AG489" s="342" t="s">
        <v>202</v>
      </c>
      <c r="AH489" s="333" t="s">
        <v>3421</v>
      </c>
      <c r="AI489" s="333" t="s">
        <v>538</v>
      </c>
      <c r="AJ489" s="333" t="s">
        <v>538</v>
      </c>
    </row>
    <row r="490" spans="1:36" x14ac:dyDescent="0.75">
      <c r="A490" s="98" t="s">
        <v>726</v>
      </c>
      <c r="B490" s="333" t="s">
        <v>538</v>
      </c>
      <c r="C490" s="333" t="s">
        <v>538</v>
      </c>
      <c r="D490" s="333" t="s">
        <v>538</v>
      </c>
      <c r="E490" s="333" t="s">
        <v>538</v>
      </c>
      <c r="F490" s="333" t="s">
        <v>538</v>
      </c>
      <c r="G490" s="333" t="s">
        <v>538</v>
      </c>
      <c r="H490" s="333">
        <v>1024.76</v>
      </c>
      <c r="I490" s="333" t="s">
        <v>538</v>
      </c>
      <c r="J490" s="333" t="s">
        <v>538</v>
      </c>
      <c r="K490" s="333" t="s">
        <v>538</v>
      </c>
      <c r="L490" s="333" t="s">
        <v>538</v>
      </c>
      <c r="M490" s="333" t="s">
        <v>538</v>
      </c>
      <c r="N490" s="333" t="s">
        <v>538</v>
      </c>
      <c r="O490" s="333" t="s">
        <v>538</v>
      </c>
      <c r="P490" s="333" t="s">
        <v>538</v>
      </c>
      <c r="Q490" s="333" t="s">
        <v>538</v>
      </c>
      <c r="R490" s="333" t="s">
        <v>538</v>
      </c>
      <c r="S490" s="333" t="s">
        <v>538</v>
      </c>
      <c r="T490" s="333" t="s">
        <v>538</v>
      </c>
      <c r="U490" s="333" t="s">
        <v>538</v>
      </c>
      <c r="V490" s="342" t="s">
        <v>202</v>
      </c>
      <c r="W490" s="333" t="s">
        <v>538</v>
      </c>
      <c r="X490" s="333" t="s">
        <v>538</v>
      </c>
      <c r="Y490" s="333" t="s">
        <v>538</v>
      </c>
      <c r="Z490" s="333" t="s">
        <v>538</v>
      </c>
      <c r="AA490" s="333" t="s">
        <v>538</v>
      </c>
      <c r="AB490" s="333" t="s">
        <v>538</v>
      </c>
      <c r="AC490" s="333" t="s">
        <v>538</v>
      </c>
      <c r="AD490" s="333" t="s">
        <v>538</v>
      </c>
      <c r="AE490" s="333" t="s">
        <v>538</v>
      </c>
      <c r="AF490" s="333" t="s">
        <v>538</v>
      </c>
      <c r="AG490" s="342" t="s">
        <v>202</v>
      </c>
      <c r="AH490" s="333" t="s">
        <v>540</v>
      </c>
      <c r="AI490" s="333" t="s">
        <v>538</v>
      </c>
      <c r="AJ490" s="333" t="s">
        <v>538</v>
      </c>
    </row>
    <row r="491" spans="1:36" x14ac:dyDescent="0.75">
      <c r="A491" s="98" t="s">
        <v>727</v>
      </c>
      <c r="B491" s="333">
        <v>0.88</v>
      </c>
      <c r="C491" s="333" t="s">
        <v>538</v>
      </c>
      <c r="D491" s="333" t="s">
        <v>538</v>
      </c>
      <c r="E491" s="333" t="s">
        <v>538</v>
      </c>
      <c r="F491" s="333">
        <v>30.78</v>
      </c>
      <c r="G491" s="333" t="s">
        <v>538</v>
      </c>
      <c r="H491" s="333" t="s">
        <v>538</v>
      </c>
      <c r="I491" s="333" t="s">
        <v>538</v>
      </c>
      <c r="J491" s="333" t="s">
        <v>538</v>
      </c>
      <c r="K491" s="333" t="s">
        <v>538</v>
      </c>
      <c r="L491" s="333" t="s">
        <v>538</v>
      </c>
      <c r="M491" s="333" t="s">
        <v>538</v>
      </c>
      <c r="N491" s="333" t="s">
        <v>538</v>
      </c>
      <c r="O491" s="333" t="s">
        <v>538</v>
      </c>
      <c r="P491" s="333" t="s">
        <v>538</v>
      </c>
      <c r="Q491" s="333">
        <v>18.399999999999999</v>
      </c>
      <c r="R491" s="333" t="s">
        <v>538</v>
      </c>
      <c r="S491" s="333" t="s">
        <v>538</v>
      </c>
      <c r="T491" s="333" t="s">
        <v>538</v>
      </c>
      <c r="U491" s="333" t="s">
        <v>538</v>
      </c>
      <c r="V491" s="342" t="s">
        <v>202</v>
      </c>
      <c r="W491" s="333">
        <v>2.1192000000000002</v>
      </c>
      <c r="X491" s="333" t="s">
        <v>538</v>
      </c>
      <c r="Y491" s="333" t="s">
        <v>538</v>
      </c>
      <c r="Z491" s="333" t="s">
        <v>538</v>
      </c>
      <c r="AA491" s="333" t="s">
        <v>538</v>
      </c>
      <c r="AB491" s="333" t="s">
        <v>538</v>
      </c>
      <c r="AC491" s="333" t="s">
        <v>538</v>
      </c>
      <c r="AD491" s="333" t="s">
        <v>538</v>
      </c>
      <c r="AE491" s="333" t="s">
        <v>538</v>
      </c>
      <c r="AF491" s="333" t="s">
        <v>538</v>
      </c>
      <c r="AG491" s="342" t="s">
        <v>202</v>
      </c>
      <c r="AH491" s="333" t="s">
        <v>540</v>
      </c>
      <c r="AI491" s="333" t="s">
        <v>538</v>
      </c>
      <c r="AJ491" s="333" t="s">
        <v>538</v>
      </c>
    </row>
    <row r="492" spans="1:36" x14ac:dyDescent="0.75">
      <c r="A492" s="98" t="s">
        <v>728</v>
      </c>
      <c r="B492" s="333" t="s">
        <v>538</v>
      </c>
      <c r="C492" s="333" t="s">
        <v>538</v>
      </c>
      <c r="D492" s="333" t="s">
        <v>538</v>
      </c>
      <c r="E492" s="333" t="s">
        <v>538</v>
      </c>
      <c r="F492" s="333" t="s">
        <v>538</v>
      </c>
      <c r="G492" s="333" t="s">
        <v>538</v>
      </c>
      <c r="H492" s="333">
        <v>6801.14</v>
      </c>
      <c r="I492" s="333" t="s">
        <v>538</v>
      </c>
      <c r="J492" s="333" t="s">
        <v>538</v>
      </c>
      <c r="K492" s="333" t="s">
        <v>538</v>
      </c>
      <c r="L492" s="333" t="s">
        <v>538</v>
      </c>
      <c r="M492" s="333" t="s">
        <v>538</v>
      </c>
      <c r="N492" s="333" t="s">
        <v>538</v>
      </c>
      <c r="O492" s="333" t="s">
        <v>538</v>
      </c>
      <c r="P492" s="333" t="s">
        <v>538</v>
      </c>
      <c r="Q492" s="333" t="s">
        <v>538</v>
      </c>
      <c r="R492" s="333" t="s">
        <v>538</v>
      </c>
      <c r="S492" s="333" t="s">
        <v>538</v>
      </c>
      <c r="T492" s="333" t="s">
        <v>538</v>
      </c>
      <c r="U492" s="333" t="s">
        <v>538</v>
      </c>
      <c r="V492" s="342" t="s">
        <v>202</v>
      </c>
      <c r="W492" s="333" t="s">
        <v>538</v>
      </c>
      <c r="X492" s="333" t="s">
        <v>538</v>
      </c>
      <c r="Y492" s="333" t="s">
        <v>538</v>
      </c>
      <c r="Z492" s="333" t="s">
        <v>538</v>
      </c>
      <c r="AA492" s="333" t="s">
        <v>538</v>
      </c>
      <c r="AB492" s="333" t="s">
        <v>538</v>
      </c>
      <c r="AC492" s="333" t="s">
        <v>538</v>
      </c>
      <c r="AD492" s="333" t="s">
        <v>538</v>
      </c>
      <c r="AE492" s="333" t="s">
        <v>538</v>
      </c>
      <c r="AF492" s="333" t="s">
        <v>538</v>
      </c>
      <c r="AG492" s="342" t="s">
        <v>202</v>
      </c>
      <c r="AH492" s="333" t="s">
        <v>617</v>
      </c>
      <c r="AI492" s="333" t="s">
        <v>538</v>
      </c>
      <c r="AJ492" s="333" t="s">
        <v>538</v>
      </c>
    </row>
    <row r="493" spans="1:36" x14ac:dyDescent="0.75">
      <c r="A493" s="98" t="s">
        <v>729</v>
      </c>
      <c r="B493" s="333" t="s">
        <v>538</v>
      </c>
      <c r="C493" s="333" t="s">
        <v>538</v>
      </c>
      <c r="D493" s="333" t="s">
        <v>538</v>
      </c>
      <c r="E493" s="333" t="s">
        <v>538</v>
      </c>
      <c r="F493" s="333" t="s">
        <v>538</v>
      </c>
      <c r="G493" s="333" t="s">
        <v>538</v>
      </c>
      <c r="H493" s="333" t="s">
        <v>538</v>
      </c>
      <c r="I493" s="333" t="s">
        <v>538</v>
      </c>
      <c r="J493" s="333" t="s">
        <v>538</v>
      </c>
      <c r="K493" s="333" t="s">
        <v>538</v>
      </c>
      <c r="L493" s="333" t="s">
        <v>538</v>
      </c>
      <c r="M493" s="333" t="s">
        <v>538</v>
      </c>
      <c r="N493" s="333" t="s">
        <v>538</v>
      </c>
      <c r="O493" s="333" t="s">
        <v>538</v>
      </c>
      <c r="P493" s="333" t="s">
        <v>538</v>
      </c>
      <c r="Q493" s="333" t="s">
        <v>538</v>
      </c>
      <c r="R493" s="333" t="s">
        <v>538</v>
      </c>
      <c r="S493" s="333" t="s">
        <v>538</v>
      </c>
      <c r="T493" s="333" t="s">
        <v>538</v>
      </c>
      <c r="U493" s="333" t="s">
        <v>538</v>
      </c>
      <c r="V493" s="342" t="s">
        <v>202</v>
      </c>
      <c r="W493" s="333" t="s">
        <v>538</v>
      </c>
      <c r="X493" s="333" t="s">
        <v>538</v>
      </c>
      <c r="Y493" s="333" t="s">
        <v>538</v>
      </c>
      <c r="Z493" s="333" t="s">
        <v>538</v>
      </c>
      <c r="AA493" s="333" t="s">
        <v>538</v>
      </c>
      <c r="AB493" s="333" t="s">
        <v>538</v>
      </c>
      <c r="AC493" s="333" t="s">
        <v>538</v>
      </c>
      <c r="AD493" s="333" t="s">
        <v>538</v>
      </c>
      <c r="AE493" s="333" t="s">
        <v>538</v>
      </c>
      <c r="AF493" s="333" t="s">
        <v>538</v>
      </c>
      <c r="AG493" s="342" t="s">
        <v>202</v>
      </c>
      <c r="AH493" s="333" t="s">
        <v>540</v>
      </c>
      <c r="AI493" s="333" t="s">
        <v>538</v>
      </c>
      <c r="AJ493" s="333" t="s">
        <v>538</v>
      </c>
    </row>
    <row r="494" spans="1:36" x14ac:dyDescent="0.75">
      <c r="A494" s="99" t="s">
        <v>730</v>
      </c>
      <c r="B494" s="333" t="s">
        <v>538</v>
      </c>
      <c r="C494" s="333" t="s">
        <v>538</v>
      </c>
      <c r="D494" s="333" t="s">
        <v>538</v>
      </c>
      <c r="E494" s="333" t="s">
        <v>538</v>
      </c>
      <c r="F494" s="333" t="s">
        <v>538</v>
      </c>
      <c r="G494" s="333" t="s">
        <v>538</v>
      </c>
      <c r="H494" s="333" t="s">
        <v>538</v>
      </c>
      <c r="I494" s="333" t="s">
        <v>538</v>
      </c>
      <c r="J494" s="333" t="s">
        <v>538</v>
      </c>
      <c r="K494" s="333" t="s">
        <v>538</v>
      </c>
      <c r="L494" s="333" t="s">
        <v>538</v>
      </c>
      <c r="M494" s="333" t="s">
        <v>538</v>
      </c>
      <c r="N494" s="333" t="s">
        <v>538</v>
      </c>
      <c r="O494" s="333" t="s">
        <v>538</v>
      </c>
      <c r="P494" s="333" t="s">
        <v>538</v>
      </c>
      <c r="Q494" s="333" t="s">
        <v>538</v>
      </c>
      <c r="R494" s="333" t="s">
        <v>538</v>
      </c>
      <c r="S494" s="333" t="s">
        <v>538</v>
      </c>
      <c r="T494" s="333" t="s">
        <v>538</v>
      </c>
      <c r="U494" s="333" t="s">
        <v>538</v>
      </c>
      <c r="V494" s="342" t="s">
        <v>202</v>
      </c>
      <c r="W494" s="333" t="s">
        <v>538</v>
      </c>
      <c r="X494" s="333" t="s">
        <v>538</v>
      </c>
      <c r="Y494" s="333" t="s">
        <v>538</v>
      </c>
      <c r="Z494" s="333" t="s">
        <v>538</v>
      </c>
      <c r="AA494" s="333" t="s">
        <v>538</v>
      </c>
      <c r="AB494" s="333" t="s">
        <v>538</v>
      </c>
      <c r="AC494" s="333" t="s">
        <v>538</v>
      </c>
      <c r="AD494" s="333" t="s">
        <v>538</v>
      </c>
      <c r="AE494" s="333" t="s">
        <v>538</v>
      </c>
      <c r="AF494" s="333" t="s">
        <v>538</v>
      </c>
      <c r="AG494" s="342" t="s">
        <v>202</v>
      </c>
      <c r="AH494" s="333">
        <v>7277.6013255999997</v>
      </c>
      <c r="AI494" s="333" t="s">
        <v>538</v>
      </c>
      <c r="AJ494" s="333" t="s">
        <v>538</v>
      </c>
    </row>
    <row r="495" spans="1:36" x14ac:dyDescent="0.75">
      <c r="A495" s="390" t="s">
        <v>731</v>
      </c>
      <c r="B495" s="333" t="s">
        <v>538</v>
      </c>
      <c r="C495" s="333" t="s">
        <v>538</v>
      </c>
      <c r="D495" s="333" t="s">
        <v>538</v>
      </c>
      <c r="E495" s="333" t="s">
        <v>538</v>
      </c>
      <c r="F495" s="333" t="s">
        <v>538</v>
      </c>
      <c r="G495" s="333" t="s">
        <v>538</v>
      </c>
      <c r="H495" s="333" t="s">
        <v>538</v>
      </c>
      <c r="I495" s="333" t="s">
        <v>538</v>
      </c>
      <c r="J495" s="333" t="s">
        <v>538</v>
      </c>
      <c r="K495" s="333" t="s">
        <v>538</v>
      </c>
      <c r="L495" s="333" t="s">
        <v>538</v>
      </c>
      <c r="M495" s="333" t="s">
        <v>538</v>
      </c>
      <c r="N495" s="333" t="s">
        <v>538</v>
      </c>
      <c r="O495" s="333" t="s">
        <v>538</v>
      </c>
      <c r="P495" s="333" t="s">
        <v>538</v>
      </c>
      <c r="Q495" s="333" t="s">
        <v>538</v>
      </c>
      <c r="R495" s="333" t="s">
        <v>538</v>
      </c>
      <c r="S495" s="333" t="s">
        <v>538</v>
      </c>
      <c r="T495" s="333" t="s">
        <v>538</v>
      </c>
      <c r="U495" s="333" t="s">
        <v>538</v>
      </c>
      <c r="V495" s="342" t="s">
        <v>202</v>
      </c>
      <c r="W495" s="333" t="s">
        <v>538</v>
      </c>
      <c r="X495" s="333" t="s">
        <v>538</v>
      </c>
      <c r="Y495" s="333" t="s">
        <v>538</v>
      </c>
      <c r="Z495" s="333" t="s">
        <v>538</v>
      </c>
      <c r="AA495" s="333" t="s">
        <v>538</v>
      </c>
      <c r="AB495" s="333" t="s">
        <v>538</v>
      </c>
      <c r="AC495" s="333" t="s">
        <v>538</v>
      </c>
      <c r="AD495" s="333" t="s">
        <v>538</v>
      </c>
      <c r="AE495" s="333" t="s">
        <v>538</v>
      </c>
      <c r="AF495" s="333" t="s">
        <v>538</v>
      </c>
      <c r="AG495" s="342" t="s">
        <v>202</v>
      </c>
      <c r="AH495" s="333" t="s">
        <v>538</v>
      </c>
      <c r="AI495" s="333">
        <v>366.24329245063001</v>
      </c>
      <c r="AJ495" s="333" t="s">
        <v>538</v>
      </c>
    </row>
    <row r="496" spans="1:36" x14ac:dyDescent="0.75">
      <c r="A496" s="98" t="s">
        <v>732</v>
      </c>
      <c r="B496" s="333" t="s">
        <v>538</v>
      </c>
      <c r="C496" s="333" t="s">
        <v>538</v>
      </c>
      <c r="D496" s="333" t="s">
        <v>538</v>
      </c>
      <c r="E496" s="333" t="s">
        <v>538</v>
      </c>
      <c r="F496" s="333" t="s">
        <v>538</v>
      </c>
      <c r="G496" s="333" t="s">
        <v>538</v>
      </c>
      <c r="H496" s="333" t="s">
        <v>538</v>
      </c>
      <c r="I496" s="333" t="s">
        <v>538</v>
      </c>
      <c r="J496" s="333" t="s">
        <v>538</v>
      </c>
      <c r="K496" s="333" t="s">
        <v>538</v>
      </c>
      <c r="L496" s="333" t="s">
        <v>538</v>
      </c>
      <c r="M496" s="333" t="s">
        <v>538</v>
      </c>
      <c r="N496" s="333" t="s">
        <v>538</v>
      </c>
      <c r="O496" s="333" t="s">
        <v>538</v>
      </c>
      <c r="P496" s="333" t="s">
        <v>538</v>
      </c>
      <c r="Q496" s="333" t="s">
        <v>538</v>
      </c>
      <c r="R496" s="333" t="s">
        <v>538</v>
      </c>
      <c r="S496" s="333" t="s">
        <v>538</v>
      </c>
      <c r="T496" s="333" t="s">
        <v>538</v>
      </c>
      <c r="U496" s="333" t="s">
        <v>538</v>
      </c>
      <c r="V496" s="342" t="s">
        <v>202</v>
      </c>
      <c r="W496" s="333" t="s">
        <v>538</v>
      </c>
      <c r="X496" s="333" t="s">
        <v>538</v>
      </c>
      <c r="Y496" s="333" t="s">
        <v>538</v>
      </c>
      <c r="Z496" s="333" t="s">
        <v>538</v>
      </c>
      <c r="AA496" s="333" t="s">
        <v>538</v>
      </c>
      <c r="AB496" s="333" t="s">
        <v>538</v>
      </c>
      <c r="AC496" s="333" t="s">
        <v>538</v>
      </c>
      <c r="AD496" s="333" t="s">
        <v>538</v>
      </c>
      <c r="AE496" s="333" t="s">
        <v>538</v>
      </c>
      <c r="AF496" s="333" t="s">
        <v>538</v>
      </c>
      <c r="AG496" s="342" t="s">
        <v>202</v>
      </c>
      <c r="AH496" s="333" t="s">
        <v>538</v>
      </c>
      <c r="AI496" s="333">
        <v>366.24329245062688</v>
      </c>
      <c r="AJ496" s="333" t="s">
        <v>538</v>
      </c>
    </row>
    <row r="497" spans="1:36" x14ac:dyDescent="0.75">
      <c r="A497" s="98" t="s">
        <v>733</v>
      </c>
      <c r="B497" s="342" t="s">
        <v>202</v>
      </c>
      <c r="C497" s="342" t="s">
        <v>202</v>
      </c>
      <c r="D497" s="342" t="s">
        <v>202</v>
      </c>
      <c r="E497" s="342" t="s">
        <v>202</v>
      </c>
      <c r="F497" s="342" t="s">
        <v>202</v>
      </c>
      <c r="G497" s="342" t="s">
        <v>202</v>
      </c>
      <c r="H497" s="342" t="s">
        <v>202</v>
      </c>
      <c r="I497" s="342" t="s">
        <v>202</v>
      </c>
      <c r="J497" s="342" t="s">
        <v>202</v>
      </c>
      <c r="K497" s="342" t="s">
        <v>202</v>
      </c>
      <c r="L497" s="342" t="s">
        <v>202</v>
      </c>
      <c r="M497" s="342" t="s">
        <v>202</v>
      </c>
      <c r="N497" s="342" t="s">
        <v>202</v>
      </c>
      <c r="O497" s="342" t="s">
        <v>202</v>
      </c>
      <c r="P497" s="342" t="s">
        <v>202</v>
      </c>
      <c r="Q497" s="342" t="s">
        <v>202</v>
      </c>
      <c r="R497" s="342" t="s">
        <v>202</v>
      </c>
      <c r="S497" s="342" t="s">
        <v>202</v>
      </c>
      <c r="T497" s="342" t="s">
        <v>202</v>
      </c>
      <c r="U497" s="342" t="s">
        <v>202</v>
      </c>
      <c r="V497" s="342" t="s">
        <v>202</v>
      </c>
      <c r="W497" s="333" t="s">
        <v>538</v>
      </c>
      <c r="X497" s="333" t="s">
        <v>538</v>
      </c>
      <c r="Y497" s="333" t="s">
        <v>538</v>
      </c>
      <c r="Z497" s="333" t="s">
        <v>538</v>
      </c>
      <c r="AA497" s="333" t="s">
        <v>538</v>
      </c>
      <c r="AB497" s="333" t="s">
        <v>538</v>
      </c>
      <c r="AC497" s="333" t="s">
        <v>538</v>
      </c>
      <c r="AD497" s="333" t="s">
        <v>538</v>
      </c>
      <c r="AE497" s="333" t="s">
        <v>538</v>
      </c>
      <c r="AF497" s="333" t="s">
        <v>538</v>
      </c>
      <c r="AG497" s="342" t="s">
        <v>202</v>
      </c>
      <c r="AH497" s="342" t="s">
        <v>202</v>
      </c>
      <c r="AI497" s="333" t="s">
        <v>565</v>
      </c>
      <c r="AJ497" s="342" t="s">
        <v>202</v>
      </c>
    </row>
    <row r="498" spans="1:36" x14ac:dyDescent="0.75">
      <c r="A498" s="98" t="s">
        <v>735</v>
      </c>
      <c r="B498" s="333" t="s">
        <v>538</v>
      </c>
      <c r="C498" s="333" t="s">
        <v>538</v>
      </c>
      <c r="D498" s="333" t="s">
        <v>538</v>
      </c>
      <c r="E498" s="333" t="s">
        <v>538</v>
      </c>
      <c r="F498" s="333" t="s">
        <v>538</v>
      </c>
      <c r="G498" s="333" t="s">
        <v>538</v>
      </c>
      <c r="H498" s="333" t="s">
        <v>538</v>
      </c>
      <c r="I498" s="333" t="s">
        <v>538</v>
      </c>
      <c r="J498" s="333" t="s">
        <v>538</v>
      </c>
      <c r="K498" s="333" t="s">
        <v>538</v>
      </c>
      <c r="L498" s="333" t="s">
        <v>538</v>
      </c>
      <c r="M498" s="333" t="s">
        <v>538</v>
      </c>
      <c r="N498" s="333" t="s">
        <v>538</v>
      </c>
      <c r="O498" s="333" t="s">
        <v>538</v>
      </c>
      <c r="P498" s="333" t="s">
        <v>538</v>
      </c>
      <c r="Q498" s="333" t="s">
        <v>538</v>
      </c>
      <c r="R498" s="333" t="s">
        <v>538</v>
      </c>
      <c r="S498" s="333" t="s">
        <v>538</v>
      </c>
      <c r="T498" s="333" t="s">
        <v>538</v>
      </c>
      <c r="U498" s="333" t="s">
        <v>538</v>
      </c>
      <c r="V498" s="342" t="s">
        <v>202</v>
      </c>
      <c r="W498" s="333" t="s">
        <v>538</v>
      </c>
      <c r="X498" s="333" t="s">
        <v>538</v>
      </c>
      <c r="Y498" s="333" t="s">
        <v>538</v>
      </c>
      <c r="Z498" s="333" t="s">
        <v>538</v>
      </c>
      <c r="AA498" s="333" t="s">
        <v>538</v>
      </c>
      <c r="AB498" s="333" t="s">
        <v>538</v>
      </c>
      <c r="AC498" s="333" t="s">
        <v>538</v>
      </c>
      <c r="AD498" s="333" t="s">
        <v>538</v>
      </c>
      <c r="AE498" s="333" t="s">
        <v>538</v>
      </c>
      <c r="AF498" s="333" t="s">
        <v>538</v>
      </c>
      <c r="AG498" s="342" t="s">
        <v>202</v>
      </c>
      <c r="AH498" s="333" t="s">
        <v>538</v>
      </c>
      <c r="AI498" s="333" t="s">
        <v>538</v>
      </c>
      <c r="AJ498" s="333" t="s">
        <v>538</v>
      </c>
    </row>
    <row r="499" spans="1:36" x14ac:dyDescent="0.75">
      <c r="A499" s="405" t="s">
        <v>784</v>
      </c>
      <c r="B499" s="333" t="s">
        <v>572</v>
      </c>
      <c r="C499" s="333" t="s">
        <v>538</v>
      </c>
      <c r="D499" s="333" t="s">
        <v>538</v>
      </c>
      <c r="E499" s="333" t="s">
        <v>538</v>
      </c>
      <c r="F499" s="333" t="s">
        <v>538</v>
      </c>
      <c r="G499" s="333" t="s">
        <v>538</v>
      </c>
      <c r="H499" s="333" t="s">
        <v>538</v>
      </c>
      <c r="I499" s="333" t="s">
        <v>538</v>
      </c>
      <c r="J499" s="333" t="s">
        <v>538</v>
      </c>
      <c r="K499" s="333" t="s">
        <v>538</v>
      </c>
      <c r="L499" s="333" t="s">
        <v>538</v>
      </c>
      <c r="M499" s="333" t="s">
        <v>538</v>
      </c>
      <c r="N499" s="333" t="s">
        <v>538</v>
      </c>
      <c r="O499" s="333" t="s">
        <v>538</v>
      </c>
      <c r="P499" s="333" t="s">
        <v>538</v>
      </c>
      <c r="Q499" s="333" t="s">
        <v>538</v>
      </c>
      <c r="R499" s="333" t="s">
        <v>538</v>
      </c>
      <c r="S499" s="333" t="s">
        <v>538</v>
      </c>
      <c r="T499" s="333" t="s">
        <v>538</v>
      </c>
      <c r="U499" s="333" t="s">
        <v>538</v>
      </c>
      <c r="V499" s="342" t="s">
        <v>202</v>
      </c>
      <c r="W499" s="333" t="s">
        <v>572</v>
      </c>
      <c r="X499" s="333" t="s">
        <v>572</v>
      </c>
      <c r="Y499" s="333" t="s">
        <v>572</v>
      </c>
      <c r="Z499" s="333" t="s">
        <v>538</v>
      </c>
      <c r="AA499" s="333" t="s">
        <v>572</v>
      </c>
      <c r="AB499" s="333" t="s">
        <v>538</v>
      </c>
      <c r="AC499" s="333" t="s">
        <v>538</v>
      </c>
      <c r="AD499" s="333" t="s">
        <v>538</v>
      </c>
      <c r="AE499" s="333" t="s">
        <v>538</v>
      </c>
      <c r="AF499" s="333" t="s">
        <v>538</v>
      </c>
      <c r="AG499" s="342" t="s">
        <v>202</v>
      </c>
      <c r="AH499" s="333" t="s">
        <v>538</v>
      </c>
      <c r="AI499" s="333" t="s">
        <v>572</v>
      </c>
      <c r="AJ499" s="333" t="s">
        <v>572</v>
      </c>
    </row>
    <row r="500" spans="1:36" x14ac:dyDescent="0.75">
      <c r="A500" s="406" t="s">
        <v>785</v>
      </c>
      <c r="B500" s="333" t="s">
        <v>572</v>
      </c>
      <c r="C500" s="333" t="s">
        <v>538</v>
      </c>
      <c r="D500" s="333" t="s">
        <v>538</v>
      </c>
      <c r="E500" s="333" t="s">
        <v>538</v>
      </c>
      <c r="F500" s="333" t="s">
        <v>538</v>
      </c>
      <c r="G500" s="333" t="s">
        <v>538</v>
      </c>
      <c r="H500" s="333" t="s">
        <v>538</v>
      </c>
      <c r="I500" s="333" t="s">
        <v>538</v>
      </c>
      <c r="J500" s="333" t="s">
        <v>538</v>
      </c>
      <c r="K500" s="333" t="s">
        <v>538</v>
      </c>
      <c r="L500" s="333" t="s">
        <v>538</v>
      </c>
      <c r="M500" s="333" t="s">
        <v>538</v>
      </c>
      <c r="N500" s="333" t="s">
        <v>538</v>
      </c>
      <c r="O500" s="333" t="s">
        <v>538</v>
      </c>
      <c r="P500" s="333" t="s">
        <v>538</v>
      </c>
      <c r="Q500" s="333" t="s">
        <v>538</v>
      </c>
      <c r="R500" s="333" t="s">
        <v>538</v>
      </c>
      <c r="S500" s="333" t="s">
        <v>538</v>
      </c>
      <c r="T500" s="333" t="s">
        <v>538</v>
      </c>
      <c r="U500" s="333" t="s">
        <v>538</v>
      </c>
      <c r="V500" s="342" t="s">
        <v>202</v>
      </c>
      <c r="W500" s="333" t="s">
        <v>572</v>
      </c>
      <c r="X500" s="333" t="s">
        <v>572</v>
      </c>
      <c r="Y500" s="333" t="s">
        <v>572</v>
      </c>
      <c r="Z500" s="333" t="s">
        <v>538</v>
      </c>
      <c r="AA500" s="333" t="s">
        <v>572</v>
      </c>
      <c r="AB500" s="333" t="s">
        <v>538</v>
      </c>
      <c r="AC500" s="333" t="s">
        <v>538</v>
      </c>
      <c r="AD500" s="333" t="s">
        <v>538</v>
      </c>
      <c r="AE500" s="333" t="s">
        <v>538</v>
      </c>
      <c r="AF500" s="333" t="s">
        <v>538</v>
      </c>
      <c r="AG500" s="342" t="s">
        <v>202</v>
      </c>
      <c r="AH500" s="333" t="s">
        <v>538</v>
      </c>
      <c r="AI500" s="333" t="s">
        <v>572</v>
      </c>
      <c r="AJ500" s="333" t="s">
        <v>572</v>
      </c>
    </row>
    <row r="501" spans="1:36" ht="15.75" customHeight="1" thickBot="1" x14ac:dyDescent="0.9">
      <c r="A501" s="407" t="s">
        <v>786</v>
      </c>
      <c r="B501" s="516" t="s">
        <v>773</v>
      </c>
      <c r="C501" s="518"/>
      <c r="D501" s="518"/>
      <c r="E501" s="518"/>
      <c r="F501" s="518"/>
      <c r="G501" s="518"/>
      <c r="H501" s="518"/>
      <c r="I501" s="518"/>
      <c r="J501" s="518"/>
      <c r="K501" s="518"/>
      <c r="L501" s="518"/>
      <c r="M501" s="518"/>
      <c r="N501" s="518"/>
      <c r="O501" s="518"/>
      <c r="P501" s="518"/>
      <c r="Q501" s="518"/>
      <c r="R501" s="518"/>
      <c r="S501" s="518"/>
      <c r="T501" s="518"/>
      <c r="U501" s="518"/>
      <c r="V501" s="518"/>
      <c r="W501" s="518"/>
      <c r="X501" s="518"/>
      <c r="Y501" s="518"/>
      <c r="Z501" s="518"/>
      <c r="AA501" s="518"/>
      <c r="AB501" s="518"/>
      <c r="AC501" s="518"/>
      <c r="AD501" s="518"/>
      <c r="AE501" s="518"/>
      <c r="AF501" s="518"/>
      <c r="AG501" s="518"/>
      <c r="AH501" s="518"/>
      <c r="AI501" s="518"/>
      <c r="AJ501" s="519"/>
    </row>
    <row r="502" spans="1:36" ht="15.5" thickTop="1" x14ac:dyDescent="0.75">
      <c r="A502" s="403" t="s">
        <v>787</v>
      </c>
      <c r="B502" s="333">
        <v>20254.520686728443</v>
      </c>
      <c r="C502" s="333">
        <v>268.19052749999997</v>
      </c>
      <c r="D502" s="333" t="s">
        <v>877</v>
      </c>
      <c r="E502" s="333" t="s">
        <v>877</v>
      </c>
      <c r="F502" s="333">
        <v>9039.8333899999998</v>
      </c>
      <c r="G502" s="333" t="s">
        <v>563</v>
      </c>
      <c r="H502" s="333">
        <v>81314.076128999994</v>
      </c>
      <c r="I502" s="333" t="s">
        <v>563</v>
      </c>
      <c r="J502" s="333">
        <v>9368.8750440000003</v>
      </c>
      <c r="K502" s="333" t="s">
        <v>563</v>
      </c>
      <c r="L502" s="333" t="s">
        <v>877</v>
      </c>
      <c r="M502" s="333" t="s">
        <v>563</v>
      </c>
      <c r="N502" s="333" t="s">
        <v>563</v>
      </c>
      <c r="O502" s="333" t="s">
        <v>563</v>
      </c>
      <c r="P502" s="333" t="s">
        <v>563</v>
      </c>
      <c r="Q502" s="333">
        <v>1154.9313</v>
      </c>
      <c r="R502" s="333" t="s">
        <v>563</v>
      </c>
      <c r="S502" s="333" t="s">
        <v>877</v>
      </c>
      <c r="T502" s="333" t="s">
        <v>877</v>
      </c>
      <c r="U502" s="333">
        <v>1.60780766886866</v>
      </c>
      <c r="V502" s="342" t="s">
        <v>202</v>
      </c>
      <c r="W502" s="333">
        <v>3979.0727550608922</v>
      </c>
      <c r="X502" s="333">
        <v>2511.3476621303439</v>
      </c>
      <c r="Y502" s="333">
        <v>78.765663410333119</v>
      </c>
      <c r="Z502" s="333" t="s">
        <v>563</v>
      </c>
      <c r="AA502" s="333">
        <v>116.95980442221905</v>
      </c>
      <c r="AB502" s="333" t="s">
        <v>563</v>
      </c>
      <c r="AC502" s="333" t="s">
        <v>877</v>
      </c>
      <c r="AD502" s="333" t="s">
        <v>563</v>
      </c>
      <c r="AE502" s="333" t="s">
        <v>563</v>
      </c>
      <c r="AF502" s="333">
        <v>2.4741442848996602</v>
      </c>
      <c r="AG502" s="342" t="s">
        <v>202</v>
      </c>
      <c r="AH502" s="333">
        <v>7305.7941112096423</v>
      </c>
      <c r="AI502" s="333">
        <v>11798.978876951627</v>
      </c>
      <c r="AJ502" s="333">
        <v>487.89041815713603</v>
      </c>
    </row>
    <row r="503" spans="1:36" x14ac:dyDescent="0.75">
      <c r="A503" s="408" t="s">
        <v>788</v>
      </c>
      <c r="B503" s="333">
        <v>20040.325102040817</v>
      </c>
      <c r="C503" s="333" t="s">
        <v>538</v>
      </c>
      <c r="D503" s="333" t="s">
        <v>538</v>
      </c>
      <c r="E503" s="333" t="s">
        <v>538</v>
      </c>
      <c r="F503" s="333" t="s">
        <v>538</v>
      </c>
      <c r="G503" s="333" t="s">
        <v>538</v>
      </c>
      <c r="H503" s="333" t="s">
        <v>538</v>
      </c>
      <c r="I503" s="333" t="s">
        <v>538</v>
      </c>
      <c r="J503" s="333" t="s">
        <v>538</v>
      </c>
      <c r="K503" s="333" t="s">
        <v>538</v>
      </c>
      <c r="L503" s="333" t="s">
        <v>538</v>
      </c>
      <c r="M503" s="333" t="s">
        <v>538</v>
      </c>
      <c r="N503" s="333" t="s">
        <v>538</v>
      </c>
      <c r="O503" s="333" t="s">
        <v>538</v>
      </c>
      <c r="P503" s="333" t="s">
        <v>538</v>
      </c>
      <c r="Q503" s="333" t="s">
        <v>538</v>
      </c>
      <c r="R503" s="333" t="s">
        <v>538</v>
      </c>
      <c r="S503" s="333" t="s">
        <v>538</v>
      </c>
      <c r="T503" s="333" t="s">
        <v>538</v>
      </c>
      <c r="U503" s="333" t="s">
        <v>538</v>
      </c>
      <c r="V503" s="342" t="s">
        <v>202</v>
      </c>
      <c r="W503" s="333" t="s">
        <v>538</v>
      </c>
      <c r="X503" s="333" t="s">
        <v>538</v>
      </c>
      <c r="Y503" s="333" t="s">
        <v>538</v>
      </c>
      <c r="Z503" s="333" t="s">
        <v>538</v>
      </c>
      <c r="AA503" s="333" t="s">
        <v>538</v>
      </c>
      <c r="AB503" s="333" t="s">
        <v>538</v>
      </c>
      <c r="AC503" s="333" t="s">
        <v>538</v>
      </c>
      <c r="AD503" s="333" t="s">
        <v>538</v>
      </c>
      <c r="AE503" s="333" t="s">
        <v>538</v>
      </c>
      <c r="AF503" s="333" t="s">
        <v>538</v>
      </c>
      <c r="AG503" s="342" t="s">
        <v>202</v>
      </c>
      <c r="AH503" s="333" t="s">
        <v>538</v>
      </c>
      <c r="AI503" s="333" t="s">
        <v>538</v>
      </c>
      <c r="AJ503" s="333" t="s">
        <v>538</v>
      </c>
    </row>
    <row r="504" spans="1:36" x14ac:dyDescent="0.75">
      <c r="A504" s="409" t="s">
        <v>789</v>
      </c>
      <c r="B504" s="333" t="s">
        <v>538</v>
      </c>
      <c r="C504" s="333" t="s">
        <v>538</v>
      </c>
      <c r="D504" s="333" t="s">
        <v>538</v>
      </c>
      <c r="E504" s="333" t="s">
        <v>538</v>
      </c>
      <c r="F504" s="333" t="s">
        <v>538</v>
      </c>
      <c r="G504" s="333" t="s">
        <v>538</v>
      </c>
      <c r="H504" s="333" t="s">
        <v>602</v>
      </c>
      <c r="I504" s="333" t="s">
        <v>538</v>
      </c>
      <c r="J504" s="333" t="s">
        <v>538</v>
      </c>
      <c r="K504" s="333" t="s">
        <v>538</v>
      </c>
      <c r="L504" s="333" t="s">
        <v>538</v>
      </c>
      <c r="M504" s="333" t="s">
        <v>538</v>
      </c>
      <c r="N504" s="333" t="s">
        <v>538</v>
      </c>
      <c r="O504" s="333" t="s">
        <v>538</v>
      </c>
      <c r="P504" s="333" t="s">
        <v>538</v>
      </c>
      <c r="Q504" s="333" t="s">
        <v>538</v>
      </c>
      <c r="R504" s="333" t="s">
        <v>538</v>
      </c>
      <c r="S504" s="333" t="s">
        <v>538</v>
      </c>
      <c r="T504" s="333" t="s">
        <v>538</v>
      </c>
      <c r="U504" s="333" t="s">
        <v>538</v>
      </c>
      <c r="V504" s="342" t="s">
        <v>202</v>
      </c>
      <c r="W504" s="333">
        <v>2889.5115971792543</v>
      </c>
      <c r="X504" s="333">
        <v>550.24258844079532</v>
      </c>
      <c r="Y504" s="333" t="s">
        <v>538</v>
      </c>
      <c r="Z504" s="333" t="s">
        <v>538</v>
      </c>
      <c r="AA504" s="333" t="s">
        <v>538</v>
      </c>
      <c r="AB504" s="333" t="s">
        <v>538</v>
      </c>
      <c r="AC504" s="333" t="s">
        <v>538</v>
      </c>
      <c r="AD504" s="333" t="s">
        <v>538</v>
      </c>
      <c r="AE504" s="333" t="s">
        <v>538</v>
      </c>
      <c r="AF504" s="333" t="s">
        <v>538</v>
      </c>
      <c r="AG504" s="342" t="s">
        <v>202</v>
      </c>
      <c r="AH504" s="333" t="s">
        <v>538</v>
      </c>
      <c r="AI504" s="333">
        <v>2745.5373405254281</v>
      </c>
      <c r="AJ504" s="333" t="s">
        <v>538</v>
      </c>
    </row>
    <row r="505" spans="1:36" x14ac:dyDescent="0.75">
      <c r="A505" s="410" t="s">
        <v>790</v>
      </c>
      <c r="B505" s="333">
        <v>201.17158468762938</v>
      </c>
      <c r="C505" s="333" t="s">
        <v>655</v>
      </c>
      <c r="D505" s="333" t="s">
        <v>3413</v>
      </c>
      <c r="E505" s="333" t="s">
        <v>3413</v>
      </c>
      <c r="F505" s="333" t="s">
        <v>3413</v>
      </c>
      <c r="G505" s="333" t="s">
        <v>656</v>
      </c>
      <c r="H505" s="333" t="s">
        <v>655</v>
      </c>
      <c r="I505" s="333" t="s">
        <v>656</v>
      </c>
      <c r="J505" s="333" t="s">
        <v>3413</v>
      </c>
      <c r="K505" s="333" t="s">
        <v>656</v>
      </c>
      <c r="L505" s="333" t="s">
        <v>3413</v>
      </c>
      <c r="M505" s="333" t="s">
        <v>656</v>
      </c>
      <c r="N505" s="333" t="s">
        <v>656</v>
      </c>
      <c r="O505" s="333" t="s">
        <v>656</v>
      </c>
      <c r="P505" s="333" t="s">
        <v>656</v>
      </c>
      <c r="Q505" s="333" t="s">
        <v>3413</v>
      </c>
      <c r="R505" s="333" t="s">
        <v>656</v>
      </c>
      <c r="S505" s="333" t="s">
        <v>3413</v>
      </c>
      <c r="T505" s="333" t="s">
        <v>3413</v>
      </c>
      <c r="U505" s="333">
        <v>1.60780766886866</v>
      </c>
      <c r="V505" s="342" t="s">
        <v>202</v>
      </c>
      <c r="W505" s="333">
        <v>1073.9002698816375</v>
      </c>
      <c r="X505" s="333">
        <v>1961.1050736895486</v>
      </c>
      <c r="Y505" s="333">
        <v>78.765663410333119</v>
      </c>
      <c r="Z505" s="333" t="s">
        <v>656</v>
      </c>
      <c r="AA505" s="333">
        <v>116.95980442221905</v>
      </c>
      <c r="AB505" s="333" t="s">
        <v>656</v>
      </c>
      <c r="AC505" s="333" t="s">
        <v>3413</v>
      </c>
      <c r="AD505" s="333" t="s">
        <v>656</v>
      </c>
      <c r="AE505" s="333" t="s">
        <v>656</v>
      </c>
      <c r="AF505" s="333">
        <v>2.4741442848996602</v>
      </c>
      <c r="AG505" s="342" t="s">
        <v>202</v>
      </c>
      <c r="AH505" s="333">
        <v>28.192785609642311</v>
      </c>
      <c r="AI505" s="333">
        <v>703.09446855185922</v>
      </c>
      <c r="AJ505" s="333">
        <v>487.89041815706514</v>
      </c>
    </row>
    <row r="506" spans="1:36" x14ac:dyDescent="0.75">
      <c r="A506" s="104" t="s">
        <v>791</v>
      </c>
      <c r="B506" s="333">
        <v>13.023999999999999</v>
      </c>
      <c r="C506" s="333">
        <v>268.19052749999997</v>
      </c>
      <c r="D506" s="333" t="s">
        <v>538</v>
      </c>
      <c r="E506" s="333" t="s">
        <v>538</v>
      </c>
      <c r="F506" s="333">
        <v>9039.8333899999998</v>
      </c>
      <c r="G506" s="333" t="s">
        <v>538</v>
      </c>
      <c r="H506" s="333">
        <v>81314.076128999994</v>
      </c>
      <c r="I506" s="333" t="s">
        <v>538</v>
      </c>
      <c r="J506" s="333">
        <v>9368.8750440000003</v>
      </c>
      <c r="K506" s="333" t="s">
        <v>538</v>
      </c>
      <c r="L506" s="333" t="s">
        <v>538</v>
      </c>
      <c r="M506" s="333" t="s">
        <v>538</v>
      </c>
      <c r="N506" s="333" t="s">
        <v>538</v>
      </c>
      <c r="O506" s="333" t="s">
        <v>538</v>
      </c>
      <c r="P506" s="333" t="s">
        <v>538</v>
      </c>
      <c r="Q506" s="333">
        <v>1154.9313</v>
      </c>
      <c r="R506" s="333" t="s">
        <v>538</v>
      </c>
      <c r="S506" s="333" t="s">
        <v>538</v>
      </c>
      <c r="T506" s="333" t="s">
        <v>538</v>
      </c>
      <c r="U506" s="333" t="s">
        <v>538</v>
      </c>
      <c r="V506" s="342" t="s">
        <v>202</v>
      </c>
      <c r="W506" s="333">
        <v>15.660888</v>
      </c>
      <c r="X506" s="333" t="s">
        <v>538</v>
      </c>
      <c r="Y506" s="333" t="s">
        <v>538</v>
      </c>
      <c r="Z506" s="333" t="s">
        <v>538</v>
      </c>
      <c r="AA506" s="333" t="s">
        <v>538</v>
      </c>
      <c r="AB506" s="333" t="s">
        <v>538</v>
      </c>
      <c r="AC506" s="333" t="s">
        <v>538</v>
      </c>
      <c r="AD506" s="333" t="s">
        <v>538</v>
      </c>
      <c r="AE506" s="333" t="s">
        <v>538</v>
      </c>
      <c r="AF506" s="333" t="s">
        <v>538</v>
      </c>
      <c r="AG506" s="342" t="s">
        <v>202</v>
      </c>
      <c r="AH506" s="333">
        <v>7277.6013255999997</v>
      </c>
      <c r="AI506" s="333" t="s">
        <v>538</v>
      </c>
      <c r="AJ506" s="333" t="s">
        <v>538</v>
      </c>
    </row>
    <row r="507" spans="1:36" x14ac:dyDescent="0.75">
      <c r="A507" s="410" t="s">
        <v>792</v>
      </c>
      <c r="B507" s="333" t="s">
        <v>538</v>
      </c>
      <c r="C507" s="333" t="s">
        <v>538</v>
      </c>
      <c r="D507" s="333" t="s">
        <v>538</v>
      </c>
      <c r="E507" s="333" t="s">
        <v>538</v>
      </c>
      <c r="F507" s="333" t="s">
        <v>538</v>
      </c>
      <c r="G507" s="333" t="s">
        <v>538</v>
      </c>
      <c r="H507" s="333" t="s">
        <v>538</v>
      </c>
      <c r="I507" s="333" t="s">
        <v>538</v>
      </c>
      <c r="J507" s="333" t="s">
        <v>538</v>
      </c>
      <c r="K507" s="333" t="s">
        <v>538</v>
      </c>
      <c r="L507" s="333" t="s">
        <v>538</v>
      </c>
      <c r="M507" s="333" t="s">
        <v>538</v>
      </c>
      <c r="N507" s="333" t="s">
        <v>538</v>
      </c>
      <c r="O507" s="333" t="s">
        <v>538</v>
      </c>
      <c r="P507" s="333" t="s">
        <v>538</v>
      </c>
      <c r="Q507" s="333" t="s">
        <v>538</v>
      </c>
      <c r="R507" s="333" t="s">
        <v>538</v>
      </c>
      <c r="S507" s="333" t="s">
        <v>538</v>
      </c>
      <c r="T507" s="333" t="s">
        <v>538</v>
      </c>
      <c r="U507" s="333" t="s">
        <v>538</v>
      </c>
      <c r="V507" s="342" t="s">
        <v>202</v>
      </c>
      <c r="W507" s="333" t="s">
        <v>538</v>
      </c>
      <c r="X507" s="333" t="s">
        <v>538</v>
      </c>
      <c r="Y507" s="333" t="s">
        <v>538</v>
      </c>
      <c r="Z507" s="333" t="s">
        <v>538</v>
      </c>
      <c r="AA507" s="333" t="s">
        <v>538</v>
      </c>
      <c r="AB507" s="333" t="s">
        <v>538</v>
      </c>
      <c r="AC507" s="333" t="s">
        <v>538</v>
      </c>
      <c r="AD507" s="333" t="s">
        <v>538</v>
      </c>
      <c r="AE507" s="333" t="s">
        <v>538</v>
      </c>
      <c r="AF507" s="333" t="s">
        <v>538</v>
      </c>
      <c r="AG507" s="342" t="s">
        <v>202</v>
      </c>
      <c r="AH507" s="333" t="s">
        <v>538</v>
      </c>
      <c r="AI507" s="333">
        <v>8350.3470678743633</v>
      </c>
      <c r="AJ507" s="333" t="s">
        <v>538</v>
      </c>
    </row>
    <row r="508" spans="1:36" x14ac:dyDescent="0.75">
      <c r="A508" s="411" t="s">
        <v>793</v>
      </c>
      <c r="B508" s="333" t="s">
        <v>572</v>
      </c>
      <c r="C508" s="333" t="s">
        <v>538</v>
      </c>
      <c r="D508" s="333" t="s">
        <v>538</v>
      </c>
      <c r="E508" s="333" t="s">
        <v>538</v>
      </c>
      <c r="F508" s="333" t="s">
        <v>538</v>
      </c>
      <c r="G508" s="333" t="s">
        <v>538</v>
      </c>
      <c r="H508" s="333" t="s">
        <v>538</v>
      </c>
      <c r="I508" s="333" t="s">
        <v>538</v>
      </c>
      <c r="J508" s="333" t="s">
        <v>538</v>
      </c>
      <c r="K508" s="333" t="s">
        <v>538</v>
      </c>
      <c r="L508" s="333" t="s">
        <v>538</v>
      </c>
      <c r="M508" s="333" t="s">
        <v>538</v>
      </c>
      <c r="N508" s="333" t="s">
        <v>538</v>
      </c>
      <c r="O508" s="333" t="s">
        <v>538</v>
      </c>
      <c r="P508" s="333" t="s">
        <v>538</v>
      </c>
      <c r="Q508" s="333" t="s">
        <v>538</v>
      </c>
      <c r="R508" s="333" t="s">
        <v>538</v>
      </c>
      <c r="S508" s="333" t="s">
        <v>538</v>
      </c>
      <c r="T508" s="333" t="s">
        <v>538</v>
      </c>
      <c r="U508" s="333" t="s">
        <v>538</v>
      </c>
      <c r="V508" s="342" t="s">
        <v>202</v>
      </c>
      <c r="W508" s="333" t="s">
        <v>572</v>
      </c>
      <c r="X508" s="333" t="s">
        <v>572</v>
      </c>
      <c r="Y508" s="333" t="s">
        <v>572</v>
      </c>
      <c r="Z508" s="333" t="s">
        <v>538</v>
      </c>
      <c r="AA508" s="333" t="s">
        <v>572</v>
      </c>
      <c r="AB508" s="333" t="s">
        <v>538</v>
      </c>
      <c r="AC508" s="333" t="s">
        <v>538</v>
      </c>
      <c r="AD508" s="333" t="s">
        <v>538</v>
      </c>
      <c r="AE508" s="333" t="s">
        <v>538</v>
      </c>
      <c r="AF508" s="333" t="s">
        <v>538</v>
      </c>
      <c r="AG508" s="342" t="s">
        <v>202</v>
      </c>
      <c r="AH508" s="333" t="s">
        <v>538</v>
      </c>
      <c r="AI508" s="333" t="s">
        <v>572</v>
      </c>
      <c r="AJ508" s="333" t="s">
        <v>572</v>
      </c>
    </row>
    <row r="510" spans="1:36" ht="29.5" x14ac:dyDescent="0.75">
      <c r="A510" s="76" t="s">
        <v>794</v>
      </c>
      <c r="B510" s="95">
        <f>B472</f>
        <v>1368.5486950492193</v>
      </c>
      <c r="C510" s="95">
        <f t="shared" ref="C510:AJ510" si="9">C472</f>
        <v>397.31929999999994</v>
      </c>
      <c r="D510" s="95" t="str">
        <f t="shared" si="9"/>
        <v>NO,NE,IE,NA</v>
      </c>
      <c r="E510" s="95" t="str">
        <f t="shared" si="9"/>
        <v>NO,NE,IE,NA</v>
      </c>
      <c r="F510" s="95">
        <f t="shared" si="9"/>
        <v>2582.8095400000002</v>
      </c>
      <c r="G510" s="95" t="str">
        <f t="shared" si="9"/>
        <v>NO,NE,NA</v>
      </c>
      <c r="H510" s="95">
        <f t="shared" si="9"/>
        <v>56862.990299999998</v>
      </c>
      <c r="I510" s="95" t="str">
        <f t="shared" si="9"/>
        <v>NO,NE,NA</v>
      </c>
      <c r="J510" s="95">
        <f t="shared" si="9"/>
        <v>2095.9452000000001</v>
      </c>
      <c r="K510" s="95" t="str">
        <f t="shared" si="9"/>
        <v>NO,NE,NA</v>
      </c>
      <c r="L510" s="95" t="str">
        <f t="shared" si="9"/>
        <v>NO,NE,IE,NA</v>
      </c>
      <c r="M510" s="95" t="str">
        <f t="shared" si="9"/>
        <v>NO,NE,NA</v>
      </c>
      <c r="N510" s="95" t="str">
        <f t="shared" si="9"/>
        <v>NO,NE,NA</v>
      </c>
      <c r="O510" s="95" t="str">
        <f t="shared" si="9"/>
        <v>NO,NE,NA</v>
      </c>
      <c r="P510" s="95" t="str">
        <f t="shared" si="9"/>
        <v>NO,NE,NA</v>
      </c>
      <c r="Q510" s="95">
        <f t="shared" si="9"/>
        <v>117.73</v>
      </c>
      <c r="R510" s="95" t="str">
        <f t="shared" si="9"/>
        <v>NO,NE,NA</v>
      </c>
      <c r="S510" s="95" t="str">
        <f t="shared" si="9"/>
        <v>NO,NE,IE,NA</v>
      </c>
      <c r="T510" s="95" t="str">
        <f t="shared" si="9"/>
        <v>NO,NE,IE,NA</v>
      </c>
      <c r="U510" s="95">
        <f t="shared" si="9"/>
        <v>1.60780766886866</v>
      </c>
      <c r="V510" s="95" t="str">
        <f t="shared" si="9"/>
        <v/>
      </c>
      <c r="W510" s="95">
        <f t="shared" si="9"/>
        <v>538.44015630052661</v>
      </c>
      <c r="X510" s="95">
        <f t="shared" si="9"/>
        <v>205.84816902707735</v>
      </c>
      <c r="Y510" s="95">
        <f t="shared" si="9"/>
        <v>8.9202336818044294</v>
      </c>
      <c r="Z510" s="95" t="str">
        <f t="shared" si="9"/>
        <v>NO,NE,NA</v>
      </c>
      <c r="AA510" s="95">
        <f t="shared" si="9"/>
        <v>11.355320817691171</v>
      </c>
      <c r="AB510" s="95" t="str">
        <f t="shared" si="9"/>
        <v>NO,NE,NA</v>
      </c>
      <c r="AC510" s="95" t="str">
        <f t="shared" si="9"/>
        <v>NO,NE,IE,NA</v>
      </c>
      <c r="AD510" s="95" t="str">
        <f t="shared" si="9"/>
        <v>NO,NE,NA</v>
      </c>
      <c r="AE510" s="95" t="str">
        <f t="shared" si="9"/>
        <v>NO,NE,NA</v>
      </c>
      <c r="AF510" s="95">
        <f t="shared" si="9"/>
        <v>2.4741442848996602</v>
      </c>
      <c r="AG510" s="95" t="str">
        <f t="shared" si="9"/>
        <v/>
      </c>
      <c r="AH510" s="95">
        <f t="shared" si="9"/>
        <v>7305.7941112096423</v>
      </c>
      <c r="AI510" s="95">
        <f t="shared" si="9"/>
        <v>517.49907355051005</v>
      </c>
      <c r="AJ510" s="95">
        <f t="shared" si="9"/>
        <v>28.36572198588</v>
      </c>
    </row>
    <row r="513" spans="1:7" ht="15.5" x14ac:dyDescent="0.75">
      <c r="A513" s="393" t="s">
        <v>795</v>
      </c>
      <c r="B513" s="370"/>
      <c r="C513" s="370"/>
      <c r="D513" s="370"/>
      <c r="E513" s="370"/>
      <c r="F513" s="371"/>
      <c r="G513" s="371" t="s">
        <v>522</v>
      </c>
    </row>
    <row r="514" spans="1:7" ht="15.5" x14ac:dyDescent="0.75">
      <c r="A514" s="393" t="s">
        <v>796</v>
      </c>
      <c r="B514" s="370"/>
      <c r="C514" s="370"/>
      <c r="D514" s="370"/>
      <c r="E514" s="370"/>
      <c r="F514" s="371"/>
      <c r="G514" s="371" t="s">
        <v>3410</v>
      </c>
    </row>
    <row r="515" spans="1:7" x14ac:dyDescent="0.75">
      <c r="A515" s="370"/>
      <c r="B515" s="370"/>
      <c r="C515" s="370"/>
      <c r="D515" s="370"/>
      <c r="E515" s="370"/>
      <c r="F515" s="371"/>
      <c r="G515" s="371" t="s">
        <v>523</v>
      </c>
    </row>
    <row r="516" spans="1:7" x14ac:dyDescent="0.75">
      <c r="A516" s="370"/>
      <c r="B516" s="370"/>
      <c r="C516" s="370"/>
      <c r="D516" s="370"/>
      <c r="E516" s="370"/>
      <c r="F516" s="392"/>
      <c r="G516" s="370"/>
    </row>
    <row r="517" spans="1:7" x14ac:dyDescent="0.75">
      <c r="A517" s="412" t="s">
        <v>797</v>
      </c>
      <c r="B517" s="413" t="s">
        <v>525</v>
      </c>
      <c r="C517" s="379" t="s">
        <v>526</v>
      </c>
      <c r="D517" s="379" t="s">
        <v>527</v>
      </c>
      <c r="E517" s="379" t="s">
        <v>686</v>
      </c>
      <c r="F517" s="414" t="s">
        <v>529</v>
      </c>
      <c r="G517" s="414" t="s">
        <v>530</v>
      </c>
    </row>
    <row r="518" spans="1:7" ht="15.5" thickBot="1" x14ac:dyDescent="0.9">
      <c r="A518" s="415" t="s">
        <v>798</v>
      </c>
      <c r="B518" s="510" t="s">
        <v>532</v>
      </c>
      <c r="C518" s="508"/>
      <c r="D518" s="508"/>
      <c r="E518" s="508"/>
      <c r="F518" s="508"/>
      <c r="G518" s="509"/>
    </row>
    <row r="519" spans="1:7" ht="15.5" thickTop="1" x14ac:dyDescent="0.75">
      <c r="A519" s="416" t="s">
        <v>799</v>
      </c>
      <c r="B519" s="333">
        <v>7498.9627746858669</v>
      </c>
      <c r="C519" s="333">
        <v>9552.616389239789</v>
      </c>
      <c r="D519" s="333">
        <v>1105.9903994233835</v>
      </c>
      <c r="E519" s="333">
        <v>13.575054185759781</v>
      </c>
      <c r="F519" s="333">
        <v>331.92264776727751</v>
      </c>
      <c r="G519" s="333" t="s">
        <v>538</v>
      </c>
    </row>
    <row r="520" spans="1:7" x14ac:dyDescent="0.75">
      <c r="A520" s="390" t="s">
        <v>800</v>
      </c>
      <c r="B520" s="342" t="s">
        <v>202</v>
      </c>
      <c r="C520" s="333">
        <v>8816.9752463396107</v>
      </c>
      <c r="D520" s="333">
        <v>54.911513816245709</v>
      </c>
      <c r="E520" s="342" t="s">
        <v>202</v>
      </c>
      <c r="F520" s="342" t="s">
        <v>202</v>
      </c>
      <c r="G520" s="333" t="s">
        <v>538</v>
      </c>
    </row>
    <row r="521" spans="1:7" x14ac:dyDescent="0.75">
      <c r="A521" s="390" t="s">
        <v>801</v>
      </c>
      <c r="B521" s="342" t="s">
        <v>202</v>
      </c>
      <c r="C521" s="333">
        <v>6754.7612768982417</v>
      </c>
      <c r="D521" s="342" t="s">
        <v>202</v>
      </c>
      <c r="E521" s="342" t="s">
        <v>202</v>
      </c>
      <c r="F521" s="342" t="s">
        <v>202</v>
      </c>
      <c r="G521" s="342" t="s">
        <v>202</v>
      </c>
    </row>
    <row r="522" spans="1:7" x14ac:dyDescent="0.75">
      <c r="A522" s="383" t="s">
        <v>802</v>
      </c>
      <c r="B522" s="342" t="s">
        <v>202</v>
      </c>
      <c r="C522" s="333">
        <v>6510.3132861119175</v>
      </c>
      <c r="D522" s="342" t="s">
        <v>202</v>
      </c>
      <c r="E522" s="342" t="s">
        <v>202</v>
      </c>
      <c r="F522" s="342" t="s">
        <v>202</v>
      </c>
      <c r="G522" s="342" t="s">
        <v>202</v>
      </c>
    </row>
    <row r="523" spans="1:7" x14ac:dyDescent="0.75">
      <c r="A523" s="105" t="s">
        <v>803</v>
      </c>
      <c r="B523" s="342" t="s">
        <v>202</v>
      </c>
      <c r="C523" s="342" t="s">
        <v>202</v>
      </c>
      <c r="D523" s="342" t="s">
        <v>202</v>
      </c>
      <c r="E523" s="342" t="s">
        <v>202</v>
      </c>
      <c r="F523" s="342" t="s">
        <v>202</v>
      </c>
      <c r="G523" s="342" t="s">
        <v>202</v>
      </c>
    </row>
    <row r="524" spans="1:7" x14ac:dyDescent="0.75">
      <c r="A524" s="417" t="s">
        <v>804</v>
      </c>
      <c r="B524" s="342" t="s">
        <v>202</v>
      </c>
      <c r="C524" s="333" t="s">
        <v>202</v>
      </c>
      <c r="D524" s="342" t="s">
        <v>202</v>
      </c>
      <c r="E524" s="342" t="s">
        <v>202</v>
      </c>
      <c r="F524" s="342" t="s">
        <v>202</v>
      </c>
      <c r="G524" s="342" t="s">
        <v>202</v>
      </c>
    </row>
    <row r="525" spans="1:7" x14ac:dyDescent="0.75">
      <c r="A525" s="417" t="s">
        <v>805</v>
      </c>
      <c r="B525" s="342" t="s">
        <v>202</v>
      </c>
      <c r="C525" s="333" t="s">
        <v>202</v>
      </c>
      <c r="D525" s="342" t="s">
        <v>202</v>
      </c>
      <c r="E525" s="342" t="s">
        <v>202</v>
      </c>
      <c r="F525" s="342" t="s">
        <v>202</v>
      </c>
      <c r="G525" s="342" t="s">
        <v>202</v>
      </c>
    </row>
    <row r="526" spans="1:7" x14ac:dyDescent="0.75">
      <c r="A526" s="105" t="s">
        <v>806</v>
      </c>
      <c r="B526" s="342" t="s">
        <v>202</v>
      </c>
      <c r="C526" s="342" t="s">
        <v>202</v>
      </c>
      <c r="D526" s="342" t="s">
        <v>202</v>
      </c>
      <c r="E526" s="342" t="s">
        <v>202</v>
      </c>
      <c r="F526" s="342" t="s">
        <v>202</v>
      </c>
      <c r="G526" s="342" t="s">
        <v>202</v>
      </c>
    </row>
    <row r="527" spans="1:7" x14ac:dyDescent="0.75">
      <c r="A527" s="417" t="s">
        <v>807</v>
      </c>
      <c r="B527" s="342" t="s">
        <v>202</v>
      </c>
      <c r="C527" s="333" t="s">
        <v>202</v>
      </c>
      <c r="D527" s="342" t="s">
        <v>202</v>
      </c>
      <c r="E527" s="342" t="s">
        <v>202</v>
      </c>
      <c r="F527" s="342" t="s">
        <v>202</v>
      </c>
      <c r="G527" s="342" t="s">
        <v>202</v>
      </c>
    </row>
    <row r="528" spans="1:7" x14ac:dyDescent="0.75">
      <c r="A528" s="417" t="s">
        <v>808</v>
      </c>
      <c r="B528" s="342" t="s">
        <v>202</v>
      </c>
      <c r="C528" s="333" t="s">
        <v>202</v>
      </c>
      <c r="D528" s="342" t="s">
        <v>202</v>
      </c>
      <c r="E528" s="342" t="s">
        <v>202</v>
      </c>
      <c r="F528" s="342" t="s">
        <v>202</v>
      </c>
      <c r="G528" s="342" t="s">
        <v>202</v>
      </c>
    </row>
    <row r="529" spans="1:7" x14ac:dyDescent="0.75">
      <c r="A529" s="417" t="s">
        <v>809</v>
      </c>
      <c r="B529" s="342" t="s">
        <v>202</v>
      </c>
      <c r="C529" s="333" t="s">
        <v>202</v>
      </c>
      <c r="D529" s="342" t="s">
        <v>202</v>
      </c>
      <c r="E529" s="342" t="s">
        <v>202</v>
      </c>
      <c r="F529" s="342" t="s">
        <v>202</v>
      </c>
      <c r="G529" s="342" t="s">
        <v>202</v>
      </c>
    </row>
    <row r="530" spans="1:7" x14ac:dyDescent="0.75">
      <c r="A530" s="105" t="s">
        <v>810</v>
      </c>
      <c r="B530" s="342" t="s">
        <v>202</v>
      </c>
      <c r="C530" s="342" t="s">
        <v>202</v>
      </c>
      <c r="D530" s="342" t="s">
        <v>202</v>
      </c>
      <c r="E530" s="342" t="s">
        <v>202</v>
      </c>
      <c r="F530" s="342" t="s">
        <v>202</v>
      </c>
      <c r="G530" s="342" t="s">
        <v>202</v>
      </c>
    </row>
    <row r="531" spans="1:7" x14ac:dyDescent="0.75">
      <c r="A531" s="417" t="s">
        <v>811</v>
      </c>
      <c r="B531" s="342" t="s">
        <v>202</v>
      </c>
      <c r="C531" s="333">
        <v>6510.3132861119175</v>
      </c>
      <c r="D531" s="342" t="s">
        <v>202</v>
      </c>
      <c r="E531" s="342" t="s">
        <v>202</v>
      </c>
      <c r="F531" s="342" t="s">
        <v>202</v>
      </c>
      <c r="G531" s="342" t="s">
        <v>202</v>
      </c>
    </row>
    <row r="532" spans="1:7" x14ac:dyDescent="0.75">
      <c r="A532" s="418" t="s">
        <v>814</v>
      </c>
      <c r="B532" s="342" t="s">
        <v>202</v>
      </c>
      <c r="C532" s="333">
        <v>473.19623090020355</v>
      </c>
      <c r="D532" s="342"/>
      <c r="E532" s="342" t="s">
        <v>202</v>
      </c>
      <c r="F532" s="342" t="s">
        <v>202</v>
      </c>
      <c r="G532" s="342"/>
    </row>
    <row r="533" spans="1:7" x14ac:dyDescent="0.75">
      <c r="A533" s="418" t="s">
        <v>815</v>
      </c>
      <c r="B533" s="342" t="s">
        <v>202</v>
      </c>
      <c r="C533" s="333">
        <v>299.39799460361405</v>
      </c>
      <c r="D533" s="342"/>
      <c r="E533" s="342" t="s">
        <v>202</v>
      </c>
      <c r="F533" s="342" t="s">
        <v>202</v>
      </c>
      <c r="G533" s="342"/>
    </row>
    <row r="534" spans="1:7" x14ac:dyDescent="0.75">
      <c r="A534" s="418" t="s">
        <v>816</v>
      </c>
      <c r="B534" s="342" t="s">
        <v>202</v>
      </c>
      <c r="C534" s="333">
        <v>3056.1321125619293</v>
      </c>
      <c r="D534" s="342"/>
      <c r="E534" s="342" t="s">
        <v>202</v>
      </c>
      <c r="F534" s="342" t="s">
        <v>202</v>
      </c>
      <c r="G534" s="342"/>
    </row>
    <row r="535" spans="1:7" x14ac:dyDescent="0.75">
      <c r="A535" s="418" t="s">
        <v>817</v>
      </c>
      <c r="B535" s="342" t="s">
        <v>202</v>
      </c>
      <c r="C535" s="333">
        <v>251.93525163617798</v>
      </c>
      <c r="D535" s="342"/>
      <c r="E535" s="342" t="s">
        <v>202</v>
      </c>
      <c r="F535" s="342" t="s">
        <v>202</v>
      </c>
      <c r="G535" s="342"/>
    </row>
    <row r="536" spans="1:7" x14ac:dyDescent="0.75">
      <c r="A536" s="418" t="s">
        <v>818</v>
      </c>
      <c r="B536" s="342" t="s">
        <v>202</v>
      </c>
      <c r="C536" s="333">
        <v>297.36246326322032</v>
      </c>
      <c r="D536" s="342"/>
      <c r="E536" s="342" t="s">
        <v>202</v>
      </c>
      <c r="F536" s="342" t="s">
        <v>202</v>
      </c>
      <c r="G536" s="342"/>
    </row>
    <row r="537" spans="1:7" x14ac:dyDescent="0.75">
      <c r="A537" s="418" t="s">
        <v>819</v>
      </c>
      <c r="B537" s="342" t="s">
        <v>202</v>
      </c>
      <c r="C537" s="333">
        <v>309.95636595734669</v>
      </c>
      <c r="D537" s="342"/>
      <c r="E537" s="342" t="s">
        <v>202</v>
      </c>
      <c r="F537" s="342" t="s">
        <v>202</v>
      </c>
      <c r="G537" s="342"/>
    </row>
    <row r="538" spans="1:7" x14ac:dyDescent="0.75">
      <c r="A538" s="418" t="s">
        <v>820</v>
      </c>
      <c r="B538" s="342" t="s">
        <v>202</v>
      </c>
      <c r="C538" s="333">
        <v>178.40438707912745</v>
      </c>
      <c r="D538" s="342"/>
      <c r="E538" s="342" t="s">
        <v>202</v>
      </c>
      <c r="F538" s="342" t="s">
        <v>202</v>
      </c>
      <c r="G538" s="342"/>
    </row>
    <row r="539" spans="1:7" x14ac:dyDescent="0.75">
      <c r="A539" s="418" t="s">
        <v>821</v>
      </c>
      <c r="B539" s="342" t="s">
        <v>202</v>
      </c>
      <c r="C539" s="333">
        <v>214.11005793654462</v>
      </c>
      <c r="D539" s="342"/>
      <c r="E539" s="342" t="s">
        <v>202</v>
      </c>
      <c r="F539" s="342" t="s">
        <v>202</v>
      </c>
      <c r="G539" s="342"/>
    </row>
    <row r="540" spans="1:7" x14ac:dyDescent="0.75">
      <c r="A540" s="418" t="s">
        <v>822</v>
      </c>
      <c r="B540" s="342" t="s">
        <v>202</v>
      </c>
      <c r="C540" s="333">
        <v>1196.7876680440343</v>
      </c>
      <c r="D540" s="342"/>
      <c r="E540" s="342" t="s">
        <v>202</v>
      </c>
      <c r="F540" s="342" t="s">
        <v>202</v>
      </c>
      <c r="G540" s="342"/>
    </row>
    <row r="541" spans="1:7" x14ac:dyDescent="0.75">
      <c r="A541" s="418" t="s">
        <v>3424</v>
      </c>
      <c r="B541" s="342" t="s">
        <v>202</v>
      </c>
      <c r="C541" s="333">
        <v>178.70274178817721</v>
      </c>
      <c r="D541" s="342"/>
      <c r="E541" s="342" t="s">
        <v>202</v>
      </c>
      <c r="F541" s="342" t="s">
        <v>202</v>
      </c>
      <c r="G541" s="342"/>
    </row>
    <row r="542" spans="1:7" x14ac:dyDescent="0.75">
      <c r="A542" s="418" t="s">
        <v>3425</v>
      </c>
      <c r="B542" s="342" t="s">
        <v>202</v>
      </c>
      <c r="C542" s="333">
        <v>54.328012341541672</v>
      </c>
      <c r="D542" s="342"/>
      <c r="E542" s="342" t="s">
        <v>202</v>
      </c>
      <c r="F542" s="342" t="s">
        <v>202</v>
      </c>
      <c r="G542" s="342"/>
    </row>
    <row r="543" spans="1:7" x14ac:dyDescent="0.75">
      <c r="A543" s="383" t="s">
        <v>823</v>
      </c>
      <c r="B543" s="342" t="s">
        <v>202</v>
      </c>
      <c r="C543" s="333">
        <v>49.08</v>
      </c>
      <c r="D543" s="342" t="s">
        <v>202</v>
      </c>
      <c r="E543" s="342" t="s">
        <v>202</v>
      </c>
      <c r="F543" s="342" t="s">
        <v>202</v>
      </c>
      <c r="G543" s="342" t="s">
        <v>202</v>
      </c>
    </row>
    <row r="544" spans="1:7" x14ac:dyDescent="0.75">
      <c r="A544" s="383" t="s">
        <v>824</v>
      </c>
      <c r="B544" s="342" t="s">
        <v>202</v>
      </c>
      <c r="C544" s="333">
        <v>91.609200000000001</v>
      </c>
      <c r="D544" s="342" t="s">
        <v>202</v>
      </c>
      <c r="E544" s="342" t="s">
        <v>202</v>
      </c>
      <c r="F544" s="342" t="s">
        <v>202</v>
      </c>
      <c r="G544" s="342" t="s">
        <v>202</v>
      </c>
    </row>
    <row r="545" spans="1:7" x14ac:dyDescent="0.75">
      <c r="A545" s="383" t="s">
        <v>825</v>
      </c>
      <c r="B545" s="342" t="s">
        <v>202</v>
      </c>
      <c r="C545" s="333">
        <v>103.75879078632427</v>
      </c>
      <c r="D545" s="342" t="s">
        <v>202</v>
      </c>
      <c r="E545" s="342" t="s">
        <v>202</v>
      </c>
      <c r="F545" s="342" t="s">
        <v>202</v>
      </c>
      <c r="G545" s="342" t="s">
        <v>202</v>
      </c>
    </row>
    <row r="546" spans="1:7" x14ac:dyDescent="0.75">
      <c r="A546" s="419" t="s">
        <v>826</v>
      </c>
      <c r="B546" s="342" t="s">
        <v>202</v>
      </c>
      <c r="C546" s="333" t="s">
        <v>565</v>
      </c>
      <c r="D546" s="342"/>
      <c r="E546" s="342" t="s">
        <v>202</v>
      </c>
      <c r="F546" s="342" t="s">
        <v>202</v>
      </c>
      <c r="G546" s="342"/>
    </row>
    <row r="547" spans="1:7" x14ac:dyDescent="0.75">
      <c r="A547" s="419" t="s">
        <v>827</v>
      </c>
      <c r="B547" s="342" t="s">
        <v>202</v>
      </c>
      <c r="C547" s="333">
        <v>14.482519</v>
      </c>
      <c r="D547" s="342"/>
      <c r="E547" s="342" t="s">
        <v>202</v>
      </c>
      <c r="F547" s="342" t="s">
        <v>202</v>
      </c>
      <c r="G547" s="342"/>
    </row>
    <row r="548" spans="1:7" x14ac:dyDescent="0.75">
      <c r="A548" s="419" t="s">
        <v>828</v>
      </c>
      <c r="B548" s="342" t="s">
        <v>202</v>
      </c>
      <c r="C548" s="333">
        <v>69.750133199999993</v>
      </c>
      <c r="D548" s="342"/>
      <c r="E548" s="342" t="s">
        <v>202</v>
      </c>
      <c r="F548" s="342" t="s">
        <v>202</v>
      </c>
      <c r="G548" s="342"/>
    </row>
    <row r="549" spans="1:7" x14ac:dyDescent="0.75">
      <c r="A549" s="419" t="s">
        <v>829</v>
      </c>
      <c r="B549" s="342" t="s">
        <v>202</v>
      </c>
      <c r="C549" s="333">
        <v>2.1242679999999998</v>
      </c>
      <c r="D549" s="342"/>
      <c r="E549" s="342" t="s">
        <v>202</v>
      </c>
      <c r="F549" s="342" t="s">
        <v>202</v>
      </c>
      <c r="G549" s="342"/>
    </row>
    <row r="550" spans="1:7" x14ac:dyDescent="0.75">
      <c r="A550" s="419" t="s">
        <v>830</v>
      </c>
      <c r="B550" s="342" t="s">
        <v>202</v>
      </c>
      <c r="C550" s="333" t="s">
        <v>565</v>
      </c>
      <c r="D550" s="342"/>
      <c r="E550" s="342" t="s">
        <v>202</v>
      </c>
      <c r="F550" s="342" t="s">
        <v>202</v>
      </c>
      <c r="G550" s="342"/>
    </row>
    <row r="551" spans="1:7" x14ac:dyDescent="0.75">
      <c r="A551" s="106" t="s">
        <v>831</v>
      </c>
      <c r="B551" s="342" t="s">
        <v>202</v>
      </c>
      <c r="C551" s="333">
        <v>17.401870586324279</v>
      </c>
      <c r="D551" s="342" t="s">
        <v>202</v>
      </c>
      <c r="E551" s="342" t="s">
        <v>202</v>
      </c>
      <c r="F551" s="342" t="s">
        <v>202</v>
      </c>
      <c r="G551" s="342" t="s">
        <v>202</v>
      </c>
    </row>
    <row r="552" spans="1:7" x14ac:dyDescent="0.75">
      <c r="A552" s="420" t="s">
        <v>832</v>
      </c>
      <c r="B552" s="342" t="s">
        <v>202</v>
      </c>
      <c r="C552" s="333">
        <v>17.401870586324279</v>
      </c>
      <c r="D552" s="342"/>
      <c r="E552" s="342" t="s">
        <v>202</v>
      </c>
      <c r="F552" s="342" t="s">
        <v>202</v>
      </c>
      <c r="G552" s="342"/>
    </row>
    <row r="553" spans="1:7" x14ac:dyDescent="0.75">
      <c r="A553" s="390" t="s">
        <v>833</v>
      </c>
      <c r="B553" s="342" t="s">
        <v>202</v>
      </c>
      <c r="C553" s="333">
        <v>2062.213969441369</v>
      </c>
      <c r="D553" s="333">
        <v>54.911513816245709</v>
      </c>
      <c r="E553" s="342" t="s">
        <v>202</v>
      </c>
      <c r="F553" s="342" t="s">
        <v>202</v>
      </c>
      <c r="G553" s="333" t="s">
        <v>538</v>
      </c>
    </row>
    <row r="554" spans="1:7" x14ac:dyDescent="0.75">
      <c r="A554" s="385" t="s">
        <v>834</v>
      </c>
      <c r="B554" s="342" t="s">
        <v>202</v>
      </c>
      <c r="C554" s="333">
        <v>1103.3068171277257</v>
      </c>
      <c r="D554" s="333">
        <v>42.371474794155858</v>
      </c>
      <c r="E554" s="342" t="s">
        <v>202</v>
      </c>
      <c r="F554" s="342" t="s">
        <v>202</v>
      </c>
      <c r="G554" s="333" t="s">
        <v>538</v>
      </c>
    </row>
    <row r="555" spans="1:7" x14ac:dyDescent="0.75">
      <c r="A555" s="105" t="s">
        <v>803</v>
      </c>
      <c r="B555" s="342" t="s">
        <v>202</v>
      </c>
      <c r="C555" s="342" t="s">
        <v>202</v>
      </c>
      <c r="D555" s="342" t="s">
        <v>202</v>
      </c>
      <c r="E555" s="342" t="s">
        <v>202</v>
      </c>
      <c r="F555" s="342" t="s">
        <v>202</v>
      </c>
      <c r="G555" s="342" t="s">
        <v>202</v>
      </c>
    </row>
    <row r="556" spans="1:7" x14ac:dyDescent="0.75">
      <c r="A556" s="417" t="s">
        <v>804</v>
      </c>
      <c r="B556" s="342" t="s">
        <v>202</v>
      </c>
      <c r="C556" s="333" t="s">
        <v>202</v>
      </c>
      <c r="D556" s="333" t="s">
        <v>202</v>
      </c>
      <c r="E556" s="342" t="s">
        <v>202</v>
      </c>
      <c r="F556" s="342" t="s">
        <v>202</v>
      </c>
      <c r="G556" s="337" t="s">
        <v>202</v>
      </c>
    </row>
    <row r="557" spans="1:7" x14ac:dyDescent="0.75">
      <c r="A557" s="417" t="s">
        <v>805</v>
      </c>
      <c r="B557" s="342" t="s">
        <v>202</v>
      </c>
      <c r="C557" s="333" t="s">
        <v>202</v>
      </c>
      <c r="D557" s="333" t="s">
        <v>202</v>
      </c>
      <c r="E557" s="342" t="s">
        <v>202</v>
      </c>
      <c r="F557" s="342" t="s">
        <v>202</v>
      </c>
      <c r="G557" s="337" t="s">
        <v>202</v>
      </c>
    </row>
    <row r="558" spans="1:7" x14ac:dyDescent="0.75">
      <c r="A558" s="105" t="s">
        <v>806</v>
      </c>
      <c r="B558" s="342" t="s">
        <v>202</v>
      </c>
      <c r="C558" s="342" t="s">
        <v>202</v>
      </c>
      <c r="D558" s="342" t="s">
        <v>202</v>
      </c>
      <c r="E558" s="342" t="s">
        <v>202</v>
      </c>
      <c r="F558" s="342" t="s">
        <v>202</v>
      </c>
      <c r="G558" s="342" t="s">
        <v>202</v>
      </c>
    </row>
    <row r="559" spans="1:7" x14ac:dyDescent="0.75">
      <c r="A559" s="417" t="s">
        <v>807</v>
      </c>
      <c r="B559" s="342" t="s">
        <v>202</v>
      </c>
      <c r="C559" s="333" t="s">
        <v>202</v>
      </c>
      <c r="D559" s="333" t="s">
        <v>202</v>
      </c>
      <c r="E559" s="342" t="s">
        <v>202</v>
      </c>
      <c r="F559" s="342" t="s">
        <v>202</v>
      </c>
      <c r="G559" s="337" t="s">
        <v>202</v>
      </c>
    </row>
    <row r="560" spans="1:7" x14ac:dyDescent="0.75">
      <c r="A560" s="417" t="s">
        <v>808</v>
      </c>
      <c r="B560" s="342" t="s">
        <v>202</v>
      </c>
      <c r="C560" s="333" t="s">
        <v>202</v>
      </c>
      <c r="D560" s="333" t="s">
        <v>202</v>
      </c>
      <c r="E560" s="342" t="s">
        <v>202</v>
      </c>
      <c r="F560" s="342" t="s">
        <v>202</v>
      </c>
      <c r="G560" s="337" t="s">
        <v>202</v>
      </c>
    </row>
    <row r="561" spans="1:7" x14ac:dyDescent="0.75">
      <c r="A561" s="417" t="s">
        <v>809</v>
      </c>
      <c r="B561" s="342" t="s">
        <v>202</v>
      </c>
      <c r="C561" s="333" t="s">
        <v>202</v>
      </c>
      <c r="D561" s="333" t="s">
        <v>202</v>
      </c>
      <c r="E561" s="342" t="s">
        <v>202</v>
      </c>
      <c r="F561" s="342" t="s">
        <v>202</v>
      </c>
      <c r="G561" s="337" t="s">
        <v>202</v>
      </c>
    </row>
    <row r="562" spans="1:7" x14ac:dyDescent="0.75">
      <c r="A562" s="105" t="s">
        <v>810</v>
      </c>
      <c r="B562" s="342" t="s">
        <v>202</v>
      </c>
      <c r="C562" s="342" t="s">
        <v>202</v>
      </c>
      <c r="D562" s="342" t="s">
        <v>202</v>
      </c>
      <c r="E562" s="342" t="s">
        <v>202</v>
      </c>
      <c r="F562" s="342" t="s">
        <v>202</v>
      </c>
      <c r="G562" s="342" t="s">
        <v>202</v>
      </c>
    </row>
    <row r="563" spans="1:7" x14ac:dyDescent="0.75">
      <c r="A563" s="417" t="s">
        <v>835</v>
      </c>
      <c r="B563" s="342" t="s">
        <v>202</v>
      </c>
      <c r="C563" s="333">
        <v>1103.3068171277257</v>
      </c>
      <c r="D563" s="333">
        <v>42.371474794155858</v>
      </c>
      <c r="E563" s="342" t="s">
        <v>202</v>
      </c>
      <c r="F563" s="342" t="s">
        <v>202</v>
      </c>
      <c r="G563" s="337" t="s">
        <v>538</v>
      </c>
    </row>
    <row r="564" spans="1:7" x14ac:dyDescent="0.75">
      <c r="A564" s="418" t="s">
        <v>812</v>
      </c>
      <c r="B564" s="342" t="s">
        <v>202</v>
      </c>
      <c r="C564" s="333" t="s">
        <v>540</v>
      </c>
      <c r="D564" s="333" t="s">
        <v>540</v>
      </c>
      <c r="E564" s="342" t="s">
        <v>202</v>
      </c>
      <c r="F564" s="342" t="s">
        <v>202</v>
      </c>
      <c r="G564" s="337" t="s">
        <v>538</v>
      </c>
    </row>
    <row r="565" spans="1:7" x14ac:dyDescent="0.75">
      <c r="A565" s="418" t="s">
        <v>813</v>
      </c>
      <c r="B565" s="342" t="s">
        <v>202</v>
      </c>
      <c r="C565" s="333" t="s">
        <v>540</v>
      </c>
      <c r="D565" s="333" t="s">
        <v>540</v>
      </c>
      <c r="E565" s="342" t="s">
        <v>202</v>
      </c>
      <c r="F565" s="342" t="s">
        <v>202</v>
      </c>
      <c r="G565" s="337" t="s">
        <v>538</v>
      </c>
    </row>
    <row r="566" spans="1:7" x14ac:dyDescent="0.75">
      <c r="A566" s="418" t="s">
        <v>814</v>
      </c>
      <c r="B566" s="342" t="s">
        <v>202</v>
      </c>
      <c r="C566" s="333">
        <v>10.4339141813269</v>
      </c>
      <c r="D566" s="333" t="s">
        <v>540</v>
      </c>
      <c r="E566" s="342" t="s">
        <v>202</v>
      </c>
      <c r="F566" s="342" t="s">
        <v>202</v>
      </c>
      <c r="G566" s="337" t="s">
        <v>538</v>
      </c>
    </row>
    <row r="567" spans="1:7" x14ac:dyDescent="0.75">
      <c r="A567" s="418" t="s">
        <v>815</v>
      </c>
      <c r="B567" s="342" t="s">
        <v>202</v>
      </c>
      <c r="C567" s="333">
        <v>6.8670103189230298</v>
      </c>
      <c r="D567" s="333" t="s">
        <v>540</v>
      </c>
      <c r="E567" s="342" t="s">
        <v>202</v>
      </c>
      <c r="F567" s="342" t="s">
        <v>202</v>
      </c>
      <c r="G567" s="337" t="s">
        <v>538</v>
      </c>
    </row>
    <row r="568" spans="1:7" x14ac:dyDescent="0.75">
      <c r="A568" s="418" t="s">
        <v>816</v>
      </c>
      <c r="B568" s="342" t="s">
        <v>202</v>
      </c>
      <c r="C568" s="333">
        <v>73.263053002758994</v>
      </c>
      <c r="D568" s="333" t="s">
        <v>540</v>
      </c>
      <c r="E568" s="342" t="s">
        <v>202</v>
      </c>
      <c r="F568" s="342" t="s">
        <v>202</v>
      </c>
      <c r="G568" s="337" t="s">
        <v>538</v>
      </c>
    </row>
    <row r="569" spans="1:7" x14ac:dyDescent="0.75">
      <c r="A569" s="418" t="s">
        <v>817</v>
      </c>
      <c r="B569" s="342" t="s">
        <v>202</v>
      </c>
      <c r="C569" s="333">
        <v>6.6603451261630804</v>
      </c>
      <c r="D569" s="333">
        <v>7.8425112598720803</v>
      </c>
      <c r="E569" s="342" t="s">
        <v>202</v>
      </c>
      <c r="F569" s="342" t="s">
        <v>202</v>
      </c>
      <c r="G569" s="337" t="s">
        <v>538</v>
      </c>
    </row>
    <row r="570" spans="1:7" x14ac:dyDescent="0.75">
      <c r="A570" s="418" t="s">
        <v>818</v>
      </c>
      <c r="B570" s="342" t="s">
        <v>202</v>
      </c>
      <c r="C570" s="333">
        <v>6.2083685766828101</v>
      </c>
      <c r="D570" s="333" t="s">
        <v>540</v>
      </c>
      <c r="E570" s="342" t="s">
        <v>202</v>
      </c>
      <c r="F570" s="342" t="s">
        <v>202</v>
      </c>
      <c r="G570" s="337" t="s">
        <v>538</v>
      </c>
    </row>
    <row r="571" spans="1:7" x14ac:dyDescent="0.75">
      <c r="A571" s="418" t="s">
        <v>819</v>
      </c>
      <c r="B571" s="342" t="s">
        <v>202</v>
      </c>
      <c r="C571" s="333">
        <v>15.278275422757799</v>
      </c>
      <c r="D571" s="333">
        <v>15.52463493848148</v>
      </c>
      <c r="E571" s="342" t="s">
        <v>202</v>
      </c>
      <c r="F571" s="342" t="s">
        <v>202</v>
      </c>
      <c r="G571" s="337" t="s">
        <v>538</v>
      </c>
    </row>
    <row r="572" spans="1:7" x14ac:dyDescent="0.75">
      <c r="A572" s="418" t="s">
        <v>820</v>
      </c>
      <c r="B572" s="342" t="s">
        <v>202</v>
      </c>
      <c r="C572" s="333">
        <v>8.8016924452317795</v>
      </c>
      <c r="D572" s="333">
        <v>8.48939568274767</v>
      </c>
      <c r="E572" s="342" t="s">
        <v>202</v>
      </c>
      <c r="F572" s="342" t="s">
        <v>202</v>
      </c>
      <c r="G572" s="337" t="s">
        <v>538</v>
      </c>
    </row>
    <row r="573" spans="1:7" x14ac:dyDescent="0.75">
      <c r="A573" s="418" t="s">
        <v>821</v>
      </c>
      <c r="B573" s="342" t="s">
        <v>202</v>
      </c>
      <c r="C573" s="333">
        <v>5.1525731574840696</v>
      </c>
      <c r="D573" s="333" t="s">
        <v>540</v>
      </c>
      <c r="E573" s="342" t="s">
        <v>202</v>
      </c>
      <c r="F573" s="342" t="s">
        <v>202</v>
      </c>
      <c r="G573" s="337" t="s">
        <v>538</v>
      </c>
    </row>
    <row r="574" spans="1:7" x14ac:dyDescent="0.75">
      <c r="A574" s="418" t="s">
        <v>822</v>
      </c>
      <c r="B574" s="342" t="s">
        <v>202</v>
      </c>
      <c r="C574" s="333">
        <v>961.657313045705</v>
      </c>
      <c r="D574" s="333">
        <v>10.514932913054629</v>
      </c>
      <c r="E574" s="342" t="s">
        <v>202</v>
      </c>
      <c r="F574" s="342" t="s">
        <v>202</v>
      </c>
      <c r="G574" s="337" t="s">
        <v>538</v>
      </c>
    </row>
    <row r="575" spans="1:7" x14ac:dyDescent="0.75">
      <c r="A575" s="418" t="s">
        <v>3424</v>
      </c>
      <c r="B575" s="342" t="s">
        <v>202</v>
      </c>
      <c r="C575" s="333">
        <v>7.2448214116877399</v>
      </c>
      <c r="D575" s="333" t="s">
        <v>540</v>
      </c>
      <c r="E575" s="342" t="s">
        <v>202</v>
      </c>
      <c r="F575" s="342" t="s">
        <v>202</v>
      </c>
      <c r="G575" s="337" t="s">
        <v>538</v>
      </c>
    </row>
    <row r="576" spans="1:7" x14ac:dyDescent="0.75">
      <c r="A576" s="418" t="s">
        <v>3425</v>
      </c>
      <c r="B576" s="342" t="s">
        <v>202</v>
      </c>
      <c r="C576" s="333">
        <v>1.7394504390044301</v>
      </c>
      <c r="D576" s="333" t="s">
        <v>540</v>
      </c>
      <c r="E576" s="342" t="s">
        <v>202</v>
      </c>
      <c r="F576" s="342" t="s">
        <v>202</v>
      </c>
      <c r="G576" s="337" t="s">
        <v>538</v>
      </c>
    </row>
    <row r="577" spans="1:7" x14ac:dyDescent="0.75">
      <c r="A577" s="383" t="s">
        <v>823</v>
      </c>
      <c r="B577" s="342" t="s">
        <v>202</v>
      </c>
      <c r="C577" s="333">
        <v>3.47664809845039</v>
      </c>
      <c r="D577" s="333">
        <v>1.15882913799309</v>
      </c>
      <c r="E577" s="342" t="s">
        <v>202</v>
      </c>
      <c r="F577" s="342" t="s">
        <v>202</v>
      </c>
      <c r="G577" s="337" t="s">
        <v>538</v>
      </c>
    </row>
    <row r="578" spans="1:7" x14ac:dyDescent="0.75">
      <c r="A578" s="383" t="s">
        <v>824</v>
      </c>
      <c r="B578" s="342" t="s">
        <v>202</v>
      </c>
      <c r="C578" s="333">
        <v>812.30140082016101</v>
      </c>
      <c r="D578" s="333">
        <v>5.4580785736261301</v>
      </c>
      <c r="E578" s="342" t="s">
        <v>202</v>
      </c>
      <c r="F578" s="342" t="s">
        <v>202</v>
      </c>
      <c r="G578" s="337" t="s">
        <v>538</v>
      </c>
    </row>
    <row r="579" spans="1:7" x14ac:dyDescent="0.75">
      <c r="A579" s="383" t="s">
        <v>825</v>
      </c>
      <c r="B579" s="342" t="s">
        <v>202</v>
      </c>
      <c r="C579" s="333">
        <v>143.12910339503199</v>
      </c>
      <c r="D579" s="333">
        <v>5.9231313104706302</v>
      </c>
      <c r="E579" s="342" t="s">
        <v>202</v>
      </c>
      <c r="F579" s="342" t="s">
        <v>202</v>
      </c>
      <c r="G579" s="333" t="s">
        <v>538</v>
      </c>
    </row>
    <row r="580" spans="1:7" x14ac:dyDescent="0.75">
      <c r="A580" s="419" t="s">
        <v>826</v>
      </c>
      <c r="B580" s="342" t="s">
        <v>202</v>
      </c>
      <c r="C580" s="333" t="s">
        <v>565</v>
      </c>
      <c r="D580" s="333" t="s">
        <v>565</v>
      </c>
      <c r="E580" s="342" t="s">
        <v>202</v>
      </c>
      <c r="F580" s="342" t="s">
        <v>202</v>
      </c>
      <c r="G580" s="337" t="s">
        <v>538</v>
      </c>
    </row>
    <row r="581" spans="1:7" x14ac:dyDescent="0.75">
      <c r="A581" s="419" t="s">
        <v>827</v>
      </c>
      <c r="B581" s="342" t="s">
        <v>202</v>
      </c>
      <c r="C581" s="333">
        <v>0.97110900520321997</v>
      </c>
      <c r="D581" s="333">
        <v>8.605344306328E-2</v>
      </c>
      <c r="E581" s="342" t="s">
        <v>202</v>
      </c>
      <c r="F581" s="342" t="s">
        <v>202</v>
      </c>
      <c r="G581" s="337" t="s">
        <v>538</v>
      </c>
    </row>
    <row r="582" spans="1:7" x14ac:dyDescent="0.75">
      <c r="A582" s="419" t="s">
        <v>828</v>
      </c>
      <c r="B582" s="342" t="s">
        <v>202</v>
      </c>
      <c r="C582" s="333">
        <v>12.102255140157601</v>
      </c>
      <c r="D582" s="333">
        <v>0.46691353425823001</v>
      </c>
      <c r="E582" s="342" t="s">
        <v>202</v>
      </c>
      <c r="F582" s="342" t="s">
        <v>202</v>
      </c>
      <c r="G582" s="337" t="s">
        <v>538</v>
      </c>
    </row>
    <row r="583" spans="1:7" x14ac:dyDescent="0.75">
      <c r="A583" s="419" t="s">
        <v>829</v>
      </c>
      <c r="B583" s="342" t="s">
        <v>202</v>
      </c>
      <c r="C583" s="333">
        <v>0.20352704247281</v>
      </c>
      <c r="D583" s="333">
        <v>8.4830813865599992E-3</v>
      </c>
      <c r="E583" s="342" t="s">
        <v>202</v>
      </c>
      <c r="F583" s="342" t="s">
        <v>202</v>
      </c>
      <c r="G583" s="337" t="s">
        <v>538</v>
      </c>
    </row>
    <row r="584" spans="1:7" x14ac:dyDescent="0.75">
      <c r="A584" s="419" t="s">
        <v>830</v>
      </c>
      <c r="B584" s="342" t="s">
        <v>202</v>
      </c>
      <c r="C584" s="333">
        <v>129.43079884371301</v>
      </c>
      <c r="D584" s="333">
        <v>5.3616812517625601</v>
      </c>
      <c r="E584" s="342" t="s">
        <v>202</v>
      </c>
      <c r="F584" s="342" t="s">
        <v>202</v>
      </c>
      <c r="G584" s="337" t="s">
        <v>538</v>
      </c>
    </row>
    <row r="585" spans="1:7" x14ac:dyDescent="0.75">
      <c r="A585" s="106" t="s">
        <v>831</v>
      </c>
      <c r="B585" s="342" t="s">
        <v>202</v>
      </c>
      <c r="C585" s="333">
        <v>0.42141336348535002</v>
      </c>
      <c r="D585" s="333" t="s">
        <v>540</v>
      </c>
      <c r="E585" s="342" t="s">
        <v>202</v>
      </c>
      <c r="F585" s="342" t="s">
        <v>202</v>
      </c>
      <c r="G585" s="333" t="s">
        <v>538</v>
      </c>
    </row>
    <row r="586" spans="1:7" x14ac:dyDescent="0.75">
      <c r="A586" s="420" t="s">
        <v>832</v>
      </c>
      <c r="B586" s="342" t="s">
        <v>202</v>
      </c>
      <c r="C586" s="333">
        <v>0.42141336348535002</v>
      </c>
      <c r="D586" s="333" t="s">
        <v>540</v>
      </c>
      <c r="E586" s="342" t="s">
        <v>202</v>
      </c>
      <c r="F586" s="342" t="s">
        <v>202</v>
      </c>
      <c r="G586" s="337" t="s">
        <v>538</v>
      </c>
    </row>
    <row r="587" spans="1:7" ht="15.5" thickBot="1" x14ac:dyDescent="0.9">
      <c r="A587" s="383" t="s">
        <v>836</v>
      </c>
      <c r="B587" s="342" t="s">
        <v>202</v>
      </c>
      <c r="C587" s="342" t="s">
        <v>202</v>
      </c>
      <c r="D587" s="333" t="s">
        <v>540</v>
      </c>
      <c r="E587" s="342" t="s">
        <v>202</v>
      </c>
      <c r="F587" s="342" t="s">
        <v>202</v>
      </c>
      <c r="G587" s="342" t="s">
        <v>202</v>
      </c>
    </row>
    <row r="588" spans="1:7" s="421" customFormat="1" ht="12.75" customHeight="1" thickTop="1" x14ac:dyDescent="0.6">
      <c r="A588" s="107" t="s">
        <v>837</v>
      </c>
      <c r="B588" s="342" t="s">
        <v>202</v>
      </c>
      <c r="C588" s="333">
        <v>719.88457694084161</v>
      </c>
      <c r="D588" s="342" t="s">
        <v>202</v>
      </c>
      <c r="E588" s="342" t="s">
        <v>202</v>
      </c>
      <c r="F588" s="342" t="s">
        <v>202</v>
      </c>
      <c r="G588" s="333" t="s">
        <v>538</v>
      </c>
    </row>
    <row r="589" spans="1:7" s="421" customFormat="1" ht="12.75" customHeight="1" x14ac:dyDescent="0.6">
      <c r="A589" s="108" t="s">
        <v>838</v>
      </c>
      <c r="B589" s="342" t="s">
        <v>202</v>
      </c>
      <c r="C589" s="337" t="s">
        <v>538</v>
      </c>
      <c r="D589" s="333">
        <v>1050.4987232257683</v>
      </c>
      <c r="E589" s="337" t="s">
        <v>538</v>
      </c>
      <c r="F589" s="337" t="s">
        <v>538</v>
      </c>
      <c r="G589" s="337" t="s">
        <v>538</v>
      </c>
    </row>
    <row r="590" spans="1:7" s="421" customFormat="1" ht="12.75" customHeight="1" x14ac:dyDescent="0.6">
      <c r="A590" s="108" t="s">
        <v>839</v>
      </c>
      <c r="B590" s="342" t="s">
        <v>202</v>
      </c>
      <c r="C590" s="333" t="s">
        <v>540</v>
      </c>
      <c r="D590" s="333" t="s">
        <v>540</v>
      </c>
      <c r="E590" s="337" t="s">
        <v>540</v>
      </c>
      <c r="F590" s="337" t="s">
        <v>540</v>
      </c>
      <c r="G590" s="337" t="s">
        <v>538</v>
      </c>
    </row>
    <row r="591" spans="1:7" s="421" customFormat="1" ht="12.75" customHeight="1" x14ac:dyDescent="0.6">
      <c r="A591" s="108" t="s">
        <v>840</v>
      </c>
      <c r="B591" s="342" t="s">
        <v>202</v>
      </c>
      <c r="C591" s="333">
        <v>15.75656595933634</v>
      </c>
      <c r="D591" s="333">
        <v>0.58016238136954001</v>
      </c>
      <c r="E591" s="337">
        <v>13.575054185759781</v>
      </c>
      <c r="F591" s="337">
        <v>331.92264776727751</v>
      </c>
      <c r="G591" s="337" t="s">
        <v>538</v>
      </c>
    </row>
    <row r="592" spans="1:7" s="421" customFormat="1" ht="14.25" customHeight="1" x14ac:dyDescent="0.6">
      <c r="A592" s="390" t="s">
        <v>841</v>
      </c>
      <c r="B592" s="333">
        <v>4349.248664685867</v>
      </c>
      <c r="C592" s="342" t="s">
        <v>202</v>
      </c>
      <c r="D592" s="342" t="s">
        <v>202</v>
      </c>
      <c r="E592" s="342" t="s">
        <v>202</v>
      </c>
      <c r="F592" s="342" t="s">
        <v>202</v>
      </c>
      <c r="G592" s="342" t="s">
        <v>202</v>
      </c>
    </row>
    <row r="593" spans="1:7" s="421" customFormat="1" ht="12" customHeight="1" x14ac:dyDescent="0.6">
      <c r="A593" s="390" t="s">
        <v>842</v>
      </c>
      <c r="B593" s="333">
        <v>3149.7141100000003</v>
      </c>
      <c r="C593" s="342" t="s">
        <v>202</v>
      </c>
      <c r="D593" s="342" t="s">
        <v>202</v>
      </c>
      <c r="E593" s="342" t="s">
        <v>202</v>
      </c>
      <c r="F593" s="342" t="s">
        <v>202</v>
      </c>
      <c r="G593" s="342" t="s">
        <v>202</v>
      </c>
    </row>
    <row r="594" spans="1:7" s="421" customFormat="1" ht="12" customHeight="1" x14ac:dyDescent="0.6">
      <c r="A594" s="389" t="s">
        <v>843</v>
      </c>
      <c r="B594" s="333" t="s">
        <v>538</v>
      </c>
      <c r="C594" s="342" t="s">
        <v>202</v>
      </c>
      <c r="D594" s="342" t="s">
        <v>202</v>
      </c>
      <c r="E594" s="342" t="s">
        <v>202</v>
      </c>
      <c r="F594" s="342" t="s">
        <v>202</v>
      </c>
      <c r="G594" s="342" t="s">
        <v>202</v>
      </c>
    </row>
    <row r="595" spans="1:7" s="421" customFormat="1" ht="13.5" customHeight="1" x14ac:dyDescent="0.6">
      <c r="A595" s="109" t="s">
        <v>844</v>
      </c>
      <c r="B595" s="333" t="s">
        <v>538</v>
      </c>
      <c r="C595" s="333" t="s">
        <v>538</v>
      </c>
      <c r="D595" s="333" t="s">
        <v>538</v>
      </c>
      <c r="E595" s="333" t="s">
        <v>538</v>
      </c>
      <c r="F595" s="333" t="s">
        <v>538</v>
      </c>
      <c r="G595" s="333" t="s">
        <v>538</v>
      </c>
    </row>
    <row r="596" spans="1:7" s="216" customFormat="1" x14ac:dyDescent="0.75"/>
    <row r="597" spans="1:7" customFormat="1" x14ac:dyDescent="0.75">
      <c r="A597" s="110" t="s">
        <v>845</v>
      </c>
      <c r="B597" s="111">
        <f t="shared" ref="B597:G597" si="10">B519</f>
        <v>7498.9627746858669</v>
      </c>
      <c r="C597" s="111">
        <f t="shared" si="10"/>
        <v>9552.616389239789</v>
      </c>
      <c r="D597" s="111">
        <f t="shared" si="10"/>
        <v>1105.9903994233835</v>
      </c>
      <c r="E597" s="111">
        <f t="shared" si="10"/>
        <v>13.575054185759781</v>
      </c>
      <c r="F597" s="111">
        <f t="shared" si="10"/>
        <v>331.92264776727751</v>
      </c>
      <c r="G597" s="111" t="str">
        <f t="shared" si="10"/>
        <v>NA</v>
      </c>
    </row>
    <row r="598" spans="1:7" customFormat="1" x14ac:dyDescent="0.75"/>
    <row r="600" spans="1:7" ht="15.75" x14ac:dyDescent="0.75">
      <c r="A600" s="328" t="s">
        <v>846</v>
      </c>
      <c r="B600" s="370"/>
      <c r="C600" s="370"/>
      <c r="D600" s="370"/>
      <c r="E600" s="370"/>
      <c r="F600" s="370"/>
      <c r="G600" s="371" t="s">
        <v>522</v>
      </c>
    </row>
    <row r="601" spans="1:7" ht="15.75" x14ac:dyDescent="0.75">
      <c r="A601" s="328" t="s">
        <v>739</v>
      </c>
      <c r="B601" s="370"/>
      <c r="C601" s="370"/>
      <c r="D601" s="370"/>
      <c r="E601" s="370"/>
      <c r="F601" s="370"/>
      <c r="G601" s="371" t="s">
        <v>3410</v>
      </c>
    </row>
    <row r="602" spans="1:7" x14ac:dyDescent="0.75">
      <c r="A602" s="370"/>
      <c r="B602" s="370"/>
      <c r="C602" s="370"/>
      <c r="D602" s="370"/>
      <c r="E602" s="370"/>
      <c r="F602" s="370"/>
      <c r="G602" s="371" t="s">
        <v>523</v>
      </c>
    </row>
    <row r="603" spans="1:7" x14ac:dyDescent="0.75">
      <c r="A603" s="370"/>
      <c r="B603" s="370"/>
      <c r="C603" s="370"/>
      <c r="D603" s="370"/>
      <c r="E603" s="370"/>
      <c r="F603" s="370"/>
      <c r="G603" s="422"/>
    </row>
    <row r="604" spans="1:7" ht="54" customHeight="1" x14ac:dyDescent="0.75">
      <c r="A604" s="525" t="s">
        <v>524</v>
      </c>
      <c r="B604" s="112" t="s">
        <v>847</v>
      </c>
      <c r="C604" s="112" t="s">
        <v>848</v>
      </c>
      <c r="D604" s="112" t="s">
        <v>849</v>
      </c>
      <c r="E604" s="112" t="s">
        <v>686</v>
      </c>
      <c r="F604" s="112" t="s">
        <v>529</v>
      </c>
      <c r="G604" s="112" t="s">
        <v>530</v>
      </c>
    </row>
    <row r="605" spans="1:7" ht="15.5" thickBot="1" x14ac:dyDescent="0.9">
      <c r="A605" s="526"/>
      <c r="B605" s="527" t="s">
        <v>532</v>
      </c>
      <c r="C605" s="528"/>
      <c r="D605" s="528"/>
      <c r="E605" s="528"/>
      <c r="F605" s="528"/>
      <c r="G605" s="529"/>
    </row>
    <row r="606" spans="1:7" ht="15.5" thickTop="1" x14ac:dyDescent="0.75">
      <c r="A606" s="113" t="s">
        <v>850</v>
      </c>
      <c r="B606" s="333">
        <v>-830951.84504494444</v>
      </c>
      <c r="C606" s="333">
        <v>352.29552844071242</v>
      </c>
      <c r="D606" s="333">
        <v>25.04346066861428</v>
      </c>
      <c r="E606" s="333">
        <v>148.02151981631317</v>
      </c>
      <c r="F606" s="333">
        <v>4864.8428403863609</v>
      </c>
      <c r="G606" s="333" t="s">
        <v>561</v>
      </c>
    </row>
    <row r="607" spans="1:7" x14ac:dyDescent="0.75">
      <c r="A607" s="114" t="s">
        <v>851</v>
      </c>
      <c r="B607" s="333">
        <v>-682784.0574352775</v>
      </c>
      <c r="C607" s="333">
        <v>198.90309755681778</v>
      </c>
      <c r="D607" s="333">
        <v>12.431282947371161</v>
      </c>
      <c r="E607" s="333">
        <v>126.54916881631318</v>
      </c>
      <c r="F607" s="333">
        <v>4506.9703823863611</v>
      </c>
      <c r="G607" s="333" t="s">
        <v>561</v>
      </c>
    </row>
    <row r="608" spans="1:7" x14ac:dyDescent="0.75">
      <c r="A608" s="115" t="s">
        <v>852</v>
      </c>
      <c r="B608" s="333">
        <v>-573320.19402735587</v>
      </c>
      <c r="C608" s="333">
        <v>198.34769593615863</v>
      </c>
      <c r="D608" s="333">
        <v>12.120539004364939</v>
      </c>
      <c r="E608" s="337">
        <v>126.54916881631318</v>
      </c>
      <c r="F608" s="337">
        <v>4506.9703823863611</v>
      </c>
      <c r="G608" s="337" t="s">
        <v>565</v>
      </c>
    </row>
    <row r="609" spans="1:7" x14ac:dyDescent="0.75">
      <c r="A609" s="116" t="s">
        <v>853</v>
      </c>
      <c r="B609" s="333">
        <v>-110219.81428564573</v>
      </c>
      <c r="C609" s="333" t="s">
        <v>540</v>
      </c>
      <c r="D609" s="333" t="s">
        <v>3426</v>
      </c>
      <c r="E609" s="337" t="s">
        <v>538</v>
      </c>
      <c r="F609" s="337" t="s">
        <v>538</v>
      </c>
      <c r="G609" s="337" t="s">
        <v>538</v>
      </c>
    </row>
    <row r="610" spans="1:7" x14ac:dyDescent="0.75">
      <c r="A610" s="117" t="s">
        <v>854</v>
      </c>
      <c r="B610" s="333">
        <v>24814.816586917987</v>
      </c>
      <c r="C610" s="333" t="s">
        <v>3426</v>
      </c>
      <c r="D610" s="333" t="s">
        <v>3426</v>
      </c>
      <c r="E610" s="333" t="s">
        <v>538</v>
      </c>
      <c r="F610" s="333" t="s">
        <v>538</v>
      </c>
      <c r="G610" s="333" t="s">
        <v>538</v>
      </c>
    </row>
    <row r="611" spans="1:7" x14ac:dyDescent="0.75">
      <c r="A611" s="115" t="s">
        <v>855</v>
      </c>
      <c r="B611" s="333">
        <v>-29001.50383515003</v>
      </c>
      <c r="C611" s="333" t="s">
        <v>655</v>
      </c>
      <c r="D611" s="333" t="s">
        <v>540</v>
      </c>
      <c r="E611" s="337" t="s">
        <v>538</v>
      </c>
      <c r="F611" s="337" t="s">
        <v>538</v>
      </c>
      <c r="G611" s="337" t="s">
        <v>538</v>
      </c>
    </row>
    <row r="612" spans="1:7" x14ac:dyDescent="0.75">
      <c r="A612" s="115" t="s">
        <v>856</v>
      </c>
      <c r="B612" s="333">
        <v>53816.32042206802</v>
      </c>
      <c r="C612" s="333" t="s">
        <v>655</v>
      </c>
      <c r="D612" s="333" t="s">
        <v>655</v>
      </c>
      <c r="E612" s="337" t="s">
        <v>538</v>
      </c>
      <c r="F612" s="337" t="s">
        <v>538</v>
      </c>
      <c r="G612" s="337" t="s">
        <v>538</v>
      </c>
    </row>
    <row r="613" spans="1:7" x14ac:dyDescent="0.75">
      <c r="A613" s="114" t="s">
        <v>857</v>
      </c>
      <c r="B613" s="333">
        <v>-29604.516526781397</v>
      </c>
      <c r="C613" s="333">
        <v>12.663181</v>
      </c>
      <c r="D613" s="333">
        <v>1.1562030000000001</v>
      </c>
      <c r="E613" s="333">
        <v>21.472351</v>
      </c>
      <c r="F613" s="333">
        <v>357.87245800000005</v>
      </c>
      <c r="G613" s="333" t="s">
        <v>538</v>
      </c>
    </row>
    <row r="614" spans="1:7" x14ac:dyDescent="0.75">
      <c r="A614" s="115" t="s">
        <v>858</v>
      </c>
      <c r="B614" s="333">
        <v>10704.736910005491</v>
      </c>
      <c r="C614" s="333">
        <v>12.663181</v>
      </c>
      <c r="D614" s="333">
        <v>1.1562030000000001</v>
      </c>
      <c r="E614" s="337">
        <v>21.472351</v>
      </c>
      <c r="F614" s="337">
        <v>357.87245800000005</v>
      </c>
      <c r="G614" s="337" t="s">
        <v>538</v>
      </c>
    </row>
    <row r="615" spans="1:7" x14ac:dyDescent="0.75">
      <c r="A615" s="116" t="s">
        <v>859</v>
      </c>
      <c r="B615" s="333">
        <v>-40309.253436786887</v>
      </c>
      <c r="C615" s="333" t="s">
        <v>540</v>
      </c>
      <c r="D615" s="333" t="s">
        <v>540</v>
      </c>
      <c r="E615" s="337" t="s">
        <v>538</v>
      </c>
      <c r="F615" s="337" t="s">
        <v>538</v>
      </c>
      <c r="G615" s="337" t="s">
        <v>538</v>
      </c>
    </row>
    <row r="616" spans="1:7" x14ac:dyDescent="0.75">
      <c r="A616" s="117" t="s">
        <v>860</v>
      </c>
      <c r="B616" s="333">
        <v>-5720.1278569514234</v>
      </c>
      <c r="C616" s="333">
        <v>140.72924988389465</v>
      </c>
      <c r="D616" s="333">
        <v>0.59525414428571</v>
      </c>
      <c r="E616" s="333" t="s">
        <v>538</v>
      </c>
      <c r="F616" s="333" t="s">
        <v>538</v>
      </c>
      <c r="G616" s="333" t="s">
        <v>538</v>
      </c>
    </row>
    <row r="617" spans="1:7" x14ac:dyDescent="0.75">
      <c r="A617" s="115" t="s">
        <v>861</v>
      </c>
      <c r="B617" s="333">
        <v>-9898.0959948593736</v>
      </c>
      <c r="C617" s="333" t="s">
        <v>565</v>
      </c>
      <c r="D617" s="333">
        <v>0.59215403</v>
      </c>
      <c r="E617" s="337" t="s">
        <v>538</v>
      </c>
      <c r="F617" s="337" t="s">
        <v>538</v>
      </c>
      <c r="G617" s="337" t="s">
        <v>538</v>
      </c>
    </row>
    <row r="618" spans="1:7" x14ac:dyDescent="0.75">
      <c r="A618" s="115" t="s">
        <v>862</v>
      </c>
      <c r="B618" s="333">
        <v>-31.5897889193363</v>
      </c>
      <c r="C618" s="333" t="s">
        <v>565</v>
      </c>
      <c r="D618" s="333" t="s">
        <v>561</v>
      </c>
      <c r="E618" s="337" t="s">
        <v>538</v>
      </c>
      <c r="F618" s="337" t="s">
        <v>538</v>
      </c>
      <c r="G618" s="337" t="s">
        <v>538</v>
      </c>
    </row>
    <row r="619" spans="1:7" x14ac:dyDescent="0.75">
      <c r="A619" s="114" t="s">
        <v>863</v>
      </c>
      <c r="B619" s="333">
        <v>-31610.861039128908</v>
      </c>
      <c r="C619" s="333" t="s">
        <v>565</v>
      </c>
      <c r="D619" s="333">
        <v>6.04757815668298</v>
      </c>
      <c r="E619" s="333" t="s">
        <v>565</v>
      </c>
      <c r="F619" s="333" t="s">
        <v>565</v>
      </c>
      <c r="G619" s="333" t="s">
        <v>538</v>
      </c>
    </row>
    <row r="620" spans="1:7" x14ac:dyDescent="0.75">
      <c r="A620" s="115" t="s">
        <v>864</v>
      </c>
      <c r="B620" s="333">
        <v>-116642.3750794526</v>
      </c>
      <c r="C620" s="333" t="s">
        <v>565</v>
      </c>
      <c r="D620" s="333">
        <v>6.04757815668298</v>
      </c>
      <c r="E620" s="337" t="s">
        <v>565</v>
      </c>
      <c r="F620" s="337" t="s">
        <v>565</v>
      </c>
      <c r="G620" s="337" t="s">
        <v>538</v>
      </c>
    </row>
    <row r="621" spans="1:7" x14ac:dyDescent="0.75">
      <c r="A621" s="116" t="s">
        <v>865</v>
      </c>
      <c r="B621" s="333">
        <v>85031.514040323702</v>
      </c>
      <c r="C621" s="333" t="s">
        <v>565</v>
      </c>
      <c r="D621" s="333" t="s">
        <v>655</v>
      </c>
      <c r="E621" s="337" t="s">
        <v>565</v>
      </c>
      <c r="F621" s="337" t="s">
        <v>565</v>
      </c>
      <c r="G621" s="337" t="s">
        <v>538</v>
      </c>
    </row>
    <row r="622" spans="1:7" x14ac:dyDescent="0.75">
      <c r="A622" s="117" t="s">
        <v>866</v>
      </c>
      <c r="B622" s="333" t="s">
        <v>538</v>
      </c>
      <c r="C622" s="333" t="s">
        <v>538</v>
      </c>
      <c r="D622" s="333" t="s">
        <v>538</v>
      </c>
      <c r="E622" s="333" t="s">
        <v>538</v>
      </c>
      <c r="F622" s="333" t="s">
        <v>538</v>
      </c>
      <c r="G622" s="333" t="s">
        <v>538</v>
      </c>
    </row>
    <row r="623" spans="1:7" x14ac:dyDescent="0.75">
      <c r="A623" s="115" t="s">
        <v>867</v>
      </c>
      <c r="B623" s="342" t="s">
        <v>202</v>
      </c>
      <c r="C623" s="342" t="s">
        <v>202</v>
      </c>
      <c r="D623" s="342" t="s">
        <v>202</v>
      </c>
      <c r="E623" s="342" t="s">
        <v>202</v>
      </c>
      <c r="F623" s="342" t="s">
        <v>202</v>
      </c>
      <c r="G623" s="342" t="s">
        <v>202</v>
      </c>
    </row>
    <row r="624" spans="1:7" x14ac:dyDescent="0.75">
      <c r="A624" s="115" t="s">
        <v>868</v>
      </c>
      <c r="B624" s="333" t="s">
        <v>538</v>
      </c>
      <c r="C624" s="333" t="s">
        <v>538</v>
      </c>
      <c r="D624" s="333" t="s">
        <v>538</v>
      </c>
      <c r="E624" s="337" t="s">
        <v>538</v>
      </c>
      <c r="F624" s="337" t="s">
        <v>538</v>
      </c>
      <c r="G624" s="337" t="s">
        <v>538</v>
      </c>
    </row>
    <row r="625" spans="1:8" x14ac:dyDescent="0.75">
      <c r="A625" s="114" t="s">
        <v>869</v>
      </c>
      <c r="B625" s="333">
        <v>-106047.09877372319</v>
      </c>
      <c r="C625" s="342" t="s">
        <v>202</v>
      </c>
      <c r="D625" s="342" t="s">
        <v>202</v>
      </c>
      <c r="E625" s="342" t="s">
        <v>202</v>
      </c>
      <c r="F625" s="342" t="s">
        <v>202</v>
      </c>
      <c r="G625" s="342" t="s">
        <v>202</v>
      </c>
    </row>
    <row r="626" spans="1:8" x14ac:dyDescent="0.75">
      <c r="A626" s="423" t="s">
        <v>870</v>
      </c>
      <c r="B626" s="333" t="s">
        <v>3426</v>
      </c>
      <c r="C626" s="333" t="s">
        <v>561</v>
      </c>
      <c r="D626" s="333">
        <v>2.41583792</v>
      </c>
      <c r="E626" s="333" t="s">
        <v>538</v>
      </c>
      <c r="F626" s="333" t="s">
        <v>538</v>
      </c>
      <c r="G626" s="333" t="s">
        <v>538</v>
      </c>
    </row>
    <row r="627" spans="1:8" x14ac:dyDescent="0.75">
      <c r="A627" s="406" t="s">
        <v>871</v>
      </c>
      <c r="B627" s="333" t="s">
        <v>3426</v>
      </c>
      <c r="C627" s="333" t="s">
        <v>561</v>
      </c>
      <c r="D627" s="333">
        <v>2.41583792</v>
      </c>
      <c r="E627" s="333" t="s">
        <v>538</v>
      </c>
      <c r="F627" s="333" t="s">
        <v>538</v>
      </c>
      <c r="G627" s="333" t="s">
        <v>538</v>
      </c>
    </row>
    <row r="629" spans="1:8" x14ac:dyDescent="0.75">
      <c r="A629" s="76" t="s">
        <v>872</v>
      </c>
      <c r="B629" s="77">
        <f t="shared" ref="B629:G629" si="11">B606</f>
        <v>-830951.84504494444</v>
      </c>
      <c r="C629" s="95">
        <f t="shared" si="11"/>
        <v>352.29552844071242</v>
      </c>
      <c r="D629" s="95">
        <f t="shared" si="11"/>
        <v>25.04346066861428</v>
      </c>
      <c r="E629" s="95">
        <f t="shared" si="11"/>
        <v>148.02151981631317</v>
      </c>
      <c r="F629" s="95">
        <f t="shared" si="11"/>
        <v>4864.8428403863609</v>
      </c>
      <c r="G629" s="95" t="str">
        <f t="shared" si="11"/>
        <v>NE,NA</v>
      </c>
    </row>
    <row r="632" spans="1:8" ht="15.5" x14ac:dyDescent="0.75">
      <c r="A632" s="532" t="s">
        <v>873</v>
      </c>
      <c r="B632" s="532"/>
      <c r="C632" s="370"/>
      <c r="D632" s="370"/>
      <c r="E632" s="370"/>
      <c r="F632" s="370"/>
      <c r="G632" s="370"/>
      <c r="H632" s="371" t="s">
        <v>522</v>
      </c>
    </row>
    <row r="633" spans="1:8" ht="15.75" x14ac:dyDescent="0.75">
      <c r="A633" s="393" t="s">
        <v>739</v>
      </c>
      <c r="B633" s="353"/>
      <c r="C633" s="370"/>
      <c r="D633" s="370"/>
      <c r="E633" s="370"/>
      <c r="F633" s="370"/>
      <c r="G633" s="370"/>
      <c r="H633" s="371" t="s">
        <v>3410</v>
      </c>
    </row>
    <row r="634" spans="1:8" x14ac:dyDescent="0.75">
      <c r="A634" s="370"/>
      <c r="B634" s="370"/>
      <c r="C634" s="370"/>
      <c r="D634" s="370"/>
      <c r="E634" s="370"/>
      <c r="F634" s="370"/>
      <c r="G634" s="370"/>
      <c r="H634" s="371" t="s">
        <v>523</v>
      </c>
    </row>
    <row r="635" spans="1:8" x14ac:dyDescent="0.75">
      <c r="A635" s="370"/>
      <c r="B635" s="370"/>
      <c r="C635" s="370"/>
      <c r="D635" s="370"/>
      <c r="E635" s="370"/>
      <c r="F635" s="370"/>
      <c r="G635" s="370"/>
      <c r="H635" s="424"/>
    </row>
    <row r="636" spans="1:8" x14ac:dyDescent="0.75">
      <c r="A636" s="520" t="s">
        <v>874</v>
      </c>
      <c r="B636" s="425" t="s">
        <v>875</v>
      </c>
      <c r="C636" s="426" t="s">
        <v>526</v>
      </c>
      <c r="D636" s="426" t="s">
        <v>527</v>
      </c>
      <c r="E636" s="426" t="s">
        <v>686</v>
      </c>
      <c r="F636" s="427" t="s">
        <v>529</v>
      </c>
      <c r="G636" s="428" t="s">
        <v>530</v>
      </c>
      <c r="H636" s="427" t="s">
        <v>687</v>
      </c>
    </row>
    <row r="637" spans="1:8" ht="15.5" thickBot="1" x14ac:dyDescent="0.9">
      <c r="A637" s="521"/>
      <c r="B637" s="522" t="s">
        <v>532</v>
      </c>
      <c r="C637" s="523"/>
      <c r="D637" s="523"/>
      <c r="E637" s="523"/>
      <c r="F637" s="523"/>
      <c r="G637" s="523"/>
      <c r="H637" s="524"/>
    </row>
    <row r="638" spans="1:8" ht="15.5" thickTop="1" x14ac:dyDescent="0.75">
      <c r="A638" s="429" t="s">
        <v>876</v>
      </c>
      <c r="B638" s="333" t="s">
        <v>3421</v>
      </c>
      <c r="C638" s="333">
        <v>5945.1297249155041</v>
      </c>
      <c r="D638" s="333">
        <v>20.319075856423058</v>
      </c>
      <c r="E638" s="333">
        <v>2.3460190219567099</v>
      </c>
      <c r="F638" s="333">
        <v>6.5483463597946603</v>
      </c>
      <c r="G638" s="333">
        <v>114.39560414851302</v>
      </c>
      <c r="H638" s="333">
        <v>0.74349333311907995</v>
      </c>
    </row>
    <row r="639" spans="1:8" x14ac:dyDescent="0.75">
      <c r="A639" s="430" t="s">
        <v>878</v>
      </c>
      <c r="B639" s="333" t="s">
        <v>602</v>
      </c>
      <c r="C639" s="333">
        <v>5252.843171928128</v>
      </c>
      <c r="D639" s="342" t="s">
        <v>202</v>
      </c>
      <c r="E639" s="333">
        <v>2.3460190219567099</v>
      </c>
      <c r="F639" s="333">
        <v>6.1117899358083498</v>
      </c>
      <c r="G639" s="333">
        <v>21.695718028166269</v>
      </c>
      <c r="H639" s="342" t="s">
        <v>202</v>
      </c>
    </row>
    <row r="640" spans="1:8" x14ac:dyDescent="0.75">
      <c r="A640" s="98" t="s">
        <v>879</v>
      </c>
      <c r="B640" s="333" t="s">
        <v>602</v>
      </c>
      <c r="C640" s="333">
        <v>5252.843171928128</v>
      </c>
      <c r="D640" s="342" t="s">
        <v>202</v>
      </c>
      <c r="E640" s="337">
        <v>2.3460190219567099</v>
      </c>
      <c r="F640" s="337">
        <v>6.1117899358083498</v>
      </c>
      <c r="G640" s="337">
        <v>21.695718028166269</v>
      </c>
      <c r="H640" s="342" t="s">
        <v>202</v>
      </c>
    </row>
    <row r="641" spans="1:8" x14ac:dyDescent="0.75">
      <c r="A641" s="98" t="s">
        <v>880</v>
      </c>
      <c r="B641" s="333" t="s">
        <v>567</v>
      </c>
      <c r="C641" s="333" t="s">
        <v>567</v>
      </c>
      <c r="D641" s="342" t="s">
        <v>202</v>
      </c>
      <c r="E641" s="337" t="s">
        <v>567</v>
      </c>
      <c r="F641" s="337" t="s">
        <v>567</v>
      </c>
      <c r="G641" s="337" t="s">
        <v>567</v>
      </c>
      <c r="H641" s="342" t="s">
        <v>202</v>
      </c>
    </row>
    <row r="642" spans="1:8" x14ac:dyDescent="0.75">
      <c r="A642" s="118" t="s">
        <v>881</v>
      </c>
      <c r="B642" s="333" t="s">
        <v>567</v>
      </c>
      <c r="C642" s="333" t="s">
        <v>567</v>
      </c>
      <c r="D642" s="342" t="s">
        <v>202</v>
      </c>
      <c r="E642" s="333" t="s">
        <v>567</v>
      </c>
      <c r="F642" s="333" t="s">
        <v>567</v>
      </c>
      <c r="G642" s="333" t="s">
        <v>567</v>
      </c>
      <c r="H642" s="342" t="s">
        <v>202</v>
      </c>
    </row>
    <row r="643" spans="1:8" x14ac:dyDescent="0.75">
      <c r="A643" s="430" t="s">
        <v>882</v>
      </c>
      <c r="B643" s="342" t="s">
        <v>202</v>
      </c>
      <c r="C643" s="333">
        <v>74.571839999999995</v>
      </c>
      <c r="D643" s="333">
        <v>5.5928880000000003</v>
      </c>
      <c r="E643" s="333" t="s">
        <v>565</v>
      </c>
      <c r="F643" s="333" t="s">
        <v>565</v>
      </c>
      <c r="G643" s="333" t="s">
        <v>565</v>
      </c>
      <c r="H643" s="342" t="s">
        <v>202</v>
      </c>
    </row>
    <row r="644" spans="1:8" x14ac:dyDescent="0.75">
      <c r="A644" s="431" t="s">
        <v>883</v>
      </c>
      <c r="B644" s="342" t="s">
        <v>202</v>
      </c>
      <c r="C644" s="333">
        <v>74.571839999999995</v>
      </c>
      <c r="D644" s="333">
        <v>5.5928880000000003</v>
      </c>
      <c r="E644" s="337" t="s">
        <v>565</v>
      </c>
      <c r="F644" s="337" t="s">
        <v>565</v>
      </c>
      <c r="G644" s="337" t="s">
        <v>565</v>
      </c>
      <c r="H644" s="342" t="s">
        <v>202</v>
      </c>
    </row>
    <row r="645" spans="1:8" x14ac:dyDescent="0.75">
      <c r="A645" s="431" t="s">
        <v>884</v>
      </c>
      <c r="B645" s="342" t="s">
        <v>202</v>
      </c>
      <c r="C645" s="333" t="s">
        <v>655</v>
      </c>
      <c r="D645" s="333" t="s">
        <v>655</v>
      </c>
      <c r="E645" s="337" t="s">
        <v>565</v>
      </c>
      <c r="F645" s="337" t="s">
        <v>565</v>
      </c>
      <c r="G645" s="337" t="s">
        <v>565</v>
      </c>
      <c r="H645" s="342" t="s">
        <v>202</v>
      </c>
    </row>
    <row r="646" spans="1:8" x14ac:dyDescent="0.75">
      <c r="A646" s="430" t="s">
        <v>885</v>
      </c>
      <c r="B646" s="333" t="s">
        <v>572</v>
      </c>
      <c r="C646" s="333" t="s">
        <v>572</v>
      </c>
      <c r="D646" s="333" t="s">
        <v>572</v>
      </c>
      <c r="E646" s="333" t="s">
        <v>572</v>
      </c>
      <c r="F646" s="333" t="s">
        <v>572</v>
      </c>
      <c r="G646" s="333" t="s">
        <v>572</v>
      </c>
      <c r="H646" s="333" t="s">
        <v>572</v>
      </c>
    </row>
    <row r="647" spans="1:8" x14ac:dyDescent="0.75">
      <c r="A647" s="98" t="s">
        <v>886</v>
      </c>
      <c r="B647" s="333" t="s">
        <v>540</v>
      </c>
      <c r="C647" s="333" t="s">
        <v>572</v>
      </c>
      <c r="D647" s="333" t="s">
        <v>572</v>
      </c>
      <c r="E647" s="337" t="s">
        <v>540</v>
      </c>
      <c r="F647" s="337" t="s">
        <v>540</v>
      </c>
      <c r="G647" s="337" t="s">
        <v>540</v>
      </c>
      <c r="H647" s="337" t="s">
        <v>540</v>
      </c>
    </row>
    <row r="648" spans="1:8" x14ac:dyDescent="0.75">
      <c r="A648" s="98" t="s">
        <v>887</v>
      </c>
      <c r="B648" s="333" t="s">
        <v>538</v>
      </c>
      <c r="C648" s="333" t="s">
        <v>538</v>
      </c>
      <c r="D648" s="333" t="s">
        <v>538</v>
      </c>
      <c r="E648" s="337" t="s">
        <v>538</v>
      </c>
      <c r="F648" s="337" t="s">
        <v>538</v>
      </c>
      <c r="G648" s="337" t="s">
        <v>538</v>
      </c>
      <c r="H648" s="337" t="s">
        <v>538</v>
      </c>
    </row>
    <row r="649" spans="1:8" x14ac:dyDescent="0.75">
      <c r="A649" s="430" t="s">
        <v>888</v>
      </c>
      <c r="B649" s="342" t="s">
        <v>202</v>
      </c>
      <c r="C649" s="333">
        <v>617.71471298737617</v>
      </c>
      <c r="D649" s="333">
        <v>14.72618785642306</v>
      </c>
      <c r="E649" s="333" t="s">
        <v>617</v>
      </c>
      <c r="F649" s="333">
        <v>0.43655642398631</v>
      </c>
      <c r="G649" s="333">
        <v>49.308450064014231</v>
      </c>
      <c r="H649" s="342" t="s">
        <v>202</v>
      </c>
    </row>
    <row r="650" spans="1:8" x14ac:dyDescent="0.75">
      <c r="A650" s="98" t="s">
        <v>889</v>
      </c>
      <c r="B650" s="342" t="s">
        <v>202</v>
      </c>
      <c r="C650" s="333">
        <v>398.49813134839275</v>
      </c>
      <c r="D650" s="333">
        <v>14.72618785642306</v>
      </c>
      <c r="E650" s="337" t="s">
        <v>567</v>
      </c>
      <c r="F650" s="337">
        <v>0.43655642398631</v>
      </c>
      <c r="G650" s="337">
        <v>33.529746043529677</v>
      </c>
      <c r="H650" s="342" t="s">
        <v>202</v>
      </c>
    </row>
    <row r="651" spans="1:8" x14ac:dyDescent="0.75">
      <c r="A651" s="98" t="s">
        <v>890</v>
      </c>
      <c r="B651" s="342" t="s">
        <v>202</v>
      </c>
      <c r="C651" s="333">
        <v>219.21658163898346</v>
      </c>
      <c r="D651" s="333" t="s">
        <v>565</v>
      </c>
      <c r="E651" s="337" t="s">
        <v>567</v>
      </c>
      <c r="F651" s="337" t="s">
        <v>567</v>
      </c>
      <c r="G651" s="337">
        <v>15.77870402048455</v>
      </c>
      <c r="H651" s="342" t="s">
        <v>202</v>
      </c>
    </row>
    <row r="652" spans="1:8" x14ac:dyDescent="0.75">
      <c r="A652" s="98" t="s">
        <v>3427</v>
      </c>
      <c r="B652" s="342" t="s">
        <v>202</v>
      </c>
      <c r="C652" s="333" t="s">
        <v>540</v>
      </c>
      <c r="D652" s="333" t="s">
        <v>540</v>
      </c>
      <c r="E652" s="333" t="s">
        <v>540</v>
      </c>
      <c r="F652" s="333" t="s">
        <v>540</v>
      </c>
      <c r="G652" s="333" t="s">
        <v>540</v>
      </c>
      <c r="H652" s="342" t="s">
        <v>202</v>
      </c>
    </row>
    <row r="653" spans="1:8" x14ac:dyDescent="0.75">
      <c r="A653" s="430" t="s">
        <v>891</v>
      </c>
      <c r="B653" s="333" t="s">
        <v>538</v>
      </c>
      <c r="C653" s="333" t="s">
        <v>538</v>
      </c>
      <c r="D653" s="333" t="s">
        <v>538</v>
      </c>
      <c r="E653" s="333" t="s">
        <v>567</v>
      </c>
      <c r="F653" s="333" t="s">
        <v>567</v>
      </c>
      <c r="G653" s="333">
        <v>43.391436056332523</v>
      </c>
      <c r="H653" s="333">
        <v>0.74349333311907995</v>
      </c>
    </row>
    <row r="654" spans="1:8" x14ac:dyDescent="0.75">
      <c r="A654" s="406" t="s">
        <v>625</v>
      </c>
      <c r="B654" s="337" t="s">
        <v>538</v>
      </c>
      <c r="C654" s="337" t="s">
        <v>538</v>
      </c>
      <c r="D654" s="337" t="s">
        <v>538</v>
      </c>
      <c r="E654" s="337" t="s">
        <v>567</v>
      </c>
      <c r="F654" s="337" t="s">
        <v>567</v>
      </c>
      <c r="G654" s="337">
        <v>43.391436056332523</v>
      </c>
      <c r="H654" s="337">
        <v>0.74349333311907995</v>
      </c>
    </row>
    <row r="655" spans="1:8" x14ac:dyDescent="0.75">
      <c r="A655" s="430" t="s">
        <v>892</v>
      </c>
      <c r="B655" s="342" t="s">
        <v>202</v>
      </c>
      <c r="C655" s="342" t="s">
        <v>202</v>
      </c>
      <c r="D655" s="342" t="s">
        <v>202</v>
      </c>
      <c r="E655" s="342" t="s">
        <v>202</v>
      </c>
      <c r="F655" s="342" t="s">
        <v>202</v>
      </c>
      <c r="G655" s="342" t="s">
        <v>202</v>
      </c>
      <c r="H655" s="342" t="s">
        <v>202</v>
      </c>
    </row>
    <row r="656" spans="1:8" x14ac:dyDescent="0.75">
      <c r="A656" s="431" t="s">
        <v>893</v>
      </c>
      <c r="B656" s="337" t="s">
        <v>538</v>
      </c>
      <c r="C656" s="342" t="s">
        <v>202</v>
      </c>
      <c r="D656" s="342" t="s">
        <v>202</v>
      </c>
      <c r="E656" s="342" t="s">
        <v>202</v>
      </c>
      <c r="F656" s="342" t="s">
        <v>202</v>
      </c>
      <c r="G656" s="342" t="s">
        <v>202</v>
      </c>
      <c r="H656" s="342" t="s">
        <v>202</v>
      </c>
    </row>
    <row r="657" spans="1:8" x14ac:dyDescent="0.75">
      <c r="A657" s="431" t="s">
        <v>894</v>
      </c>
      <c r="B657" s="337" t="s">
        <v>538</v>
      </c>
      <c r="C657" s="342" t="s">
        <v>202</v>
      </c>
      <c r="D657" s="342" t="s">
        <v>202</v>
      </c>
      <c r="E657" s="342" t="s">
        <v>202</v>
      </c>
      <c r="F657" s="342" t="s">
        <v>202</v>
      </c>
      <c r="G657" s="342" t="s">
        <v>202</v>
      </c>
      <c r="H657" s="342" t="s">
        <v>202</v>
      </c>
    </row>
    <row r="658" spans="1:8" x14ac:dyDescent="0.75">
      <c r="A658" s="432" t="s">
        <v>895</v>
      </c>
      <c r="B658" s="337" t="s">
        <v>538</v>
      </c>
      <c r="C658" s="342" t="s">
        <v>202</v>
      </c>
      <c r="D658" s="342" t="s">
        <v>202</v>
      </c>
      <c r="E658" s="342" t="s">
        <v>202</v>
      </c>
      <c r="F658" s="342" t="s">
        <v>202</v>
      </c>
      <c r="G658" s="342" t="s">
        <v>202</v>
      </c>
      <c r="H658" s="342" t="s">
        <v>202</v>
      </c>
    </row>
    <row r="660" spans="1:8" x14ac:dyDescent="0.75">
      <c r="A660" s="76" t="s">
        <v>896</v>
      </c>
      <c r="B660" s="95" t="str">
        <f>B638</f>
        <v>NO,IE,NA</v>
      </c>
      <c r="C660" s="95">
        <f t="shared" ref="C660:H660" si="12">C638</f>
        <v>5945.1297249155041</v>
      </c>
      <c r="D660" s="95">
        <f t="shared" si="12"/>
        <v>20.319075856423058</v>
      </c>
      <c r="E660" s="95">
        <f t="shared" si="12"/>
        <v>2.3460190219567099</v>
      </c>
      <c r="F660" s="95">
        <f t="shared" si="12"/>
        <v>6.5483463597946603</v>
      </c>
      <c r="G660" s="95">
        <f t="shared" si="12"/>
        <v>114.39560414851302</v>
      </c>
      <c r="H660" s="95">
        <f t="shared" si="12"/>
        <v>0.74349333311907995</v>
      </c>
    </row>
    <row r="663" spans="1:8" ht="16.75" x14ac:dyDescent="0.75">
      <c r="A663" s="119" t="s">
        <v>897</v>
      </c>
      <c r="B663" s="120" t="s">
        <v>898</v>
      </c>
      <c r="C663" s="120" t="s">
        <v>899</v>
      </c>
      <c r="D663" s="120" t="s">
        <v>900</v>
      </c>
      <c r="E663" s="120" t="s">
        <v>901</v>
      </c>
      <c r="F663" s="120" t="s">
        <v>529</v>
      </c>
      <c r="G663" s="120" t="s">
        <v>530</v>
      </c>
      <c r="H663" s="120" t="s">
        <v>902</v>
      </c>
    </row>
    <row r="664" spans="1:8" s="12" customFormat="1" x14ac:dyDescent="0.75">
      <c r="A664" s="325" t="s">
        <v>903</v>
      </c>
      <c r="B664" s="326">
        <f t="shared" ref="B664:H670" si="13">B59</f>
        <v>6043435.3720518965</v>
      </c>
      <c r="C664" s="326">
        <f t="shared" si="13"/>
        <v>11685.607546467652</v>
      </c>
      <c r="D664" s="326">
        <f t="shared" si="13"/>
        <v>245.10541157634367</v>
      </c>
      <c r="E664" s="326">
        <f t="shared" si="13"/>
        <v>18305.749424551203</v>
      </c>
      <c r="F664" s="326">
        <f t="shared" si="13"/>
        <v>65117.178069736605</v>
      </c>
      <c r="G664" s="326">
        <f t="shared" si="13"/>
        <v>7244.4555805128311</v>
      </c>
      <c r="H664" s="326">
        <f t="shared" si="13"/>
        <v>12364.091048770906</v>
      </c>
    </row>
    <row r="665" spans="1:8" s="289" customFormat="1" x14ac:dyDescent="0.75">
      <c r="A665" s="324" t="s">
        <v>98</v>
      </c>
      <c r="B665" s="121">
        <f t="shared" si="13"/>
        <v>2399973.5409739804</v>
      </c>
      <c r="C665" s="121">
        <f t="shared" si="13"/>
        <v>34.823479419570468</v>
      </c>
      <c r="D665" s="121">
        <f t="shared" si="13"/>
        <v>100.86538569159121</v>
      </c>
      <c r="E665" s="121">
        <f t="shared" si="13"/>
        <v>3434.4290996747714</v>
      </c>
      <c r="F665" s="121">
        <f t="shared" si="13"/>
        <v>581.83867235005948</v>
      </c>
      <c r="G665" s="121">
        <f t="shared" si="13"/>
        <v>43.701395420034459</v>
      </c>
      <c r="H665" s="121">
        <f t="shared" si="13"/>
        <v>9439.0432746602182</v>
      </c>
    </row>
    <row r="666" spans="1:8" s="289" customFormat="1" x14ac:dyDescent="0.75">
      <c r="A666" s="324" t="s">
        <v>4</v>
      </c>
      <c r="B666" s="121">
        <f t="shared" si="13"/>
        <v>1909296.1241235598</v>
      </c>
      <c r="C666" s="121">
        <f t="shared" si="13"/>
        <v>388.09150106295743</v>
      </c>
      <c r="D666" s="121">
        <f t="shared" si="13"/>
        <v>127.73502727876716</v>
      </c>
      <c r="E666" s="121">
        <f t="shared" si="13"/>
        <v>11998.643932744189</v>
      </c>
      <c r="F666" s="121">
        <f t="shared" si="13"/>
        <v>58747.464607753776</v>
      </c>
      <c r="G666" s="121">
        <f t="shared" si="13"/>
        <v>5777.5462986418306</v>
      </c>
      <c r="H666" s="121">
        <f t="shared" si="13"/>
        <v>618.63077203361581</v>
      </c>
    </row>
    <row r="667" spans="1:8" s="289" customFormat="1" x14ac:dyDescent="0.75">
      <c r="A667" s="324" t="s">
        <v>2556</v>
      </c>
      <c r="B667" s="121">
        <f t="shared" si="13"/>
        <v>584801.244082283</v>
      </c>
      <c r="C667" s="121">
        <f t="shared" si="13"/>
        <v>205.38369785207479</v>
      </c>
      <c r="D667" s="121">
        <f t="shared" si="13"/>
        <v>4.1012416215506295</v>
      </c>
      <c r="E667" s="121">
        <f t="shared" si="13"/>
        <v>908.26373148672474</v>
      </c>
      <c r="F667" s="121">
        <f t="shared" si="13"/>
        <v>3021.64543736223</v>
      </c>
      <c r="G667" s="121">
        <f t="shared" si="13"/>
        <v>551.67725417600798</v>
      </c>
      <c r="H667" s="121">
        <f t="shared" si="13"/>
        <v>527.57585355553215</v>
      </c>
    </row>
    <row r="668" spans="1:8" s="289" customFormat="1" x14ac:dyDescent="0.75">
      <c r="A668" s="324" t="s">
        <v>9</v>
      </c>
      <c r="B668" s="121">
        <f t="shared" si="13"/>
        <v>1136604.268473106</v>
      </c>
      <c r="C668" s="121">
        <f t="shared" si="13"/>
        <v>11057.285084348896</v>
      </c>
      <c r="D668" s="121">
        <f t="shared" si="13"/>
        <v>11.102414797589852</v>
      </c>
      <c r="E668" s="121">
        <f t="shared" si="13"/>
        <v>1964.4126606455166</v>
      </c>
      <c r="F668" s="121">
        <f t="shared" si="13"/>
        <v>2766.2293522705422</v>
      </c>
      <c r="G668" s="121">
        <f t="shared" si="13"/>
        <v>871.53063227495795</v>
      </c>
      <c r="H668" s="121">
        <f t="shared" si="13"/>
        <v>1778.8411485215402</v>
      </c>
    </row>
    <row r="669" spans="1:8" s="289" customFormat="1" x14ac:dyDescent="0.75">
      <c r="A669" s="324" t="s">
        <v>140</v>
      </c>
      <c r="B669" s="121">
        <f t="shared" si="13"/>
        <v>291.62299592948989</v>
      </c>
      <c r="C669" s="121">
        <f t="shared" si="13"/>
        <v>1.858908022867E-2</v>
      </c>
      <c r="D669" s="121">
        <f t="shared" si="13"/>
        <v>2.66620550743E-3</v>
      </c>
      <c r="E669" s="121" t="str">
        <f t="shared" si="13"/>
        <v>IE</v>
      </c>
      <c r="F669" s="121" t="str">
        <f t="shared" si="13"/>
        <v>IE</v>
      </c>
      <c r="G669" s="121" t="str">
        <f t="shared" si="13"/>
        <v>IE</v>
      </c>
      <c r="H669" s="121" t="str">
        <f t="shared" si="13"/>
        <v>IE</v>
      </c>
    </row>
    <row r="670" spans="1:8" s="289" customFormat="1" x14ac:dyDescent="0.75">
      <c r="A670" s="324" t="s">
        <v>3403</v>
      </c>
      <c r="B670" s="121">
        <f t="shared" si="13"/>
        <v>12468.571403037986</v>
      </c>
      <c r="C670" s="121">
        <f t="shared" si="13"/>
        <v>5.1947039253499999E-3</v>
      </c>
      <c r="D670" s="121">
        <f t="shared" si="13"/>
        <v>1.29867598133739</v>
      </c>
      <c r="E670" s="121">
        <f t="shared" si="13"/>
        <v>0</v>
      </c>
      <c r="F670" s="121">
        <f t="shared" si="13"/>
        <v>0</v>
      </c>
      <c r="G670" s="121">
        <f t="shared" si="13"/>
        <v>0</v>
      </c>
      <c r="H670" s="121">
        <f t="shared" si="13"/>
        <v>0</v>
      </c>
    </row>
    <row r="671" spans="1:8" x14ac:dyDescent="0.75">
      <c r="A671" s="325" t="s">
        <v>904</v>
      </c>
      <c r="B671" s="121">
        <f>G407</f>
        <v>22472.091478849856</v>
      </c>
      <c r="C671" s="121">
        <f>H407</f>
        <v>4.8078038835700004E-3</v>
      </c>
      <c r="D671" s="121">
        <f>I407</f>
        <v>5.0498744759699997E-3</v>
      </c>
      <c r="E671" s="121"/>
      <c r="F671" s="122"/>
      <c r="G671" s="122"/>
      <c r="H671" s="122"/>
    </row>
    <row r="672" spans="1:8" x14ac:dyDescent="0.75">
      <c r="A672" s="325" t="s">
        <v>905</v>
      </c>
      <c r="B672" s="121">
        <f>B464</f>
        <v>194097.89166115393</v>
      </c>
      <c r="C672" s="121">
        <f>C464</f>
        <v>4.4228396639999996</v>
      </c>
      <c r="D672" s="121">
        <f>D464</f>
        <v>83.654409240516358</v>
      </c>
      <c r="E672" s="121">
        <f>J464</f>
        <v>572.16514495327442</v>
      </c>
      <c r="F672" s="121">
        <f>K464</f>
        <v>1557.1939910195872</v>
      </c>
      <c r="G672" s="121">
        <f>L464</f>
        <v>5849.2197121443369</v>
      </c>
      <c r="H672" s="121">
        <f>M464</f>
        <v>830.75987228203655</v>
      </c>
    </row>
    <row r="673" spans="1:36" x14ac:dyDescent="0.75">
      <c r="A673" s="325" t="s">
        <v>906</v>
      </c>
      <c r="B673" s="121">
        <f t="shared" ref="B673:H673" si="14">B597</f>
        <v>7498.9627746858669</v>
      </c>
      <c r="C673" s="121">
        <f t="shared" si="14"/>
        <v>9552.616389239789</v>
      </c>
      <c r="D673" s="121">
        <f t="shared" si="14"/>
        <v>1105.9903994233835</v>
      </c>
      <c r="E673" s="121">
        <f t="shared" si="14"/>
        <v>13.575054185759781</v>
      </c>
      <c r="F673" s="121">
        <f t="shared" si="14"/>
        <v>331.92264776727751</v>
      </c>
      <c r="G673" s="121" t="str">
        <f t="shared" si="14"/>
        <v>NA</v>
      </c>
      <c r="H673" s="121">
        <f t="shared" si="14"/>
        <v>0</v>
      </c>
    </row>
    <row r="674" spans="1:36" x14ac:dyDescent="0.75">
      <c r="A674" s="325" t="s">
        <v>907</v>
      </c>
      <c r="B674" s="121">
        <f>B629</f>
        <v>-830951.84504494444</v>
      </c>
      <c r="C674" s="121">
        <f t="shared" ref="C674:H674" si="15">C629</f>
        <v>352.29552844071242</v>
      </c>
      <c r="D674" s="121">
        <f t="shared" si="15"/>
        <v>25.04346066861428</v>
      </c>
      <c r="E674" s="121">
        <f t="shared" si="15"/>
        <v>148.02151981631317</v>
      </c>
      <c r="F674" s="121">
        <f t="shared" si="15"/>
        <v>4864.8428403863609</v>
      </c>
      <c r="G674" s="121" t="str">
        <f t="shared" si="15"/>
        <v>NE,NA</v>
      </c>
      <c r="H674" s="121">
        <f t="shared" si="15"/>
        <v>0</v>
      </c>
    </row>
    <row r="675" spans="1:36" x14ac:dyDescent="0.75">
      <c r="A675" s="325" t="s">
        <v>908</v>
      </c>
      <c r="B675" s="123" t="str">
        <f>B660</f>
        <v>NO,IE,NA</v>
      </c>
      <c r="C675" s="123">
        <f t="shared" ref="C675:H675" si="16">C660</f>
        <v>5945.1297249155041</v>
      </c>
      <c r="D675" s="123">
        <f t="shared" si="16"/>
        <v>20.319075856423058</v>
      </c>
      <c r="E675" s="123">
        <f t="shared" si="16"/>
        <v>2.3460190219567099</v>
      </c>
      <c r="F675" s="123">
        <f t="shared" si="16"/>
        <v>6.5483463597946603</v>
      </c>
      <c r="G675" s="123">
        <f t="shared" si="16"/>
        <v>114.39560414851302</v>
      </c>
      <c r="H675" s="123">
        <f t="shared" si="16"/>
        <v>0.74349333311907995</v>
      </c>
    </row>
    <row r="676" spans="1:36" x14ac:dyDescent="0.75">
      <c r="A676" s="3" t="s">
        <v>909</v>
      </c>
      <c r="B676" s="124">
        <f>SUM(B664,B671:B675)</f>
        <v>5436552.4729216415</v>
      </c>
      <c r="C676" s="124">
        <f>SUM(C664,C671:C675)</f>
        <v>27540.076836531538</v>
      </c>
      <c r="D676" s="124">
        <f t="shared" ref="D676:H676" si="17">SUM(D664,D671:D675)</f>
        <v>1480.1178066397567</v>
      </c>
      <c r="E676" s="124">
        <f t="shared" si="17"/>
        <v>19041.857162528504</v>
      </c>
      <c r="F676" s="124">
        <f t="shared" si="17"/>
        <v>71877.685895269635</v>
      </c>
      <c r="G676" s="124">
        <f t="shared" si="17"/>
        <v>13208.070896805681</v>
      </c>
      <c r="H676" s="124">
        <f t="shared" si="17"/>
        <v>13195.594414386062</v>
      </c>
    </row>
    <row r="678" spans="1:36" x14ac:dyDescent="0.75">
      <c r="A678" s="76" t="s">
        <v>910</v>
      </c>
      <c r="B678" s="76" t="s">
        <v>740</v>
      </c>
      <c r="C678" s="76" t="s">
        <v>741</v>
      </c>
      <c r="D678" s="76" t="s">
        <v>742</v>
      </c>
      <c r="E678" s="76" t="s">
        <v>743</v>
      </c>
      <c r="F678" s="125" t="s">
        <v>744</v>
      </c>
      <c r="G678" s="125" t="s">
        <v>745</v>
      </c>
      <c r="H678" s="125" t="s">
        <v>746</v>
      </c>
      <c r="I678" s="125" t="s">
        <v>747</v>
      </c>
      <c r="J678" s="125" t="s">
        <v>748</v>
      </c>
      <c r="K678" s="125" t="s">
        <v>749</v>
      </c>
      <c r="L678" s="125" t="s">
        <v>750</v>
      </c>
      <c r="M678" s="125" t="s">
        <v>751</v>
      </c>
      <c r="N678" s="125" t="s">
        <v>752</v>
      </c>
      <c r="O678" s="125" t="s">
        <v>753</v>
      </c>
      <c r="P678" s="125" t="s">
        <v>754</v>
      </c>
      <c r="Q678" s="125" t="s">
        <v>755</v>
      </c>
      <c r="R678" s="125" t="s">
        <v>756</v>
      </c>
      <c r="S678" s="125" t="s">
        <v>757</v>
      </c>
      <c r="T678" s="125" t="s">
        <v>758</v>
      </c>
      <c r="U678" s="125" t="s">
        <v>911</v>
      </c>
      <c r="V678" s="125" t="s">
        <v>760</v>
      </c>
      <c r="W678" s="125" t="s">
        <v>912</v>
      </c>
      <c r="X678" s="125" t="s">
        <v>913</v>
      </c>
      <c r="Y678" s="125" t="s">
        <v>914</v>
      </c>
      <c r="Z678" s="125" t="s">
        <v>915</v>
      </c>
      <c r="AA678" s="125" t="s">
        <v>916</v>
      </c>
      <c r="AB678" s="125" t="s">
        <v>917</v>
      </c>
      <c r="AC678" s="125" t="s">
        <v>918</v>
      </c>
      <c r="AD678" s="125" t="s">
        <v>919</v>
      </c>
      <c r="AE678" s="125" t="s">
        <v>920</v>
      </c>
      <c r="AF678" s="125" t="s">
        <v>921</v>
      </c>
      <c r="AG678" s="125" t="s">
        <v>771</v>
      </c>
      <c r="AH678" s="125" t="s">
        <v>922</v>
      </c>
      <c r="AI678" s="125" t="s">
        <v>923</v>
      </c>
      <c r="AJ678" s="125" t="s">
        <v>924</v>
      </c>
    </row>
    <row r="679" spans="1:36" x14ac:dyDescent="0.75">
      <c r="A679" s="4" t="s">
        <v>925</v>
      </c>
      <c r="B679" s="126">
        <f>B472</f>
        <v>1368.5486950492193</v>
      </c>
      <c r="C679" s="126">
        <f>C472</f>
        <v>397.31929999999994</v>
      </c>
      <c r="D679" s="126">
        <v>0</v>
      </c>
      <c r="E679" s="126">
        <v>0</v>
      </c>
      <c r="F679" s="126">
        <f>F472</f>
        <v>2582.8095400000002</v>
      </c>
      <c r="G679" s="126">
        <v>0</v>
      </c>
      <c r="H679" s="126">
        <f>H472</f>
        <v>56862.990299999998</v>
      </c>
      <c r="I679" s="126">
        <v>0</v>
      </c>
      <c r="J679" s="126">
        <f>J472</f>
        <v>2095.9452000000001</v>
      </c>
      <c r="K679" s="126">
        <v>0</v>
      </c>
      <c r="L679" s="126">
        <v>0</v>
      </c>
      <c r="M679" s="126">
        <v>0</v>
      </c>
      <c r="N679" s="126">
        <v>0</v>
      </c>
      <c r="O679" s="126">
        <v>0</v>
      </c>
      <c r="P679" s="126">
        <v>0</v>
      </c>
      <c r="Q679" s="126">
        <f>Q472</f>
        <v>117.73</v>
      </c>
      <c r="R679" s="126">
        <v>0</v>
      </c>
      <c r="S679" s="126">
        <v>0</v>
      </c>
      <c r="T679" s="126">
        <v>0</v>
      </c>
      <c r="U679" s="126">
        <v>0</v>
      </c>
      <c r="V679" s="126" t="str">
        <f>V472</f>
        <v/>
      </c>
      <c r="W679" s="126">
        <f>W472</f>
        <v>538.44015630052661</v>
      </c>
      <c r="X679" s="126">
        <f>X472</f>
        <v>205.84816902707735</v>
      </c>
      <c r="Y679" s="126">
        <f>Y472</f>
        <v>8.9202336818044294</v>
      </c>
      <c r="Z679" s="126">
        <v>0</v>
      </c>
      <c r="AA679" s="126">
        <f>AA472</f>
        <v>11.355320817691171</v>
      </c>
      <c r="AB679" s="126">
        <v>0</v>
      </c>
      <c r="AC679" s="126">
        <v>0</v>
      </c>
      <c r="AD679" s="126">
        <v>0</v>
      </c>
      <c r="AE679" s="126">
        <v>0</v>
      </c>
      <c r="AF679" s="126">
        <v>0</v>
      </c>
      <c r="AG679" s="126" t="str">
        <f>AG472</f>
        <v/>
      </c>
      <c r="AH679" s="126">
        <f>AH472</f>
        <v>7305.7941112096423</v>
      </c>
      <c r="AI679" s="126">
        <f>AI472</f>
        <v>517.49907355051005</v>
      </c>
      <c r="AJ679" s="126">
        <f>AJ472</f>
        <v>28.36572198588</v>
      </c>
    </row>
    <row r="680" spans="1:36" x14ac:dyDescent="0.75">
      <c r="A680" s="4" t="s">
        <v>926</v>
      </c>
      <c r="B680" s="4">
        <f t="shared" ref="B680:T680" si="18">B679*IFERROR(INDEX($H$711:$H$917,MATCH(B678,$A$711:$A$917,0),1),INDEX($H$711:$H$917,MATCH(B678,$B$711:$B$917,0),1))/1000</f>
        <v>16970.003818610319</v>
      </c>
      <c r="C680" s="4">
        <f t="shared" si="18"/>
        <v>268.98516609999996</v>
      </c>
      <c r="D680" s="4">
        <f t="shared" si="18"/>
        <v>0</v>
      </c>
      <c r="E680" s="4">
        <f t="shared" si="18"/>
        <v>0</v>
      </c>
      <c r="F680" s="4">
        <f t="shared" si="18"/>
        <v>8187.5062418000007</v>
      </c>
      <c r="G680" s="4">
        <f t="shared" si="18"/>
        <v>0</v>
      </c>
      <c r="H680" s="4">
        <f t="shared" si="18"/>
        <v>73921.887390000004</v>
      </c>
      <c r="I680" s="4">
        <f t="shared" si="18"/>
        <v>0</v>
      </c>
      <c r="J680" s="4">
        <f t="shared" si="18"/>
        <v>10060.536960000001</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3569.8582362724915</v>
      </c>
      <c r="X680" s="4">
        <f>X679*IFERROR(INDEX($H$711:$H$917,MATCH(X678,$A$711:$A$917,0),1),INDEX($H$711:$H$917,MATCH(X678,$B$711:$B$917,0),1))/1000</f>
        <v>2284.9146762005585</v>
      </c>
      <c r="Y680" s="4">
        <f>Y679*IFERROR(INDEX($H$711:$H$917,MATCH(Y678,$A$711:$A$917,0),1),INDEX($H$711:$H$917,MATCH(Y678,$B$711:$B$917,0),1))/1000</f>
        <v>79.390079768059422</v>
      </c>
      <c r="Z680" s="4">
        <f>Z679*IFERROR(INDEX($H$711:$H$917,MATCH(Z678,$A$711:$A$917,0),1),INDEX($H$711:$H$917,MATCH(Z678,$B$711:$B$917,0),1))/1000</f>
        <v>0</v>
      </c>
      <c r="AA680" s="4">
        <f>AA679*IFERROR(INDEX($H$711:$H$917,MATCH(AA678,$A$711:$A$917,0),1),INDEX($H$711:$H$917,MATCH(AA678,$B$711:$B$917,0),1))/1000</f>
        <v>108.32976060077377</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26">
        <f>AH679</f>
        <v>7305.7941112096423</v>
      </c>
      <c r="AI680" s="4">
        <f>AI679*IFERROR(INDEX($H$711:$H$917,MATCH(AI678,$A$711:$A$917,0),1),INDEX($H$711:$H$917,MATCH(AI678,$B$711:$B$917,0),1))/1000</f>
        <v>12161.228228436987</v>
      </c>
      <c r="AJ680" s="4">
        <f>AJ679*IFERROR(INDEX($H$711:$H$917,MATCH(AJ678,$A$711:$A$917,0),1),INDEX($H$711:$H$917,MATCH(AJ678,$B$711:$B$917,0),1))/1000</f>
        <v>456.688123972668</v>
      </c>
    </row>
    <row r="682" spans="1:36" x14ac:dyDescent="0.75">
      <c r="A682" s="3" t="s">
        <v>909</v>
      </c>
      <c r="B682" s="3">
        <f>SUM(B680:AJ680)</f>
        <v>136324.0265929715</v>
      </c>
    </row>
    <row r="684" spans="1:36" ht="16.75" x14ac:dyDescent="0.75">
      <c r="A684" s="76" t="s">
        <v>927</v>
      </c>
      <c r="B684" s="120" t="s">
        <v>898</v>
      </c>
      <c r="C684" s="120" t="s">
        <v>899</v>
      </c>
      <c r="D684" s="120" t="s">
        <v>900</v>
      </c>
      <c r="E684" s="120" t="s">
        <v>901</v>
      </c>
      <c r="F684" s="120" t="s">
        <v>529</v>
      </c>
      <c r="G684" s="120" t="s">
        <v>530</v>
      </c>
      <c r="H684" s="120" t="s">
        <v>902</v>
      </c>
      <c r="I684" s="120" t="s">
        <v>928</v>
      </c>
    </row>
    <row r="685" spans="1:36" x14ac:dyDescent="0.75">
      <c r="A685" s="4" t="s">
        <v>929</v>
      </c>
      <c r="B685" s="6">
        <f>B676/1000</f>
        <v>5436.5524729216413</v>
      </c>
      <c r="C685" s="4">
        <f>C676*$H$712/1000</f>
        <v>771.12215142288301</v>
      </c>
      <c r="D685" s="4">
        <f>D676*$H$714/1000</f>
        <v>392.23121875953552</v>
      </c>
      <c r="E685" s="4">
        <f>E676*$C$923/1000</f>
        <v>-156.14322873273372</v>
      </c>
      <c r="F685" s="8">
        <f>F676*$C$922/1000</f>
        <v>129.37983461148534</v>
      </c>
      <c r="G685" s="8">
        <f>G676*$C$921/1000</f>
        <v>66.040354484028398</v>
      </c>
      <c r="H685" s="8">
        <f t="shared" ref="H685:H692" si="19">$C$926/1000</f>
        <v>0</v>
      </c>
      <c r="I685" s="8">
        <f>B682/1000</f>
        <v>136.32402659297151</v>
      </c>
    </row>
    <row r="686" spans="1:36" x14ac:dyDescent="0.75">
      <c r="A686" s="129" t="s">
        <v>98</v>
      </c>
      <c r="B686" s="6">
        <f>B665/1000</f>
        <v>2399.9735409739806</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row>
    <row r="687" spans="1:36" x14ac:dyDescent="0.75">
      <c r="A687" s="129" t="s">
        <v>4</v>
      </c>
      <c r="B687" s="6">
        <f>B666/1000+B671/1000</f>
        <v>1931.7682156024098</v>
      </c>
      <c r="C687" s="4">
        <f>C666*$H$712/1000+C671*$H$712/1000</f>
        <v>10.866696648271549</v>
      </c>
      <c r="D687" s="4">
        <f>D666*$H$714/1000+D671*$H$714/1000</f>
        <v>33.851120445609432</v>
      </c>
      <c r="E687" s="4">
        <f>E666*$C$923/1000+E671*$C$923/1000</f>
        <v>-98.388880248502346</v>
      </c>
      <c r="F687" s="8">
        <f>F666*$C$922/1000+F671*$C$922/1000</f>
        <v>105.7454362939568</v>
      </c>
      <c r="G687" s="8">
        <f>G666*$C$921/1000+G671*$C$921/1000</f>
        <v>28.887731493209152</v>
      </c>
      <c r="H687" s="8">
        <f t="shared" si="19"/>
        <v>0</v>
      </c>
      <c r="I687" s="8">
        <f>0</f>
        <v>0</v>
      </c>
    </row>
    <row r="688" spans="1:36" x14ac:dyDescent="0.75">
      <c r="A688" s="129" t="s">
        <v>2556</v>
      </c>
      <c r="B688" s="6">
        <f>B667/1000</f>
        <v>584.80124408228301</v>
      </c>
      <c r="C688" s="4">
        <f>C667*$H$712/1000</f>
        <v>5.7507435398580942</v>
      </c>
      <c r="D688" s="4">
        <f>D667*$H$714/1000</f>
        <v>1.0868290297109167</v>
      </c>
      <c r="E688" s="4">
        <f>E667*$C$923/1000</f>
        <v>-7.4477625981911419</v>
      </c>
      <c r="F688" s="8">
        <f>F667*$C$922/1000</f>
        <v>5.4389617872520137</v>
      </c>
      <c r="G688" s="8">
        <f>G667*$C$921/1000</f>
        <v>2.75838627088004</v>
      </c>
      <c r="H688" s="8">
        <f t="shared" si="19"/>
        <v>0</v>
      </c>
      <c r="I688" s="8">
        <f>0</f>
        <v>0</v>
      </c>
    </row>
    <row r="689" spans="1:9" x14ac:dyDescent="0.75">
      <c r="A689" s="129" t="s">
        <v>9</v>
      </c>
      <c r="B689" s="6">
        <f>B668/1000+B672/1000</f>
        <v>1330.7021601342599</v>
      </c>
      <c r="C689" s="4">
        <f>C668*$H$712/1000+C672*$H$712/1000</f>
        <v>309.72782187236106</v>
      </c>
      <c r="D689" s="4">
        <f>D668*$H$714/1000+D672*$H$714/1000</f>
        <v>25.110558370098147</v>
      </c>
      <c r="E689" s="4">
        <f>E668*$C$923/1000+E672*$C$923/1000</f>
        <v>-20.799938005910086</v>
      </c>
      <c r="F689" s="8">
        <f>F668*$C$922/1000+F672*$C$922/1000</f>
        <v>7.7821620179222322</v>
      </c>
      <c r="G689" s="8">
        <f>G668*$C$921/1000+G672*$C$921/1000</f>
        <v>33.603751722096476</v>
      </c>
      <c r="H689" s="8">
        <f t="shared" si="19"/>
        <v>0</v>
      </c>
      <c r="I689" s="8">
        <f>I685</f>
        <v>136.32402659297151</v>
      </c>
    </row>
    <row r="690" spans="1:9" x14ac:dyDescent="0.75">
      <c r="A690" s="129" t="s">
        <v>140</v>
      </c>
      <c r="B690" s="6">
        <f>B669/1000+B673/1000</f>
        <v>7.7905857706153574</v>
      </c>
      <c r="C690" s="4">
        <f>C669*$H$712/1000+C673*$H$712/1000</f>
        <v>267.47377939296052</v>
      </c>
      <c r="D690" s="4">
        <f>D669*$H$714/1000+D673*$H$714/1000</f>
        <v>293.08816239165611</v>
      </c>
      <c r="E690" s="4">
        <f>E673*$C$923/1000</f>
        <v>-0.11131544432323019</v>
      </c>
      <c r="F690" s="8">
        <f>F673*$C$922/1000</f>
        <v>0.59746076598109954</v>
      </c>
      <c r="H690" s="8">
        <f t="shared" si="19"/>
        <v>0</v>
      </c>
      <c r="I690" s="8">
        <f>0</f>
        <v>0</v>
      </c>
    </row>
    <row r="691" spans="1:9" x14ac:dyDescent="0.75">
      <c r="A691" s="129" t="s">
        <v>2566</v>
      </c>
      <c r="B691" s="6">
        <f>B670/1000</f>
        <v>12.468571403037986</v>
      </c>
      <c r="C691" s="4">
        <f>C675*$H$712/1000+C670*$H$712/1000</f>
        <v>166.46377774934402</v>
      </c>
      <c r="D691" s="4">
        <f>D675*$H$714/1000</f>
        <v>5.3845551019521105</v>
      </c>
      <c r="E691" s="4">
        <f>E675*$C$923/1000</f>
        <v>-1.9237355980045022E-2</v>
      </c>
      <c r="F691" s="8">
        <f>F675*$C$922/1000</f>
        <v>1.178702344763039E-2</v>
      </c>
      <c r="G691" s="8">
        <f>G675*$C$921/1000</f>
        <v>0.57197802074256499</v>
      </c>
      <c r="H691" s="8">
        <f t="shared" si="19"/>
        <v>0</v>
      </c>
      <c r="I691" s="8">
        <f>0</f>
        <v>0</v>
      </c>
    </row>
    <row r="692" spans="1:9" x14ac:dyDescent="0.75">
      <c r="A692" s="129" t="s">
        <v>3402</v>
      </c>
      <c r="B692" s="6">
        <f>B674/1000</f>
        <v>-830.95184504494443</v>
      </c>
      <c r="C692" s="4">
        <f>C674*$H$712/1000</f>
        <v>9.8642747963399469</v>
      </c>
      <c r="D692" s="4">
        <f>D674*$H$714/1000+D670*$H$714/1000</f>
        <v>6.9806662122371925</v>
      </c>
      <c r="E692" s="4">
        <f>E674*$C$923/1000+D670*$H$714/1000</f>
        <v>-0.86962732743935955</v>
      </c>
      <c r="F692" s="8">
        <f>F674*$C$922/1000+F670*$C$922/1000</f>
        <v>8.7567171126954495</v>
      </c>
      <c r="H692" s="8">
        <f t="shared" si="19"/>
        <v>0</v>
      </c>
      <c r="I692" s="8">
        <f>0</f>
        <v>0</v>
      </c>
    </row>
    <row r="693" spans="1:9" x14ac:dyDescent="0.75">
      <c r="B693" s="6"/>
      <c r="C693" s="6"/>
      <c r="D693" s="6"/>
      <c r="E693" s="6"/>
      <c r="F693" s="6"/>
      <c r="G693" s="6"/>
      <c r="H693" s="6"/>
      <c r="I693" s="6"/>
    </row>
    <row r="694" spans="1:9" ht="15.5" thickBot="1" x14ac:dyDescent="0.9">
      <c r="B694" s="6"/>
      <c r="C694" s="6"/>
      <c r="D694" s="6"/>
      <c r="E694" s="6"/>
      <c r="F694" s="6"/>
      <c r="G694" s="6"/>
      <c r="H694" s="6"/>
      <c r="I694" s="6"/>
    </row>
    <row r="695" spans="1:9" ht="15.5" thickBot="1" x14ac:dyDescent="0.9">
      <c r="A695" s="127" t="s">
        <v>930</v>
      </c>
      <c r="B695" s="128">
        <f>SUM(B685:I685)</f>
        <v>6775.5068300598114</v>
      </c>
    </row>
    <row r="696" spans="1:9" x14ac:dyDescent="0.75">
      <c r="A696" s="3"/>
      <c r="B696" s="6"/>
    </row>
    <row r="697" spans="1:9" x14ac:dyDescent="0.75">
      <c r="A697" s="129" t="s">
        <v>98</v>
      </c>
      <c r="B697" s="6">
        <f>SUM(B686:I686)</f>
        <v>2400.781423575997</v>
      </c>
    </row>
    <row r="698" spans="1:9" x14ac:dyDescent="0.75">
      <c r="A698" s="129" t="s">
        <v>4</v>
      </c>
      <c r="B698" s="6">
        <f t="shared" ref="B698:B703" si="20">SUM(B687:I687)</f>
        <v>2012.7303202349544</v>
      </c>
    </row>
    <row r="699" spans="1:9" x14ac:dyDescent="0.75">
      <c r="A699" s="129" t="s">
        <v>2556</v>
      </c>
      <c r="B699" s="6">
        <f t="shared" si="20"/>
        <v>592.38840211179286</v>
      </c>
    </row>
    <row r="700" spans="1:9" x14ac:dyDescent="0.75">
      <c r="A700" s="129" t="s">
        <v>9</v>
      </c>
      <c r="B700" s="6">
        <f t="shared" si="20"/>
        <v>1822.4505427037991</v>
      </c>
    </row>
    <row r="701" spans="1:9" x14ac:dyDescent="0.75">
      <c r="A701" s="129" t="s">
        <v>140</v>
      </c>
      <c r="B701" s="6">
        <f t="shared" si="20"/>
        <v>568.83867287688975</v>
      </c>
    </row>
    <row r="702" spans="1:9" x14ac:dyDescent="0.75">
      <c r="A702" s="129" t="s">
        <v>2566</v>
      </c>
      <c r="B702" s="6">
        <f t="shared" si="20"/>
        <v>184.88143194254428</v>
      </c>
    </row>
    <row r="703" spans="1:9" x14ac:dyDescent="0.75">
      <c r="A703" s="129" t="s">
        <v>3402</v>
      </c>
      <c r="B703" s="6">
        <f t="shared" si="20"/>
        <v>-806.21981425111119</v>
      </c>
      <c r="C703" s="6"/>
      <c r="D703" s="6"/>
    </row>
    <row r="704" spans="1:9" x14ac:dyDescent="0.75">
      <c r="A704" s="3"/>
      <c r="B704" s="6"/>
      <c r="C704" s="6"/>
    </row>
    <row r="705" spans="1:14" x14ac:dyDescent="0.75">
      <c r="A705" s="3"/>
      <c r="B705" s="6"/>
    </row>
    <row r="706" spans="1:14" x14ac:dyDescent="0.75">
      <c r="A706" s="3"/>
      <c r="B706" s="6"/>
    </row>
    <row r="707" spans="1:14" ht="15.75" x14ac:dyDescent="0.75">
      <c r="A707" s="130" t="s">
        <v>931</v>
      </c>
      <c r="B707" s="131"/>
      <c r="C707" s="131"/>
      <c r="D707" s="131"/>
      <c r="E707" s="131"/>
      <c r="F707" s="131"/>
      <c r="G707" s="131"/>
      <c r="H707" s="131"/>
      <c r="I707" s="131"/>
      <c r="J707" s="131"/>
      <c r="K707" s="131"/>
      <c r="L707" s="131"/>
      <c r="M707" s="131"/>
      <c r="N707" s="131"/>
    </row>
    <row r="708" spans="1:14" x14ac:dyDescent="0.75">
      <c r="A708" s="131" t="s">
        <v>932</v>
      </c>
      <c r="B708" s="131"/>
      <c r="C708" s="131"/>
      <c r="D708" s="131"/>
      <c r="E708" s="131"/>
      <c r="F708" s="131"/>
      <c r="G708" s="131"/>
      <c r="H708" s="131"/>
      <c r="I708" s="131"/>
      <c r="J708" s="131"/>
      <c r="K708" s="131"/>
      <c r="L708" s="131"/>
      <c r="M708" s="131"/>
      <c r="N708" s="131"/>
    </row>
    <row r="709" spans="1:14" x14ac:dyDescent="0.75">
      <c r="A709" s="131" t="s">
        <v>933</v>
      </c>
      <c r="B709" s="131"/>
      <c r="C709" s="131"/>
      <c r="D709" s="131"/>
      <c r="E709" s="131"/>
      <c r="F709" s="131"/>
      <c r="G709" s="131"/>
      <c r="H709" s="131"/>
      <c r="I709" s="131"/>
      <c r="J709" s="131"/>
      <c r="K709" s="131"/>
      <c r="L709" s="131"/>
      <c r="M709" s="131"/>
      <c r="N709" s="131"/>
    </row>
    <row r="710" spans="1:14" ht="44" x14ac:dyDescent="0.75">
      <c r="A710" s="132" t="s">
        <v>934</v>
      </c>
      <c r="B710" s="133" t="s">
        <v>935</v>
      </c>
      <c r="C710" s="134" t="s">
        <v>936</v>
      </c>
      <c r="D710" s="135" t="s">
        <v>937</v>
      </c>
      <c r="E710" s="135" t="s">
        <v>938</v>
      </c>
      <c r="F710" s="136" t="s">
        <v>939</v>
      </c>
      <c r="G710" s="135" t="s">
        <v>940</v>
      </c>
      <c r="H710" s="136" t="s">
        <v>941</v>
      </c>
      <c r="I710" s="135" t="s">
        <v>942</v>
      </c>
      <c r="J710" s="136" t="s">
        <v>943</v>
      </c>
      <c r="K710" s="135" t="s">
        <v>944</v>
      </c>
      <c r="L710" s="136" t="s">
        <v>945</v>
      </c>
      <c r="M710" s="136" t="s">
        <v>946</v>
      </c>
      <c r="N710" s="136" t="s">
        <v>947</v>
      </c>
    </row>
    <row r="711" spans="1:14" x14ac:dyDescent="0.75">
      <c r="A711" s="137" t="s">
        <v>948</v>
      </c>
      <c r="B711" s="138" t="s">
        <v>949</v>
      </c>
      <c r="C711" s="139" t="s">
        <v>950</v>
      </c>
      <c r="D711" s="137" t="s">
        <v>951</v>
      </c>
      <c r="E711" s="137" t="s">
        <v>952</v>
      </c>
      <c r="F711" s="140">
        <v>1</v>
      </c>
      <c r="G711" s="137" t="s">
        <v>953</v>
      </c>
      <c r="H711" s="140">
        <v>1</v>
      </c>
      <c r="I711" s="137" t="s">
        <v>954</v>
      </c>
      <c r="J711" s="140">
        <v>1</v>
      </c>
      <c r="K711" s="137" t="s">
        <v>955</v>
      </c>
      <c r="L711" s="140">
        <v>1</v>
      </c>
      <c r="M711" s="137" t="s">
        <v>956</v>
      </c>
      <c r="N711" s="140">
        <v>1</v>
      </c>
    </row>
    <row r="712" spans="1:14" x14ac:dyDescent="0.75">
      <c r="A712" s="141" t="s">
        <v>957</v>
      </c>
      <c r="B712" s="142" t="s">
        <v>958</v>
      </c>
      <c r="C712" s="142" t="s">
        <v>959</v>
      </c>
      <c r="D712" s="141" t="s">
        <v>960</v>
      </c>
      <c r="E712" s="141" t="s">
        <v>961</v>
      </c>
      <c r="F712" s="143">
        <v>84</v>
      </c>
      <c r="G712" s="141" t="s">
        <v>962</v>
      </c>
      <c r="H712" s="143">
        <v>28</v>
      </c>
      <c r="I712" s="141" t="s">
        <v>963</v>
      </c>
      <c r="J712" s="143">
        <v>67</v>
      </c>
      <c r="K712" s="141" t="s">
        <v>964</v>
      </c>
      <c r="L712" s="143">
        <v>14</v>
      </c>
      <c r="M712" s="141" t="s">
        <v>965</v>
      </c>
      <c r="N712" s="143">
        <v>4</v>
      </c>
    </row>
    <row r="713" spans="1:14" x14ac:dyDescent="0.75">
      <c r="A713" s="144" t="s">
        <v>966</v>
      </c>
      <c r="B713" s="145" t="s">
        <v>958</v>
      </c>
      <c r="C713" s="145" t="s">
        <v>959</v>
      </c>
      <c r="D713" s="144" t="s">
        <v>960</v>
      </c>
      <c r="E713" s="144" t="s">
        <v>967</v>
      </c>
      <c r="F713" s="146">
        <v>85</v>
      </c>
      <c r="G713" s="144" t="s">
        <v>968</v>
      </c>
      <c r="H713" s="146">
        <v>30</v>
      </c>
      <c r="I713" s="144" t="s">
        <v>969</v>
      </c>
      <c r="J713" s="146">
        <v>68</v>
      </c>
      <c r="K713" s="144" t="s">
        <v>970</v>
      </c>
      <c r="L713" s="146">
        <v>15</v>
      </c>
      <c r="M713" s="144" t="s">
        <v>971</v>
      </c>
      <c r="N713" s="146">
        <v>6</v>
      </c>
    </row>
    <row r="714" spans="1:14" x14ac:dyDescent="0.75">
      <c r="A714" s="147" t="s">
        <v>972</v>
      </c>
      <c r="B714" s="148" t="s">
        <v>973</v>
      </c>
      <c r="C714" s="148" t="s">
        <v>974</v>
      </c>
      <c r="D714" s="147" t="s">
        <v>975</v>
      </c>
      <c r="E714" s="147" t="s">
        <v>976</v>
      </c>
      <c r="F714" s="149">
        <v>264</v>
      </c>
      <c r="G714" s="147" t="s">
        <v>977</v>
      </c>
      <c r="H714" s="149">
        <v>265</v>
      </c>
      <c r="I714" s="147" t="s">
        <v>978</v>
      </c>
      <c r="J714" s="149">
        <v>277</v>
      </c>
      <c r="K714" s="147" t="s">
        <v>979</v>
      </c>
      <c r="L714" s="149">
        <v>282</v>
      </c>
      <c r="M714" s="147" t="s">
        <v>980</v>
      </c>
      <c r="N714" s="149">
        <v>234</v>
      </c>
    </row>
    <row r="715" spans="1:14" x14ac:dyDescent="0.75">
      <c r="A715" s="137" t="s">
        <v>981</v>
      </c>
      <c r="B715" s="138" t="s">
        <v>982</v>
      </c>
      <c r="C715" s="150">
        <v>45</v>
      </c>
      <c r="D715" s="151">
        <v>0.26</v>
      </c>
      <c r="E715" s="137" t="s">
        <v>983</v>
      </c>
      <c r="F715" s="140">
        <v>6900</v>
      </c>
      <c r="G715" s="137" t="s">
        <v>984</v>
      </c>
      <c r="H715" s="140">
        <v>4660</v>
      </c>
      <c r="I715" s="137" t="s">
        <v>985</v>
      </c>
      <c r="J715" s="140">
        <v>6890</v>
      </c>
      <c r="K715" s="137" t="s">
        <v>986</v>
      </c>
      <c r="L715" s="140">
        <v>4890</v>
      </c>
      <c r="M715" s="137" t="s">
        <v>987</v>
      </c>
      <c r="N715" s="140">
        <v>2340</v>
      </c>
    </row>
    <row r="716" spans="1:14" x14ac:dyDescent="0.75">
      <c r="A716" s="141" t="s">
        <v>988</v>
      </c>
      <c r="B716" s="142" t="s">
        <v>989</v>
      </c>
      <c r="C716" s="152">
        <v>100</v>
      </c>
      <c r="D716" s="153">
        <v>0.32</v>
      </c>
      <c r="E716" s="141" t="s">
        <v>990</v>
      </c>
      <c r="F716" s="154">
        <v>10800</v>
      </c>
      <c r="G716" s="141" t="s">
        <v>991</v>
      </c>
      <c r="H716" s="154">
        <v>10200</v>
      </c>
      <c r="I716" s="141" t="s">
        <v>992</v>
      </c>
      <c r="J716" s="154">
        <v>11300</v>
      </c>
      <c r="K716" s="141" t="s">
        <v>993</v>
      </c>
      <c r="L716" s="154">
        <v>11000</v>
      </c>
      <c r="M716" s="141" t="s">
        <v>994</v>
      </c>
      <c r="N716" s="143">
        <v>8450</v>
      </c>
    </row>
    <row r="717" spans="1:14" x14ac:dyDescent="0.75">
      <c r="A717" s="144" t="s">
        <v>995</v>
      </c>
      <c r="B717" s="145" t="s">
        <v>996</v>
      </c>
      <c r="C717" s="155">
        <v>640</v>
      </c>
      <c r="D717" s="156">
        <v>0.25</v>
      </c>
      <c r="E717" s="144" t="s">
        <v>997</v>
      </c>
      <c r="F717" s="157">
        <v>10900</v>
      </c>
      <c r="G717" s="144" t="s">
        <v>998</v>
      </c>
      <c r="H717" s="157">
        <v>13900</v>
      </c>
      <c r="I717" s="144" t="s">
        <v>999</v>
      </c>
      <c r="J717" s="157">
        <v>11700</v>
      </c>
      <c r="K717" s="144" t="s">
        <v>1000</v>
      </c>
      <c r="L717" s="157">
        <v>14200</v>
      </c>
      <c r="M717" s="144" t="s">
        <v>1001</v>
      </c>
      <c r="N717" s="157">
        <v>15900</v>
      </c>
    </row>
    <row r="718" spans="1:14" x14ac:dyDescent="0.75">
      <c r="A718" s="141" t="s">
        <v>1002</v>
      </c>
      <c r="B718" s="158" t="s">
        <v>1003</v>
      </c>
      <c r="C718" s="159">
        <v>85</v>
      </c>
      <c r="D718" s="153">
        <v>0.3</v>
      </c>
      <c r="E718" s="141" t="s">
        <v>1004</v>
      </c>
      <c r="F718" s="143">
        <v>6490</v>
      </c>
      <c r="G718" s="141" t="s">
        <v>1005</v>
      </c>
      <c r="H718" s="143">
        <v>5820</v>
      </c>
      <c r="I718" s="141" t="s">
        <v>1006</v>
      </c>
      <c r="J718" s="143">
        <v>6730</v>
      </c>
      <c r="K718" s="141" t="s">
        <v>1007</v>
      </c>
      <c r="L718" s="143">
        <v>6250</v>
      </c>
      <c r="M718" s="141" t="s">
        <v>1008</v>
      </c>
      <c r="N718" s="143">
        <v>4470</v>
      </c>
    </row>
    <row r="719" spans="1:14" x14ac:dyDescent="0.75">
      <c r="A719" s="144" t="s">
        <v>1009</v>
      </c>
      <c r="B719" s="160" t="s">
        <v>1010</v>
      </c>
      <c r="C719" s="155">
        <v>190</v>
      </c>
      <c r="D719" s="156">
        <v>0.31</v>
      </c>
      <c r="E719" s="144" t="s">
        <v>1011</v>
      </c>
      <c r="F719" s="146">
        <v>7710</v>
      </c>
      <c r="G719" s="144" t="s">
        <v>1012</v>
      </c>
      <c r="H719" s="146">
        <v>8590</v>
      </c>
      <c r="I719" s="144" t="s">
        <v>1013</v>
      </c>
      <c r="J719" s="146">
        <v>8190</v>
      </c>
      <c r="K719" s="144" t="s">
        <v>1014</v>
      </c>
      <c r="L719" s="146">
        <v>9020</v>
      </c>
      <c r="M719" s="144" t="s">
        <v>1015</v>
      </c>
      <c r="N719" s="146">
        <v>8550</v>
      </c>
    </row>
    <row r="720" spans="1:14" x14ac:dyDescent="0.75">
      <c r="A720" s="147" t="s">
        <v>1016</v>
      </c>
      <c r="B720" s="161" t="s">
        <v>1017</v>
      </c>
      <c r="C720" s="162">
        <v>1020</v>
      </c>
      <c r="D720" s="163">
        <v>0.2</v>
      </c>
      <c r="E720" s="147" t="s">
        <v>1018</v>
      </c>
      <c r="F720" s="149">
        <v>5860</v>
      </c>
      <c r="G720" s="147" t="s">
        <v>1019</v>
      </c>
      <c r="H720" s="149">
        <v>7670</v>
      </c>
      <c r="I720" s="147" t="s">
        <v>1020</v>
      </c>
      <c r="J720" s="149">
        <v>6310</v>
      </c>
      <c r="K720" s="147" t="s">
        <v>1021</v>
      </c>
      <c r="L720" s="149">
        <v>7810</v>
      </c>
      <c r="M720" s="147" t="s">
        <v>1022</v>
      </c>
      <c r="N720" s="149">
        <v>8980</v>
      </c>
    </row>
    <row r="721" spans="1:14" x14ac:dyDescent="0.75">
      <c r="A721" s="137" t="s">
        <v>1023</v>
      </c>
      <c r="B721" s="138" t="s">
        <v>1024</v>
      </c>
      <c r="C721" s="150">
        <v>1.7</v>
      </c>
      <c r="D721" s="151">
        <v>0.15</v>
      </c>
      <c r="E721" s="137" t="s">
        <v>1025</v>
      </c>
      <c r="F721" s="140">
        <v>543</v>
      </c>
      <c r="G721" s="137" t="s">
        <v>1025</v>
      </c>
      <c r="H721" s="140">
        <v>148</v>
      </c>
      <c r="I721" s="137" t="s">
        <v>1026</v>
      </c>
      <c r="J721" s="140">
        <v>192</v>
      </c>
      <c r="K721" s="137" t="s">
        <v>1027</v>
      </c>
      <c r="L721" s="140">
        <v>26</v>
      </c>
      <c r="M721" s="137" t="s">
        <v>1028</v>
      </c>
      <c r="N721" s="140">
        <v>20</v>
      </c>
    </row>
    <row r="722" spans="1:14" x14ac:dyDescent="0.75">
      <c r="A722" s="141" t="s">
        <v>1029</v>
      </c>
      <c r="B722" s="142" t="s">
        <v>1030</v>
      </c>
      <c r="C722" s="159">
        <v>11.9</v>
      </c>
      <c r="D722" s="153">
        <v>0.21</v>
      </c>
      <c r="E722" s="141" t="s">
        <v>1031</v>
      </c>
      <c r="F722" s="143">
        <v>5280</v>
      </c>
      <c r="G722" s="141" t="s">
        <v>1004</v>
      </c>
      <c r="H722" s="143">
        <v>1760</v>
      </c>
      <c r="I722" s="141" t="s">
        <v>1032</v>
      </c>
      <c r="J722" s="143">
        <v>4200</v>
      </c>
      <c r="K722" s="141" t="s">
        <v>1033</v>
      </c>
      <c r="L722" s="143">
        <v>832</v>
      </c>
      <c r="M722" s="141" t="s">
        <v>1034</v>
      </c>
      <c r="N722" s="143">
        <v>262</v>
      </c>
    </row>
    <row r="723" spans="1:14" x14ac:dyDescent="0.75">
      <c r="A723" s="144" t="s">
        <v>1035</v>
      </c>
      <c r="B723" s="160" t="s">
        <v>1036</v>
      </c>
      <c r="C723" s="164">
        <v>1</v>
      </c>
      <c r="D723" s="156">
        <v>0.17</v>
      </c>
      <c r="E723" s="144" t="s">
        <v>1037</v>
      </c>
      <c r="F723" s="146">
        <v>218</v>
      </c>
      <c r="G723" s="144" t="s">
        <v>1037</v>
      </c>
      <c r="H723" s="146">
        <v>59</v>
      </c>
      <c r="I723" s="144" t="s">
        <v>1038</v>
      </c>
      <c r="J723" s="146">
        <v>70</v>
      </c>
      <c r="K723" s="144" t="s">
        <v>1039</v>
      </c>
      <c r="L723" s="146">
        <v>10</v>
      </c>
      <c r="M723" s="144" t="s">
        <v>1040</v>
      </c>
      <c r="N723" s="146">
        <v>8</v>
      </c>
    </row>
    <row r="724" spans="1:14" x14ac:dyDescent="0.75">
      <c r="A724" s="141" t="s">
        <v>1041</v>
      </c>
      <c r="B724" s="158" t="s">
        <v>1042</v>
      </c>
      <c r="C724" s="159">
        <v>3.4</v>
      </c>
      <c r="D724" s="153">
        <v>0.21</v>
      </c>
      <c r="E724" s="141" t="s">
        <v>1043</v>
      </c>
      <c r="F724" s="143">
        <v>945</v>
      </c>
      <c r="G724" s="141" t="s">
        <v>1044</v>
      </c>
      <c r="H724" s="143">
        <v>258</v>
      </c>
      <c r="I724" s="141" t="s">
        <v>1045</v>
      </c>
      <c r="J724" s="143">
        <v>426</v>
      </c>
      <c r="K724" s="141" t="s">
        <v>1046</v>
      </c>
      <c r="L724" s="143">
        <v>48</v>
      </c>
      <c r="M724" s="141" t="s">
        <v>1047</v>
      </c>
      <c r="N724" s="143">
        <v>36</v>
      </c>
    </row>
    <row r="725" spans="1:14" x14ac:dyDescent="0.75">
      <c r="A725" s="144" t="s">
        <v>1048</v>
      </c>
      <c r="B725" s="160" t="s">
        <v>1049</v>
      </c>
      <c r="C725" s="164">
        <v>1.3</v>
      </c>
      <c r="D725" s="156">
        <v>0.15</v>
      </c>
      <c r="E725" s="144" t="s">
        <v>1050</v>
      </c>
      <c r="F725" s="146">
        <v>292</v>
      </c>
      <c r="G725" s="144" t="s">
        <v>1050</v>
      </c>
      <c r="H725" s="146">
        <v>79</v>
      </c>
      <c r="I725" s="144" t="s">
        <v>1051</v>
      </c>
      <c r="J725" s="146">
        <v>98</v>
      </c>
      <c r="K725" s="144" t="s">
        <v>1052</v>
      </c>
      <c r="L725" s="146">
        <v>14</v>
      </c>
      <c r="M725" s="144" t="s">
        <v>1053</v>
      </c>
      <c r="N725" s="146">
        <v>11</v>
      </c>
    </row>
    <row r="726" spans="1:14" x14ac:dyDescent="0.75">
      <c r="A726" s="141" t="s">
        <v>1054</v>
      </c>
      <c r="B726" s="158" t="s">
        <v>1055</v>
      </c>
      <c r="C726" s="159">
        <v>4</v>
      </c>
      <c r="D726" s="153">
        <v>0.23</v>
      </c>
      <c r="E726" s="141" t="s">
        <v>1056</v>
      </c>
      <c r="F726" s="143">
        <v>1350</v>
      </c>
      <c r="G726" s="141" t="s">
        <v>1057</v>
      </c>
      <c r="H726" s="143">
        <v>370</v>
      </c>
      <c r="I726" s="141" t="s">
        <v>1058</v>
      </c>
      <c r="J726" s="143">
        <v>659</v>
      </c>
      <c r="K726" s="141" t="s">
        <v>1059</v>
      </c>
      <c r="L726" s="143">
        <v>72</v>
      </c>
      <c r="M726" s="141" t="s">
        <v>1060</v>
      </c>
      <c r="N726" s="143">
        <v>51</v>
      </c>
    </row>
    <row r="727" spans="1:14" x14ac:dyDescent="0.75">
      <c r="A727" s="144" t="s">
        <v>1061</v>
      </c>
      <c r="B727" s="160" t="s">
        <v>1062</v>
      </c>
      <c r="C727" s="164">
        <v>5.9</v>
      </c>
      <c r="D727" s="156">
        <v>0.2</v>
      </c>
      <c r="E727" s="144" t="s">
        <v>1063</v>
      </c>
      <c r="F727" s="146">
        <v>1870</v>
      </c>
      <c r="G727" s="144" t="s">
        <v>1064</v>
      </c>
      <c r="H727" s="146">
        <v>527</v>
      </c>
      <c r="I727" s="144" t="s">
        <v>1065</v>
      </c>
      <c r="J727" s="146">
        <v>1120</v>
      </c>
      <c r="K727" s="144" t="s">
        <v>1066</v>
      </c>
      <c r="L727" s="146">
        <v>121</v>
      </c>
      <c r="M727" s="144" t="s">
        <v>1067</v>
      </c>
      <c r="N727" s="146">
        <v>74</v>
      </c>
    </row>
    <row r="728" spans="1:14" x14ac:dyDescent="0.75">
      <c r="A728" s="141" t="s">
        <v>1068</v>
      </c>
      <c r="B728" s="158" t="s">
        <v>1069</v>
      </c>
      <c r="C728" s="159">
        <v>4.3</v>
      </c>
      <c r="D728" s="153">
        <v>0.17</v>
      </c>
      <c r="E728" s="141" t="s">
        <v>1070</v>
      </c>
      <c r="F728" s="143">
        <v>1230</v>
      </c>
      <c r="G728" s="141" t="s">
        <v>1071</v>
      </c>
      <c r="H728" s="143">
        <v>338</v>
      </c>
      <c r="I728" s="141" t="s">
        <v>1072</v>
      </c>
      <c r="J728" s="143">
        <v>624</v>
      </c>
      <c r="K728" s="141" t="s">
        <v>1073</v>
      </c>
      <c r="L728" s="143">
        <v>67</v>
      </c>
      <c r="M728" s="141" t="s">
        <v>1074</v>
      </c>
      <c r="N728" s="143">
        <v>47</v>
      </c>
    </row>
    <row r="729" spans="1:14" x14ac:dyDescent="0.75">
      <c r="A729" s="144" t="s">
        <v>1075</v>
      </c>
      <c r="B729" s="160" t="s">
        <v>1076</v>
      </c>
      <c r="C729" s="164">
        <v>9.1999999999999993</v>
      </c>
      <c r="D729" s="156">
        <v>0.16</v>
      </c>
      <c r="E729" s="144" t="s">
        <v>1077</v>
      </c>
      <c r="F729" s="146">
        <v>2550</v>
      </c>
      <c r="G729" s="144" t="s">
        <v>1078</v>
      </c>
      <c r="H729" s="146">
        <v>782</v>
      </c>
      <c r="I729" s="144" t="s">
        <v>1079</v>
      </c>
      <c r="J729" s="146">
        <v>1850</v>
      </c>
      <c r="K729" s="144" t="s">
        <v>1080</v>
      </c>
      <c r="L729" s="146">
        <v>271</v>
      </c>
      <c r="M729" s="144" t="s">
        <v>1081</v>
      </c>
      <c r="N729" s="146">
        <v>111</v>
      </c>
    </row>
    <row r="730" spans="1:14" x14ac:dyDescent="0.75">
      <c r="A730" s="141" t="s">
        <v>1082</v>
      </c>
      <c r="B730" s="158" t="s">
        <v>1083</v>
      </c>
      <c r="C730" s="159">
        <v>17.2</v>
      </c>
      <c r="D730" s="153">
        <v>0.19</v>
      </c>
      <c r="E730" s="141" t="s">
        <v>1084</v>
      </c>
      <c r="F730" s="143">
        <v>5020</v>
      </c>
      <c r="G730" s="141" t="s">
        <v>1085</v>
      </c>
      <c r="H730" s="143">
        <v>1980</v>
      </c>
      <c r="I730" s="141" t="s">
        <v>986</v>
      </c>
      <c r="J730" s="143">
        <v>4390</v>
      </c>
      <c r="K730" s="141" t="s">
        <v>1086</v>
      </c>
      <c r="L730" s="143">
        <v>1370</v>
      </c>
      <c r="M730" s="141" t="s">
        <v>1087</v>
      </c>
      <c r="N730" s="143">
        <v>356</v>
      </c>
    </row>
    <row r="731" spans="1:14" x14ac:dyDescent="0.75">
      <c r="A731" s="144" t="s">
        <v>1088</v>
      </c>
      <c r="B731" s="160" t="s">
        <v>1089</v>
      </c>
      <c r="C731" s="164">
        <v>1.9</v>
      </c>
      <c r="D731" s="156">
        <v>0.22</v>
      </c>
      <c r="E731" s="144" t="s">
        <v>1090</v>
      </c>
      <c r="F731" s="146">
        <v>469</v>
      </c>
      <c r="G731" s="144" t="s">
        <v>1090</v>
      </c>
      <c r="H731" s="146">
        <v>127</v>
      </c>
      <c r="I731" s="144" t="s">
        <v>1091</v>
      </c>
      <c r="J731" s="146">
        <v>170</v>
      </c>
      <c r="K731" s="144" t="s">
        <v>1092</v>
      </c>
      <c r="L731" s="146">
        <v>22</v>
      </c>
      <c r="M731" s="144" t="s">
        <v>1093</v>
      </c>
      <c r="N731" s="146">
        <v>18</v>
      </c>
    </row>
    <row r="732" spans="1:14" x14ac:dyDescent="0.75">
      <c r="A732" s="141" t="s">
        <v>1094</v>
      </c>
      <c r="B732" s="158" t="s">
        <v>1095</v>
      </c>
      <c r="C732" s="159">
        <v>5.9</v>
      </c>
      <c r="D732" s="153">
        <v>0.28999999999999998</v>
      </c>
      <c r="E732" s="141" t="s">
        <v>1096</v>
      </c>
      <c r="F732" s="143">
        <v>1860</v>
      </c>
      <c r="G732" s="141" t="s">
        <v>1097</v>
      </c>
      <c r="H732" s="143">
        <v>525</v>
      </c>
      <c r="I732" s="141" t="s">
        <v>1098</v>
      </c>
      <c r="J732" s="143">
        <v>1110</v>
      </c>
      <c r="K732" s="141" t="s">
        <v>1099</v>
      </c>
      <c r="L732" s="143">
        <v>120</v>
      </c>
      <c r="M732" s="141" t="s">
        <v>1100</v>
      </c>
      <c r="N732" s="143">
        <v>73</v>
      </c>
    </row>
    <row r="733" spans="1:14" ht="19.5" x14ac:dyDescent="0.75">
      <c r="A733" s="165" t="s">
        <v>1101</v>
      </c>
      <c r="B733" s="165" t="s">
        <v>1102</v>
      </c>
      <c r="C733" s="166" t="s">
        <v>1103</v>
      </c>
      <c r="D733" s="167">
        <v>0.04</v>
      </c>
      <c r="E733" s="166" t="s">
        <v>1104</v>
      </c>
      <c r="F733" s="168">
        <v>5</v>
      </c>
      <c r="G733" s="166" t="s">
        <v>1104</v>
      </c>
      <c r="H733" s="168">
        <v>1</v>
      </c>
      <c r="I733" s="166" t="s">
        <v>1105</v>
      </c>
      <c r="J733" s="168">
        <v>2</v>
      </c>
      <c r="K733" s="166" t="s">
        <v>1106</v>
      </c>
      <c r="L733" s="169" t="s">
        <v>1107</v>
      </c>
      <c r="M733" s="166" t="s">
        <v>1108</v>
      </c>
      <c r="N733" s="169" t="s">
        <v>1107</v>
      </c>
    </row>
    <row r="734" spans="1:14" x14ac:dyDescent="0.75">
      <c r="A734" s="137" t="s">
        <v>1109</v>
      </c>
      <c r="B734" s="138" t="s">
        <v>1110</v>
      </c>
      <c r="C734" s="170">
        <v>222</v>
      </c>
      <c r="D734" s="151">
        <v>0.18</v>
      </c>
      <c r="E734" s="137" t="s">
        <v>1111</v>
      </c>
      <c r="F734" s="171">
        <v>10800</v>
      </c>
      <c r="G734" s="137" t="s">
        <v>1112</v>
      </c>
      <c r="H734" s="171">
        <v>12400</v>
      </c>
      <c r="I734" s="137" t="s">
        <v>1113</v>
      </c>
      <c r="J734" s="171">
        <v>11500</v>
      </c>
      <c r="K734" s="137" t="s">
        <v>999</v>
      </c>
      <c r="L734" s="171">
        <v>13000</v>
      </c>
      <c r="M734" s="137" t="s">
        <v>1114</v>
      </c>
      <c r="N734" s="171">
        <v>12700</v>
      </c>
    </row>
    <row r="735" spans="1:14" x14ac:dyDescent="0.75">
      <c r="A735" s="141" t="s">
        <v>1115</v>
      </c>
      <c r="B735" s="142" t="s">
        <v>1116</v>
      </c>
      <c r="C735" s="159">
        <v>5.2</v>
      </c>
      <c r="D735" s="153">
        <v>0.11</v>
      </c>
      <c r="E735" s="141" t="s">
        <v>1117</v>
      </c>
      <c r="F735" s="172">
        <v>2430</v>
      </c>
      <c r="G735" s="141" t="s">
        <v>1118</v>
      </c>
      <c r="H735" s="172">
        <v>677</v>
      </c>
      <c r="I735" s="141" t="s">
        <v>1119</v>
      </c>
      <c r="J735" s="173">
        <v>1360</v>
      </c>
      <c r="K735" s="141" t="s">
        <v>1120</v>
      </c>
      <c r="L735" s="172">
        <v>145</v>
      </c>
      <c r="M735" s="141" t="s">
        <v>1121</v>
      </c>
      <c r="N735" s="172">
        <v>94</v>
      </c>
    </row>
    <row r="736" spans="1:14" x14ac:dyDescent="0.75">
      <c r="A736" s="144" t="s">
        <v>1122</v>
      </c>
      <c r="B736" s="145" t="s">
        <v>1123</v>
      </c>
      <c r="C736" s="164">
        <v>2.8</v>
      </c>
      <c r="D736" s="156">
        <v>0.02</v>
      </c>
      <c r="E736" s="144" t="s">
        <v>1124</v>
      </c>
      <c r="F736" s="174">
        <v>427</v>
      </c>
      <c r="G736" s="144" t="s">
        <v>1124</v>
      </c>
      <c r="H736" s="174">
        <v>116</v>
      </c>
      <c r="I736" s="144" t="s">
        <v>1125</v>
      </c>
      <c r="J736" s="174">
        <v>177</v>
      </c>
      <c r="K736" s="144" t="s">
        <v>1126</v>
      </c>
      <c r="L736" s="174">
        <v>21</v>
      </c>
      <c r="M736" s="144" t="s">
        <v>1127</v>
      </c>
      <c r="N736" s="174">
        <v>16</v>
      </c>
    </row>
    <row r="737" spans="1:14" x14ac:dyDescent="0.75">
      <c r="A737" s="141" t="s">
        <v>1128</v>
      </c>
      <c r="B737" s="158" t="s">
        <v>1129</v>
      </c>
      <c r="C737" s="159">
        <v>28.2</v>
      </c>
      <c r="D737" s="153">
        <v>0.23</v>
      </c>
      <c r="E737" s="141" t="s">
        <v>1130</v>
      </c>
      <c r="F737" s="172">
        <v>6090</v>
      </c>
      <c r="G737" s="141" t="s">
        <v>1131</v>
      </c>
      <c r="H737" s="173">
        <v>3170</v>
      </c>
      <c r="I737" s="141" t="s">
        <v>1132</v>
      </c>
      <c r="J737" s="173">
        <v>5800</v>
      </c>
      <c r="K737" s="141" t="s">
        <v>1133</v>
      </c>
      <c r="L737" s="172">
        <v>2980</v>
      </c>
      <c r="M737" s="141" t="s">
        <v>1134</v>
      </c>
      <c r="N737" s="172">
        <v>967</v>
      </c>
    </row>
    <row r="738" spans="1:14" x14ac:dyDescent="0.75">
      <c r="A738" s="144" t="s">
        <v>1135</v>
      </c>
      <c r="B738" s="160" t="s">
        <v>1136</v>
      </c>
      <c r="C738" s="164">
        <v>9.6999999999999993</v>
      </c>
      <c r="D738" s="156">
        <v>0.19</v>
      </c>
      <c r="E738" s="144" t="s">
        <v>1137</v>
      </c>
      <c r="F738" s="174">
        <v>3580</v>
      </c>
      <c r="G738" s="144" t="s">
        <v>1138</v>
      </c>
      <c r="H738" s="175">
        <v>1120</v>
      </c>
      <c r="I738" s="144" t="s">
        <v>1139</v>
      </c>
      <c r="J738" s="175">
        <v>2660</v>
      </c>
      <c r="K738" s="144" t="s">
        <v>1140</v>
      </c>
      <c r="L738" s="174">
        <v>412</v>
      </c>
      <c r="M738" s="144" t="s">
        <v>1141</v>
      </c>
      <c r="N738" s="174">
        <v>160</v>
      </c>
    </row>
    <row r="739" spans="1:14" x14ac:dyDescent="0.75">
      <c r="A739" s="141" t="s">
        <v>1142</v>
      </c>
      <c r="B739" s="158" t="s">
        <v>1143</v>
      </c>
      <c r="C739" s="159">
        <v>13.4</v>
      </c>
      <c r="D739" s="153">
        <v>0.16</v>
      </c>
      <c r="E739" s="141" t="s">
        <v>1144</v>
      </c>
      <c r="F739" s="172">
        <v>3710</v>
      </c>
      <c r="G739" s="141" t="s">
        <v>1145</v>
      </c>
      <c r="H739" s="173">
        <v>1300</v>
      </c>
      <c r="I739" s="141" t="s">
        <v>961</v>
      </c>
      <c r="J739" s="173">
        <v>3050</v>
      </c>
      <c r="K739" s="141" t="s">
        <v>1146</v>
      </c>
      <c r="L739" s="172">
        <v>703</v>
      </c>
      <c r="M739" s="141" t="s">
        <v>1147</v>
      </c>
      <c r="N739" s="172">
        <v>201</v>
      </c>
    </row>
    <row r="740" spans="1:14" x14ac:dyDescent="0.75">
      <c r="A740" s="144" t="s">
        <v>1148</v>
      </c>
      <c r="B740" s="160" t="s">
        <v>1149</v>
      </c>
      <c r="C740" s="164">
        <v>3.5</v>
      </c>
      <c r="D740" s="156">
        <v>0.13</v>
      </c>
      <c r="E740" s="144" t="s">
        <v>1150</v>
      </c>
      <c r="F740" s="174">
        <v>1200</v>
      </c>
      <c r="G740" s="144" t="s">
        <v>1151</v>
      </c>
      <c r="H740" s="174">
        <v>328</v>
      </c>
      <c r="I740" s="144" t="s">
        <v>1152</v>
      </c>
      <c r="J740" s="174">
        <v>549</v>
      </c>
      <c r="K740" s="144" t="s">
        <v>1153</v>
      </c>
      <c r="L740" s="174">
        <v>62</v>
      </c>
      <c r="M740" s="144" t="s">
        <v>952</v>
      </c>
      <c r="N740" s="174">
        <v>46</v>
      </c>
    </row>
    <row r="741" spans="1:14" x14ac:dyDescent="0.75">
      <c r="A741" s="141" t="s">
        <v>1154</v>
      </c>
      <c r="B741" s="142" t="s">
        <v>1155</v>
      </c>
      <c r="C741" s="159">
        <v>47.1</v>
      </c>
      <c r="D741" s="153">
        <v>0.16</v>
      </c>
      <c r="E741" s="141" t="s">
        <v>1156</v>
      </c>
      <c r="F741" s="172">
        <v>6940</v>
      </c>
      <c r="G741" s="141" t="s">
        <v>1157</v>
      </c>
      <c r="H741" s="173">
        <v>4800</v>
      </c>
      <c r="I741" s="141" t="s">
        <v>1158</v>
      </c>
      <c r="J741" s="173">
        <v>6960</v>
      </c>
      <c r="K741" s="141" t="s">
        <v>1159</v>
      </c>
      <c r="L741" s="172">
        <v>5060</v>
      </c>
      <c r="M741" s="141" t="s">
        <v>1160</v>
      </c>
      <c r="N741" s="173">
        <v>2500</v>
      </c>
    </row>
    <row r="742" spans="1:14" x14ac:dyDescent="0.75">
      <c r="A742" s="144" t="s">
        <v>1161</v>
      </c>
      <c r="B742" s="160" t="s">
        <v>1162</v>
      </c>
      <c r="C742" s="164">
        <v>0.4</v>
      </c>
      <c r="D742" s="156">
        <v>0.04</v>
      </c>
      <c r="E742" s="144" t="s">
        <v>1163</v>
      </c>
      <c r="F742" s="174">
        <v>60</v>
      </c>
      <c r="G742" s="144" t="s">
        <v>1163</v>
      </c>
      <c r="H742" s="174">
        <v>16</v>
      </c>
      <c r="I742" s="144" t="s">
        <v>1164</v>
      </c>
      <c r="J742" s="174">
        <v>18</v>
      </c>
      <c r="K742" s="144" t="s">
        <v>1165</v>
      </c>
      <c r="L742" s="174">
        <v>3</v>
      </c>
      <c r="M742" s="144" t="s">
        <v>1166</v>
      </c>
      <c r="N742" s="174">
        <v>2</v>
      </c>
    </row>
    <row r="743" spans="1:14" x14ac:dyDescent="0.75">
      <c r="A743" s="141" t="s">
        <v>1167</v>
      </c>
      <c r="B743" s="158" t="s">
        <v>1168</v>
      </c>
      <c r="C743" s="159">
        <v>1.5</v>
      </c>
      <c r="D743" s="153">
        <v>0.1</v>
      </c>
      <c r="E743" s="141" t="s">
        <v>1169</v>
      </c>
      <c r="F743" s="172">
        <v>506</v>
      </c>
      <c r="G743" s="141" t="s">
        <v>1169</v>
      </c>
      <c r="H743" s="172">
        <v>138</v>
      </c>
      <c r="I743" s="141" t="s">
        <v>1170</v>
      </c>
      <c r="J743" s="172">
        <v>174</v>
      </c>
      <c r="K743" s="141" t="s">
        <v>1171</v>
      </c>
      <c r="L743" s="172">
        <v>24</v>
      </c>
      <c r="M743" s="141" t="s">
        <v>1172</v>
      </c>
      <c r="N743" s="172">
        <v>19</v>
      </c>
    </row>
    <row r="744" spans="1:14" x14ac:dyDescent="0.75">
      <c r="A744" s="144" t="s">
        <v>1173</v>
      </c>
      <c r="B744" s="160" t="s">
        <v>1174</v>
      </c>
      <c r="C744" s="144" t="s">
        <v>1175</v>
      </c>
      <c r="D744" s="156">
        <v>0.02</v>
      </c>
      <c r="E744" s="144" t="s">
        <v>1176</v>
      </c>
      <c r="F744" s="174">
        <v>13</v>
      </c>
      <c r="G744" s="144" t="s">
        <v>1176</v>
      </c>
      <c r="H744" s="174">
        <v>4</v>
      </c>
      <c r="I744" s="144" t="s">
        <v>1177</v>
      </c>
      <c r="J744" s="174">
        <v>4</v>
      </c>
      <c r="K744" s="144" t="s">
        <v>1178</v>
      </c>
      <c r="L744" s="176" t="s">
        <v>1179</v>
      </c>
      <c r="M744" s="144" t="s">
        <v>1180</v>
      </c>
      <c r="N744" s="176" t="s">
        <v>1179</v>
      </c>
    </row>
    <row r="745" spans="1:14" x14ac:dyDescent="0.75">
      <c r="A745" s="141" t="s">
        <v>1181</v>
      </c>
      <c r="B745" s="158" t="s">
        <v>1182</v>
      </c>
      <c r="C745" s="159">
        <v>28.2</v>
      </c>
      <c r="D745" s="153">
        <v>0.27</v>
      </c>
      <c r="E745" s="141" t="s">
        <v>1183</v>
      </c>
      <c r="F745" s="172">
        <v>5080</v>
      </c>
      <c r="G745" s="141" t="s">
        <v>1184</v>
      </c>
      <c r="H745" s="173">
        <v>2640</v>
      </c>
      <c r="I745" s="141" t="s">
        <v>1185</v>
      </c>
      <c r="J745" s="173">
        <v>4830</v>
      </c>
      <c r="K745" s="141" t="s">
        <v>1186</v>
      </c>
      <c r="L745" s="172">
        <v>2480</v>
      </c>
      <c r="M745" s="141" t="s">
        <v>1187</v>
      </c>
      <c r="N745" s="172">
        <v>806</v>
      </c>
    </row>
    <row r="746" spans="1:14" x14ac:dyDescent="0.75">
      <c r="A746" s="144" t="s">
        <v>1188</v>
      </c>
      <c r="B746" s="160" t="s">
        <v>1189</v>
      </c>
      <c r="C746" s="164">
        <v>38.9</v>
      </c>
      <c r="D746" s="156">
        <v>0.26</v>
      </c>
      <c r="E746" s="144" t="s">
        <v>1190</v>
      </c>
      <c r="F746" s="174">
        <v>5360</v>
      </c>
      <c r="G746" s="144" t="s">
        <v>1191</v>
      </c>
      <c r="H746" s="175">
        <v>3350</v>
      </c>
      <c r="I746" s="144" t="s">
        <v>1192</v>
      </c>
      <c r="J746" s="175">
        <v>5280</v>
      </c>
      <c r="K746" s="144" t="s">
        <v>1193</v>
      </c>
      <c r="L746" s="174">
        <v>3440</v>
      </c>
      <c r="M746" s="144" t="s">
        <v>1194</v>
      </c>
      <c r="N746" s="175">
        <v>1460</v>
      </c>
    </row>
    <row r="747" spans="1:14" x14ac:dyDescent="0.75">
      <c r="A747" s="141" t="s">
        <v>1195</v>
      </c>
      <c r="B747" s="158" t="s">
        <v>1196</v>
      </c>
      <c r="C747" s="159">
        <v>13.1</v>
      </c>
      <c r="D747" s="153">
        <v>0.23</v>
      </c>
      <c r="E747" s="141" t="s">
        <v>1197</v>
      </c>
      <c r="F747" s="172">
        <v>3480</v>
      </c>
      <c r="G747" s="141" t="s">
        <v>1198</v>
      </c>
      <c r="H747" s="173">
        <v>1210</v>
      </c>
      <c r="I747" s="141" t="s">
        <v>1199</v>
      </c>
      <c r="J747" s="173">
        <v>2840</v>
      </c>
      <c r="K747" s="141" t="s">
        <v>1200</v>
      </c>
      <c r="L747" s="172">
        <v>636</v>
      </c>
      <c r="M747" s="141" t="s">
        <v>1201</v>
      </c>
      <c r="N747" s="172">
        <v>185</v>
      </c>
    </row>
    <row r="748" spans="1:14" x14ac:dyDescent="0.75">
      <c r="A748" s="144" t="s">
        <v>1202</v>
      </c>
      <c r="B748" s="160" t="s">
        <v>1203</v>
      </c>
      <c r="C748" s="164">
        <v>11</v>
      </c>
      <c r="D748" s="145" t="s">
        <v>1204</v>
      </c>
      <c r="E748" s="144" t="s">
        <v>1205</v>
      </c>
      <c r="F748" s="174">
        <v>4110</v>
      </c>
      <c r="G748" s="144" t="s">
        <v>1206</v>
      </c>
      <c r="H748" s="175">
        <v>1330</v>
      </c>
      <c r="I748" s="144" t="s">
        <v>1207</v>
      </c>
      <c r="J748" s="175">
        <v>3190</v>
      </c>
      <c r="K748" s="144" t="s">
        <v>1208</v>
      </c>
      <c r="L748" s="174">
        <v>573</v>
      </c>
      <c r="M748" s="144" t="s">
        <v>1209</v>
      </c>
      <c r="N748" s="174">
        <v>195</v>
      </c>
    </row>
    <row r="749" spans="1:14" x14ac:dyDescent="0.75">
      <c r="A749" s="141" t="s">
        <v>1210</v>
      </c>
      <c r="B749" s="158" t="s">
        <v>1211</v>
      </c>
      <c r="C749" s="152">
        <v>242</v>
      </c>
      <c r="D749" s="153">
        <v>0.24</v>
      </c>
      <c r="E749" s="141" t="s">
        <v>1156</v>
      </c>
      <c r="F749" s="172">
        <v>6940</v>
      </c>
      <c r="G749" s="141" t="s">
        <v>1212</v>
      </c>
      <c r="H749" s="173">
        <v>8060</v>
      </c>
      <c r="I749" s="141" t="s">
        <v>1213</v>
      </c>
      <c r="J749" s="173">
        <v>7400</v>
      </c>
      <c r="K749" s="141" t="s">
        <v>1214</v>
      </c>
      <c r="L749" s="172">
        <v>8400</v>
      </c>
      <c r="M749" s="141" t="s">
        <v>1215</v>
      </c>
      <c r="N749" s="173">
        <v>8380</v>
      </c>
    </row>
    <row r="750" spans="1:14" x14ac:dyDescent="0.75">
      <c r="A750" s="144" t="s">
        <v>1216</v>
      </c>
      <c r="B750" s="160" t="s">
        <v>1217</v>
      </c>
      <c r="C750" s="164">
        <v>6.5</v>
      </c>
      <c r="D750" s="145" t="s">
        <v>1218</v>
      </c>
      <c r="E750" s="144" t="s">
        <v>1219</v>
      </c>
      <c r="F750" s="174">
        <v>2510</v>
      </c>
      <c r="G750" s="144" t="s">
        <v>1220</v>
      </c>
      <c r="H750" s="174">
        <v>716</v>
      </c>
      <c r="I750" s="144" t="s">
        <v>1221</v>
      </c>
      <c r="J750" s="175">
        <v>1570</v>
      </c>
      <c r="K750" s="144" t="s">
        <v>1222</v>
      </c>
      <c r="L750" s="174">
        <v>176</v>
      </c>
      <c r="M750" s="144" t="s">
        <v>1223</v>
      </c>
      <c r="N750" s="174">
        <v>100</v>
      </c>
    </row>
    <row r="751" spans="1:14" x14ac:dyDescent="0.75">
      <c r="A751" s="141" t="s">
        <v>1224</v>
      </c>
      <c r="B751" s="158" t="s">
        <v>1225</v>
      </c>
      <c r="C751" s="159">
        <v>47.1</v>
      </c>
      <c r="D751" s="153">
        <v>0.24</v>
      </c>
      <c r="E751" s="141" t="s">
        <v>1226</v>
      </c>
      <c r="F751" s="172">
        <v>6680</v>
      </c>
      <c r="G751" s="141" t="s">
        <v>1227</v>
      </c>
      <c r="H751" s="173">
        <v>4620</v>
      </c>
      <c r="I751" s="141" t="s">
        <v>1215</v>
      </c>
      <c r="J751" s="173">
        <v>6690</v>
      </c>
      <c r="K751" s="141" t="s">
        <v>1228</v>
      </c>
      <c r="L751" s="172">
        <v>4870</v>
      </c>
      <c r="M751" s="141" t="s">
        <v>1229</v>
      </c>
      <c r="N751" s="173">
        <v>2410</v>
      </c>
    </row>
    <row r="752" spans="1:14" x14ac:dyDescent="0.75">
      <c r="A752" s="144" t="s">
        <v>1230</v>
      </c>
      <c r="B752" s="160" t="s">
        <v>1231</v>
      </c>
      <c r="C752" s="164">
        <v>3.2</v>
      </c>
      <c r="D752" s="145" t="s">
        <v>1232</v>
      </c>
      <c r="E752" s="144" t="s">
        <v>1233</v>
      </c>
      <c r="F752" s="174">
        <v>863</v>
      </c>
      <c r="G752" s="144" t="s">
        <v>1234</v>
      </c>
      <c r="H752" s="174">
        <v>235</v>
      </c>
      <c r="I752" s="144" t="s">
        <v>1235</v>
      </c>
      <c r="J752" s="174">
        <v>378</v>
      </c>
      <c r="K752" s="144" t="s">
        <v>1236</v>
      </c>
      <c r="L752" s="174">
        <v>44</v>
      </c>
      <c r="M752" s="144" t="s">
        <v>1237</v>
      </c>
      <c r="N752" s="174">
        <v>33</v>
      </c>
    </row>
    <row r="753" spans="1:14" x14ac:dyDescent="0.75">
      <c r="A753" s="141" t="s">
        <v>1238</v>
      </c>
      <c r="B753" s="158" t="s">
        <v>1239</v>
      </c>
      <c r="C753" s="159">
        <v>3.1</v>
      </c>
      <c r="D753" s="142" t="s">
        <v>1240</v>
      </c>
      <c r="E753" s="141" t="s">
        <v>1241</v>
      </c>
      <c r="F753" s="172">
        <v>1070</v>
      </c>
      <c r="G753" s="141" t="s">
        <v>1241</v>
      </c>
      <c r="H753" s="172">
        <v>290</v>
      </c>
      <c r="I753" s="141" t="s">
        <v>1242</v>
      </c>
      <c r="J753" s="172">
        <v>460</v>
      </c>
      <c r="K753" s="141" t="s">
        <v>1243</v>
      </c>
      <c r="L753" s="172">
        <v>54</v>
      </c>
      <c r="M753" s="141" t="s">
        <v>1244</v>
      </c>
      <c r="N753" s="172">
        <v>40</v>
      </c>
    </row>
    <row r="754" spans="1:14" x14ac:dyDescent="0.75">
      <c r="A754" s="144" t="s">
        <v>1245</v>
      </c>
      <c r="B754" s="160" t="s">
        <v>1246</v>
      </c>
      <c r="C754" s="164">
        <v>7.7</v>
      </c>
      <c r="D754" s="156">
        <v>0.24</v>
      </c>
      <c r="E754" s="144" t="s">
        <v>1247</v>
      </c>
      <c r="F754" s="174">
        <v>2920</v>
      </c>
      <c r="G754" s="144" t="s">
        <v>1248</v>
      </c>
      <c r="H754" s="174">
        <v>858</v>
      </c>
      <c r="I754" s="144" t="s">
        <v>1249</v>
      </c>
      <c r="J754" s="175">
        <v>1970</v>
      </c>
      <c r="K754" s="144" t="s">
        <v>1250</v>
      </c>
      <c r="L754" s="174">
        <v>245</v>
      </c>
      <c r="M754" s="144" t="s">
        <v>1251</v>
      </c>
      <c r="N754" s="174">
        <v>121</v>
      </c>
    </row>
    <row r="755" spans="1:14" x14ac:dyDescent="0.75">
      <c r="A755" s="141" t="s">
        <v>1252</v>
      </c>
      <c r="B755" s="158" t="s">
        <v>1253</v>
      </c>
      <c r="C755" s="159">
        <v>1.2</v>
      </c>
      <c r="D755" s="142" t="s">
        <v>1254</v>
      </c>
      <c r="E755" s="141" t="s">
        <v>1255</v>
      </c>
      <c r="F755" s="172">
        <v>278</v>
      </c>
      <c r="G755" s="141" t="s">
        <v>1255</v>
      </c>
      <c r="H755" s="172">
        <v>76</v>
      </c>
      <c r="I755" s="141" t="s">
        <v>1256</v>
      </c>
      <c r="J755" s="172">
        <v>92</v>
      </c>
      <c r="K755" s="141" t="s">
        <v>1257</v>
      </c>
      <c r="L755" s="172">
        <v>13</v>
      </c>
      <c r="M755" s="141" t="s">
        <v>1258</v>
      </c>
      <c r="N755" s="172">
        <v>10</v>
      </c>
    </row>
    <row r="756" spans="1:14" x14ac:dyDescent="0.75">
      <c r="A756" s="144" t="s">
        <v>1259</v>
      </c>
      <c r="B756" s="160" t="s">
        <v>1260</v>
      </c>
      <c r="C756" s="164">
        <v>2.6</v>
      </c>
      <c r="D756" s="156">
        <v>7.0000000000000007E-2</v>
      </c>
      <c r="E756" s="144" t="s">
        <v>1261</v>
      </c>
      <c r="F756" s="174">
        <v>530</v>
      </c>
      <c r="G756" s="144" t="s">
        <v>1261</v>
      </c>
      <c r="H756" s="174">
        <v>144</v>
      </c>
      <c r="I756" s="144" t="s">
        <v>1262</v>
      </c>
      <c r="J756" s="174">
        <v>213</v>
      </c>
      <c r="K756" s="144" t="s">
        <v>1263</v>
      </c>
      <c r="L756" s="174">
        <v>26</v>
      </c>
      <c r="M756" s="144" t="s">
        <v>1264</v>
      </c>
      <c r="N756" s="174">
        <v>20</v>
      </c>
    </row>
    <row r="757" spans="1:14" x14ac:dyDescent="0.75">
      <c r="A757" s="141" t="s">
        <v>1265</v>
      </c>
      <c r="B757" s="158" t="s">
        <v>1266</v>
      </c>
      <c r="C757" s="159">
        <v>28.4</v>
      </c>
      <c r="D757" s="153">
        <v>0.31</v>
      </c>
      <c r="E757" s="141" t="s">
        <v>1267</v>
      </c>
      <c r="F757" s="172">
        <v>4510</v>
      </c>
      <c r="G757" s="141" t="s">
        <v>1268</v>
      </c>
      <c r="H757" s="173">
        <v>2360</v>
      </c>
      <c r="I757" s="141" t="s">
        <v>1269</v>
      </c>
      <c r="J757" s="173">
        <v>4290</v>
      </c>
      <c r="K757" s="141" t="s">
        <v>1160</v>
      </c>
      <c r="L757" s="172">
        <v>2220</v>
      </c>
      <c r="M757" s="141" t="s">
        <v>1270</v>
      </c>
      <c r="N757" s="172">
        <v>725</v>
      </c>
    </row>
    <row r="758" spans="1:14" x14ac:dyDescent="0.75">
      <c r="A758" s="144" t="s">
        <v>1271</v>
      </c>
      <c r="B758" s="160" t="s">
        <v>1272</v>
      </c>
      <c r="C758" s="164">
        <v>8.6999999999999993</v>
      </c>
      <c r="D758" s="156">
        <v>0.22</v>
      </c>
      <c r="E758" s="144" t="s">
        <v>1273</v>
      </c>
      <c r="F758" s="174">
        <v>2660</v>
      </c>
      <c r="G758" s="144" t="s">
        <v>1274</v>
      </c>
      <c r="H758" s="174">
        <v>804</v>
      </c>
      <c r="I758" s="144" t="s">
        <v>1275</v>
      </c>
      <c r="J758" s="175">
        <v>1890</v>
      </c>
      <c r="K758" s="144" t="s">
        <v>1276</v>
      </c>
      <c r="L758" s="174">
        <v>262</v>
      </c>
      <c r="M758" s="144" t="s">
        <v>1277</v>
      </c>
      <c r="N758" s="174">
        <v>114</v>
      </c>
    </row>
    <row r="759" spans="1:14" x14ac:dyDescent="0.75">
      <c r="A759" s="141" t="s">
        <v>1278</v>
      </c>
      <c r="B759" s="158" t="s">
        <v>1279</v>
      </c>
      <c r="C759" s="159">
        <v>16.100000000000001</v>
      </c>
      <c r="D759" s="142" t="s">
        <v>1280</v>
      </c>
      <c r="E759" s="141" t="s">
        <v>1281</v>
      </c>
      <c r="F759" s="172">
        <v>4310</v>
      </c>
      <c r="G759" s="141" t="s">
        <v>1282</v>
      </c>
      <c r="H759" s="173">
        <v>1650</v>
      </c>
      <c r="I759" s="141" t="s">
        <v>1283</v>
      </c>
      <c r="J759" s="173">
        <v>3720</v>
      </c>
      <c r="K759" s="141" t="s">
        <v>1284</v>
      </c>
      <c r="L759" s="172">
        <v>1070</v>
      </c>
      <c r="M759" s="141" t="s">
        <v>1285</v>
      </c>
      <c r="N759" s="172">
        <v>281</v>
      </c>
    </row>
    <row r="760" spans="1:14" x14ac:dyDescent="0.75">
      <c r="A760" s="144" t="s">
        <v>1286</v>
      </c>
      <c r="B760" s="160" t="s">
        <v>1287</v>
      </c>
      <c r="C760" s="144" t="s">
        <v>1288</v>
      </c>
      <c r="D760" s="160" t="s">
        <v>1289</v>
      </c>
      <c r="E760" s="144" t="s">
        <v>1290</v>
      </c>
      <c r="F760" s="176" t="s">
        <v>1179</v>
      </c>
      <c r="G760" s="144" t="s">
        <v>1290</v>
      </c>
      <c r="H760" s="176" t="s">
        <v>1179</v>
      </c>
      <c r="I760" s="144" t="s">
        <v>1291</v>
      </c>
      <c r="J760" s="176" t="s">
        <v>1179</v>
      </c>
      <c r="K760" s="144" t="s">
        <v>1292</v>
      </c>
      <c r="L760" s="176" t="s">
        <v>1179</v>
      </c>
      <c r="M760" s="144" t="s">
        <v>1293</v>
      </c>
      <c r="N760" s="176" t="s">
        <v>1179</v>
      </c>
    </row>
    <row r="761" spans="1:14" x14ac:dyDescent="0.75">
      <c r="A761" s="141" t="s">
        <v>1294</v>
      </c>
      <c r="B761" s="158" t="s">
        <v>1295</v>
      </c>
      <c r="C761" s="141" t="s">
        <v>1296</v>
      </c>
      <c r="D761" s="158" t="s">
        <v>1297</v>
      </c>
      <c r="E761" s="141" t="s">
        <v>1298</v>
      </c>
      <c r="F761" s="177" t="s">
        <v>1179</v>
      </c>
      <c r="G761" s="141" t="s">
        <v>1298</v>
      </c>
      <c r="H761" s="177" t="s">
        <v>1179</v>
      </c>
      <c r="I761" s="141" t="s">
        <v>1299</v>
      </c>
      <c r="J761" s="177" t="s">
        <v>1179</v>
      </c>
      <c r="K761" s="141" t="s">
        <v>1300</v>
      </c>
      <c r="L761" s="177" t="s">
        <v>1179</v>
      </c>
      <c r="M761" s="141" t="s">
        <v>1301</v>
      </c>
      <c r="N761" s="177" t="s">
        <v>1179</v>
      </c>
    </row>
    <row r="762" spans="1:14" x14ac:dyDescent="0.75">
      <c r="A762" s="144" t="s">
        <v>1302</v>
      </c>
      <c r="B762" s="160" t="s">
        <v>1303</v>
      </c>
      <c r="C762" s="144" t="s">
        <v>1304</v>
      </c>
      <c r="D762" s="156">
        <v>0.02</v>
      </c>
      <c r="E762" s="144" t="s">
        <v>1305</v>
      </c>
      <c r="F762" s="176" t="s">
        <v>1179</v>
      </c>
      <c r="G762" s="144" t="s">
        <v>1305</v>
      </c>
      <c r="H762" s="176" t="s">
        <v>1179</v>
      </c>
      <c r="I762" s="144" t="s">
        <v>1306</v>
      </c>
      <c r="J762" s="176" t="s">
        <v>1179</v>
      </c>
      <c r="K762" s="144" t="s">
        <v>1307</v>
      </c>
      <c r="L762" s="176" t="s">
        <v>1179</v>
      </c>
      <c r="M762" s="144" t="s">
        <v>1308</v>
      </c>
      <c r="N762" s="176" t="s">
        <v>1179</v>
      </c>
    </row>
    <row r="763" spans="1:14" x14ac:dyDescent="0.75">
      <c r="A763" s="141" t="s">
        <v>1309</v>
      </c>
      <c r="B763" s="158" t="s">
        <v>1310</v>
      </c>
      <c r="C763" s="141" t="s">
        <v>1311</v>
      </c>
      <c r="D763" s="153">
        <v>0.01</v>
      </c>
      <c r="E763" s="141" t="s">
        <v>1312</v>
      </c>
      <c r="F763" s="177" t="s">
        <v>1179</v>
      </c>
      <c r="G763" s="141" t="s">
        <v>1312</v>
      </c>
      <c r="H763" s="177" t="s">
        <v>1179</v>
      </c>
      <c r="I763" s="141" t="s">
        <v>1313</v>
      </c>
      <c r="J763" s="177" t="s">
        <v>1179</v>
      </c>
      <c r="K763" s="141" t="s">
        <v>1314</v>
      </c>
      <c r="L763" s="177" t="s">
        <v>1179</v>
      </c>
      <c r="M763" s="141" t="s">
        <v>1315</v>
      </c>
      <c r="N763" s="177" t="s">
        <v>1179</v>
      </c>
    </row>
    <row r="764" spans="1:14" x14ac:dyDescent="0.75">
      <c r="A764" s="144" t="s">
        <v>1316</v>
      </c>
      <c r="B764" s="160" t="s">
        <v>1317</v>
      </c>
      <c r="C764" s="144" t="s">
        <v>1318</v>
      </c>
      <c r="D764" s="156">
        <v>0.02</v>
      </c>
      <c r="E764" s="144" t="s">
        <v>1319</v>
      </c>
      <c r="F764" s="174">
        <v>1</v>
      </c>
      <c r="G764" s="144" t="s">
        <v>1319</v>
      </c>
      <c r="H764" s="176" t="s">
        <v>1179</v>
      </c>
      <c r="I764" s="144" t="s">
        <v>1320</v>
      </c>
      <c r="J764" s="176" t="s">
        <v>1179</v>
      </c>
      <c r="K764" s="144" t="s">
        <v>1321</v>
      </c>
      <c r="L764" s="176" t="s">
        <v>1179</v>
      </c>
      <c r="M764" s="144" t="s">
        <v>1322</v>
      </c>
      <c r="N764" s="176" t="s">
        <v>1179</v>
      </c>
    </row>
    <row r="765" spans="1:14" x14ac:dyDescent="0.75">
      <c r="A765" s="141" t="s">
        <v>1323</v>
      </c>
      <c r="B765" s="158" t="s">
        <v>1324</v>
      </c>
      <c r="C765" s="141" t="s">
        <v>1325</v>
      </c>
      <c r="D765" s="153">
        <v>0.02</v>
      </c>
      <c r="E765" s="141" t="s">
        <v>1326</v>
      </c>
      <c r="F765" s="172">
        <v>1</v>
      </c>
      <c r="G765" s="141" t="s">
        <v>1326</v>
      </c>
      <c r="H765" s="177" t="s">
        <v>1179</v>
      </c>
      <c r="I765" s="141" t="s">
        <v>1327</v>
      </c>
      <c r="J765" s="177" t="s">
        <v>1179</v>
      </c>
      <c r="K765" s="141" t="s">
        <v>1328</v>
      </c>
      <c r="L765" s="177" t="s">
        <v>1179</v>
      </c>
      <c r="M765" s="141" t="s">
        <v>1329</v>
      </c>
      <c r="N765" s="177" t="s">
        <v>1179</v>
      </c>
    </row>
    <row r="766" spans="1:14" x14ac:dyDescent="0.75">
      <c r="A766" s="144" t="s">
        <v>1330</v>
      </c>
      <c r="B766" s="160" t="s">
        <v>1331</v>
      </c>
      <c r="C766" s="144" t="s">
        <v>1332</v>
      </c>
      <c r="D766" s="156">
        <v>0.04</v>
      </c>
      <c r="E766" s="144" t="s">
        <v>1333</v>
      </c>
      <c r="F766" s="174">
        <v>4</v>
      </c>
      <c r="G766" s="144" t="s">
        <v>1333</v>
      </c>
      <c r="H766" s="176" t="s">
        <v>1179</v>
      </c>
      <c r="I766" s="144" t="s">
        <v>1334</v>
      </c>
      <c r="J766" s="176" t="s">
        <v>1179</v>
      </c>
      <c r="K766" s="144" t="s">
        <v>1335</v>
      </c>
      <c r="L766" s="176" t="s">
        <v>1179</v>
      </c>
      <c r="M766" s="144" t="s">
        <v>1336</v>
      </c>
      <c r="N766" s="176" t="s">
        <v>1179</v>
      </c>
    </row>
    <row r="767" spans="1:14" x14ac:dyDescent="0.75">
      <c r="A767" s="147" t="s">
        <v>1337</v>
      </c>
      <c r="B767" s="161" t="s">
        <v>1338</v>
      </c>
      <c r="C767" s="147" t="s">
        <v>1339</v>
      </c>
      <c r="D767" s="148" t="s">
        <v>1340</v>
      </c>
      <c r="E767" s="147" t="s">
        <v>1285</v>
      </c>
      <c r="F767" s="178">
        <v>6</v>
      </c>
      <c r="G767" s="147" t="s">
        <v>1285</v>
      </c>
      <c r="H767" s="178">
        <v>2</v>
      </c>
      <c r="I767" s="147" t="s">
        <v>1341</v>
      </c>
      <c r="J767" s="178">
        <v>2</v>
      </c>
      <c r="K767" s="147" t="s">
        <v>1342</v>
      </c>
      <c r="L767" s="179" t="s">
        <v>1179</v>
      </c>
      <c r="M767" s="147" t="s">
        <v>1343</v>
      </c>
      <c r="N767" s="179" t="s">
        <v>1179</v>
      </c>
    </row>
    <row r="768" spans="1:14" x14ac:dyDescent="0.75">
      <c r="A768" s="137" t="s">
        <v>1344</v>
      </c>
      <c r="B768" s="180" t="s">
        <v>1345</v>
      </c>
      <c r="C768" s="137" t="s">
        <v>1346</v>
      </c>
      <c r="D768" s="181">
        <v>0.01</v>
      </c>
      <c r="E768" s="137" t="s">
        <v>1347</v>
      </c>
      <c r="F768" s="182">
        <v>1</v>
      </c>
      <c r="G768" s="137" t="s">
        <v>1347</v>
      </c>
      <c r="H768" s="183" t="s">
        <v>1179</v>
      </c>
      <c r="I768" s="137" t="s">
        <v>1348</v>
      </c>
      <c r="J768" s="183" t="s">
        <v>1179</v>
      </c>
      <c r="K768" s="137" t="s">
        <v>1349</v>
      </c>
      <c r="L768" s="183" t="s">
        <v>1179</v>
      </c>
      <c r="M768" s="137" t="s">
        <v>1350</v>
      </c>
      <c r="N768" s="183" t="s">
        <v>1179</v>
      </c>
    </row>
    <row r="769" spans="1:14" x14ac:dyDescent="0.75">
      <c r="A769" s="141" t="s">
        <v>1351</v>
      </c>
      <c r="B769" s="158" t="s">
        <v>1352</v>
      </c>
      <c r="C769" s="141" t="s">
        <v>1353</v>
      </c>
      <c r="D769" s="184">
        <v>0.01</v>
      </c>
      <c r="E769" s="141" t="s">
        <v>1354</v>
      </c>
      <c r="F769" s="177" t="s">
        <v>1179</v>
      </c>
      <c r="G769" s="141" t="s">
        <v>1354</v>
      </c>
      <c r="H769" s="177" t="s">
        <v>1179</v>
      </c>
      <c r="I769" s="141" t="s">
        <v>1355</v>
      </c>
      <c r="J769" s="177" t="s">
        <v>1179</v>
      </c>
      <c r="K769" s="141" t="s">
        <v>1356</v>
      </c>
      <c r="L769" s="177" t="s">
        <v>1179</v>
      </c>
      <c r="M769" s="141" t="s">
        <v>1357</v>
      </c>
      <c r="N769" s="177" t="s">
        <v>1179</v>
      </c>
    </row>
    <row r="770" spans="1:14" x14ac:dyDescent="0.75">
      <c r="A770" s="144" t="s">
        <v>1358</v>
      </c>
      <c r="B770" s="160" t="s">
        <v>1359</v>
      </c>
      <c r="C770" s="144" t="s">
        <v>1353</v>
      </c>
      <c r="D770" s="185">
        <v>0.03</v>
      </c>
      <c r="E770" s="144" t="s">
        <v>1164</v>
      </c>
      <c r="F770" s="176" t="s">
        <v>1179</v>
      </c>
      <c r="G770" s="144" t="s">
        <v>1164</v>
      </c>
      <c r="H770" s="176" t="s">
        <v>1179</v>
      </c>
      <c r="I770" s="144" t="s">
        <v>1360</v>
      </c>
      <c r="J770" s="176" t="s">
        <v>1179</v>
      </c>
      <c r="K770" s="144" t="s">
        <v>1361</v>
      </c>
      <c r="L770" s="176" t="s">
        <v>1179</v>
      </c>
      <c r="M770" s="144" t="s">
        <v>1362</v>
      </c>
      <c r="N770" s="176" t="s">
        <v>1179</v>
      </c>
    </row>
    <row r="771" spans="1:14" x14ac:dyDescent="0.75">
      <c r="A771" s="141" t="s">
        <v>1363</v>
      </c>
      <c r="B771" s="158" t="s">
        <v>1364</v>
      </c>
      <c r="C771" s="141" t="s">
        <v>1353</v>
      </c>
      <c r="D771" s="184">
        <v>0.03</v>
      </c>
      <c r="E771" s="141" t="s">
        <v>1365</v>
      </c>
      <c r="F771" s="177" t="s">
        <v>1179</v>
      </c>
      <c r="G771" s="141" t="s">
        <v>1365</v>
      </c>
      <c r="H771" s="177" t="s">
        <v>1179</v>
      </c>
      <c r="I771" s="141" t="s">
        <v>1366</v>
      </c>
      <c r="J771" s="177" t="s">
        <v>1179</v>
      </c>
      <c r="K771" s="141" t="s">
        <v>1367</v>
      </c>
      <c r="L771" s="177" t="s">
        <v>1179</v>
      </c>
      <c r="M771" s="141" t="s">
        <v>1368</v>
      </c>
      <c r="N771" s="177" t="s">
        <v>1179</v>
      </c>
    </row>
    <row r="772" spans="1:14" ht="19.5" x14ac:dyDescent="0.75">
      <c r="A772" s="165" t="s">
        <v>1369</v>
      </c>
      <c r="B772" s="165" t="s">
        <v>1370</v>
      </c>
      <c r="C772" s="166" t="s">
        <v>1353</v>
      </c>
      <c r="D772" s="186">
        <v>0.03</v>
      </c>
      <c r="E772" s="166" t="s">
        <v>1371</v>
      </c>
      <c r="F772" s="187" t="s">
        <v>1179</v>
      </c>
      <c r="G772" s="166" t="s">
        <v>1371</v>
      </c>
      <c r="H772" s="187" t="s">
        <v>1179</v>
      </c>
      <c r="I772" s="166" t="s">
        <v>1372</v>
      </c>
      <c r="J772" s="187" t="s">
        <v>1179</v>
      </c>
      <c r="K772" s="166" t="s">
        <v>1373</v>
      </c>
      <c r="L772" s="187" t="s">
        <v>1179</v>
      </c>
      <c r="M772" s="166" t="s">
        <v>1374</v>
      </c>
      <c r="N772" s="187" t="s">
        <v>1179</v>
      </c>
    </row>
    <row r="773" spans="1:14" x14ac:dyDescent="0.75">
      <c r="A773" s="137" t="s">
        <v>1375</v>
      </c>
      <c r="B773" s="138" t="s">
        <v>1376</v>
      </c>
      <c r="C773" s="150">
        <v>5</v>
      </c>
      <c r="D773" s="181">
        <v>7.0000000000000007E-2</v>
      </c>
      <c r="E773" s="137" t="s">
        <v>1377</v>
      </c>
      <c r="F773" s="182">
        <v>578</v>
      </c>
      <c r="G773" s="137" t="s">
        <v>1378</v>
      </c>
      <c r="H773" s="182">
        <v>160</v>
      </c>
      <c r="I773" s="137" t="s">
        <v>1379</v>
      </c>
      <c r="J773" s="182">
        <v>317</v>
      </c>
      <c r="K773" s="137" t="s">
        <v>1380</v>
      </c>
      <c r="L773" s="182">
        <v>34</v>
      </c>
      <c r="M773" s="137" t="s">
        <v>1381</v>
      </c>
      <c r="N773" s="182">
        <v>22</v>
      </c>
    </row>
    <row r="774" spans="1:14" x14ac:dyDescent="0.75">
      <c r="A774" s="141" t="s">
        <v>1382</v>
      </c>
      <c r="B774" s="142" t="s">
        <v>1383</v>
      </c>
      <c r="C774" s="152">
        <v>26</v>
      </c>
      <c r="D774" s="184">
        <v>0.17</v>
      </c>
      <c r="E774" s="141" t="s">
        <v>1384</v>
      </c>
      <c r="F774" s="173">
        <v>3480</v>
      </c>
      <c r="G774" s="141" t="s">
        <v>1385</v>
      </c>
      <c r="H774" s="173">
        <v>1730</v>
      </c>
      <c r="I774" s="141" t="s">
        <v>1386</v>
      </c>
      <c r="J774" s="173">
        <v>3280</v>
      </c>
      <c r="K774" s="141" t="s">
        <v>1387</v>
      </c>
      <c r="L774" s="173">
        <v>1570</v>
      </c>
      <c r="M774" s="141" t="s">
        <v>1388</v>
      </c>
      <c r="N774" s="172">
        <v>479</v>
      </c>
    </row>
    <row r="775" spans="1:14" x14ac:dyDescent="0.75">
      <c r="A775" s="144" t="s">
        <v>1389</v>
      </c>
      <c r="B775" s="145" t="s">
        <v>1390</v>
      </c>
      <c r="C775" s="164">
        <v>1</v>
      </c>
      <c r="D775" s="160" t="s">
        <v>1391</v>
      </c>
      <c r="E775" s="144" t="s">
        <v>1392</v>
      </c>
      <c r="F775" s="174">
        <v>45</v>
      </c>
      <c r="G775" s="144" t="s">
        <v>1392</v>
      </c>
      <c r="H775" s="174">
        <v>12</v>
      </c>
      <c r="I775" s="144" t="s">
        <v>1393</v>
      </c>
      <c r="J775" s="174">
        <v>15</v>
      </c>
      <c r="K775" s="144" t="s">
        <v>1394</v>
      </c>
      <c r="L775" s="174">
        <v>2</v>
      </c>
      <c r="M775" s="144" t="s">
        <v>1395</v>
      </c>
      <c r="N775" s="174">
        <v>2</v>
      </c>
    </row>
    <row r="776" spans="1:14" x14ac:dyDescent="0.75">
      <c r="A776" s="141" t="s">
        <v>1396</v>
      </c>
      <c r="B776" s="142" t="s">
        <v>1397</v>
      </c>
      <c r="C776" s="159">
        <v>0.4</v>
      </c>
      <c r="D776" s="158" t="s">
        <v>1398</v>
      </c>
      <c r="E776" s="141" t="s">
        <v>1399</v>
      </c>
      <c r="F776" s="172">
        <v>33</v>
      </c>
      <c r="G776" s="141" t="s">
        <v>1399</v>
      </c>
      <c r="H776" s="172">
        <v>9</v>
      </c>
      <c r="I776" s="141" t="s">
        <v>1400</v>
      </c>
      <c r="J776" s="172">
        <v>10</v>
      </c>
      <c r="K776" s="141" t="s">
        <v>1401</v>
      </c>
      <c r="L776" s="172">
        <v>2</v>
      </c>
      <c r="M776" s="141" t="s">
        <v>1402</v>
      </c>
      <c r="N776" s="172">
        <v>1</v>
      </c>
    </row>
    <row r="777" spans="1:14" x14ac:dyDescent="0.75">
      <c r="A777" s="144" t="s">
        <v>1403</v>
      </c>
      <c r="B777" s="145" t="s">
        <v>1404</v>
      </c>
      <c r="C777" s="164">
        <v>0.4</v>
      </c>
      <c r="D777" s="185">
        <v>0.08</v>
      </c>
      <c r="E777" s="144" t="s">
        <v>1405</v>
      </c>
      <c r="F777" s="174">
        <v>60</v>
      </c>
      <c r="G777" s="144" t="s">
        <v>1405</v>
      </c>
      <c r="H777" s="174">
        <v>16</v>
      </c>
      <c r="I777" s="144" t="s">
        <v>1164</v>
      </c>
      <c r="J777" s="174">
        <v>18</v>
      </c>
      <c r="K777" s="144" t="s">
        <v>1406</v>
      </c>
      <c r="L777" s="174">
        <v>3</v>
      </c>
      <c r="M777" s="144" t="s">
        <v>1166</v>
      </c>
      <c r="N777" s="174">
        <v>2</v>
      </c>
    </row>
    <row r="778" spans="1:14" x14ac:dyDescent="0.75">
      <c r="A778" s="147" t="s">
        <v>1407</v>
      </c>
      <c r="B778" s="161" t="s">
        <v>1408</v>
      </c>
      <c r="C778" s="147" t="s">
        <v>1409</v>
      </c>
      <c r="D778" s="188">
        <v>0.01</v>
      </c>
      <c r="E778" s="147" t="s">
        <v>1410</v>
      </c>
      <c r="F778" s="178">
        <v>3</v>
      </c>
      <c r="G778" s="147" t="s">
        <v>1410</v>
      </c>
      <c r="H778" s="179" t="s">
        <v>1179</v>
      </c>
      <c r="I778" s="147" t="s">
        <v>1411</v>
      </c>
      <c r="J778" s="179" t="s">
        <v>1179</v>
      </c>
      <c r="K778" s="147" t="s">
        <v>1412</v>
      </c>
      <c r="L778" s="179" t="s">
        <v>1179</v>
      </c>
      <c r="M778" s="147" t="s">
        <v>1413</v>
      </c>
      <c r="N778" s="179" t="s">
        <v>1179</v>
      </c>
    </row>
    <row r="779" spans="1:14" x14ac:dyDescent="0.75">
      <c r="A779" s="137" t="s">
        <v>1414</v>
      </c>
      <c r="B779" s="138" t="s">
        <v>1415</v>
      </c>
      <c r="C779" s="150">
        <v>0.8</v>
      </c>
      <c r="D779" s="189">
        <v>4.0000000000000001E-3</v>
      </c>
      <c r="E779" s="137" t="s">
        <v>1416</v>
      </c>
      <c r="F779" s="182">
        <v>9</v>
      </c>
      <c r="G779" s="137" t="s">
        <v>1416</v>
      </c>
      <c r="H779" s="182">
        <v>2</v>
      </c>
      <c r="I779" s="137" t="s">
        <v>1417</v>
      </c>
      <c r="J779" s="182">
        <v>3</v>
      </c>
      <c r="K779" s="137" t="s">
        <v>1418</v>
      </c>
      <c r="L779" s="183" t="s">
        <v>1179</v>
      </c>
      <c r="M779" s="137" t="s">
        <v>1419</v>
      </c>
      <c r="N779" s="183" t="s">
        <v>1179</v>
      </c>
    </row>
    <row r="780" spans="1:14" x14ac:dyDescent="0.75">
      <c r="A780" s="141" t="s">
        <v>1420</v>
      </c>
      <c r="B780" s="142" t="s">
        <v>1421</v>
      </c>
      <c r="C780" s="159">
        <v>0.3</v>
      </c>
      <c r="D780" s="184">
        <v>0.01</v>
      </c>
      <c r="E780" s="141" t="s">
        <v>1422</v>
      </c>
      <c r="F780" s="172">
        <v>4</v>
      </c>
      <c r="G780" s="141" t="s">
        <v>1422</v>
      </c>
      <c r="H780" s="172">
        <v>1</v>
      </c>
      <c r="I780" s="141" t="s">
        <v>1423</v>
      </c>
      <c r="J780" s="172">
        <v>1</v>
      </c>
      <c r="K780" s="141" t="s">
        <v>1424</v>
      </c>
      <c r="L780" s="177" t="s">
        <v>1179</v>
      </c>
      <c r="M780" s="141" t="s">
        <v>1425</v>
      </c>
      <c r="N780" s="177" t="s">
        <v>1179</v>
      </c>
    </row>
    <row r="781" spans="1:14" x14ac:dyDescent="0.75">
      <c r="A781" s="144" t="s">
        <v>1426</v>
      </c>
      <c r="B781" s="145" t="s">
        <v>1427</v>
      </c>
      <c r="C781" s="164">
        <v>5.2</v>
      </c>
      <c r="D781" s="185">
        <v>0.15</v>
      </c>
      <c r="E781" s="144" t="s">
        <v>1056</v>
      </c>
      <c r="F781" s="175">
        <v>1350</v>
      </c>
      <c r="G781" s="144" t="s">
        <v>1428</v>
      </c>
      <c r="H781" s="174">
        <v>376</v>
      </c>
      <c r="I781" s="144" t="s">
        <v>1429</v>
      </c>
      <c r="J781" s="174">
        <v>756</v>
      </c>
      <c r="K781" s="144" t="s">
        <v>1430</v>
      </c>
      <c r="L781" s="174">
        <v>80</v>
      </c>
      <c r="M781" s="144" t="s">
        <v>1431</v>
      </c>
      <c r="N781" s="174">
        <v>52</v>
      </c>
    </row>
    <row r="782" spans="1:14" x14ac:dyDescent="0.75">
      <c r="A782" s="141" t="s">
        <v>1432</v>
      </c>
      <c r="B782" s="142" t="s">
        <v>1433</v>
      </c>
      <c r="C782" s="159">
        <v>2.9</v>
      </c>
      <c r="D782" s="184">
        <v>0.27</v>
      </c>
      <c r="E782" s="141" t="s">
        <v>1434</v>
      </c>
      <c r="F782" s="172">
        <v>848</v>
      </c>
      <c r="G782" s="141" t="s">
        <v>1434</v>
      </c>
      <c r="H782" s="172">
        <v>231</v>
      </c>
      <c r="I782" s="141" t="s">
        <v>1435</v>
      </c>
      <c r="J782" s="172">
        <v>356</v>
      </c>
      <c r="K782" s="141" t="s">
        <v>1319</v>
      </c>
      <c r="L782" s="172">
        <v>42</v>
      </c>
      <c r="M782" s="141" t="s">
        <v>1436</v>
      </c>
      <c r="N782" s="172">
        <v>32</v>
      </c>
    </row>
    <row r="783" spans="1:14" x14ac:dyDescent="0.75">
      <c r="A783" s="144" t="s">
        <v>1437</v>
      </c>
      <c r="B783" s="145" t="s">
        <v>1438</v>
      </c>
      <c r="C783" s="155">
        <v>16</v>
      </c>
      <c r="D783" s="185">
        <v>0.28999999999999998</v>
      </c>
      <c r="E783" s="144" t="s">
        <v>1439</v>
      </c>
      <c r="F783" s="175">
        <v>4590</v>
      </c>
      <c r="G783" s="144" t="s">
        <v>1440</v>
      </c>
      <c r="H783" s="175">
        <v>1750</v>
      </c>
      <c r="I783" s="144" t="s">
        <v>1441</v>
      </c>
      <c r="J783" s="175">
        <v>3950</v>
      </c>
      <c r="K783" s="144" t="s">
        <v>1442</v>
      </c>
      <c r="L783" s="175">
        <v>1130</v>
      </c>
      <c r="M783" s="144" t="s">
        <v>1276</v>
      </c>
      <c r="N783" s="174">
        <v>297</v>
      </c>
    </row>
    <row r="784" spans="1:14" x14ac:dyDescent="0.75">
      <c r="A784" s="141" t="s">
        <v>1443</v>
      </c>
      <c r="B784" s="142" t="s">
        <v>1444</v>
      </c>
      <c r="C784" s="152">
        <v>65</v>
      </c>
      <c r="D784" s="184">
        <v>0.3</v>
      </c>
      <c r="E784" s="141" t="s">
        <v>1445</v>
      </c>
      <c r="F784" s="173">
        <v>7800</v>
      </c>
      <c r="G784" s="141" t="s">
        <v>1446</v>
      </c>
      <c r="H784" s="173">
        <v>6290</v>
      </c>
      <c r="I784" s="141" t="s">
        <v>1447</v>
      </c>
      <c r="J784" s="173">
        <v>7990</v>
      </c>
      <c r="K784" s="141" t="s">
        <v>1448</v>
      </c>
      <c r="L784" s="173">
        <v>6750</v>
      </c>
      <c r="M784" s="141" t="s">
        <v>1449</v>
      </c>
      <c r="N784" s="172">
        <v>4170</v>
      </c>
    </row>
    <row r="785" spans="1:14" x14ac:dyDescent="0.75">
      <c r="A785" s="144" t="s">
        <v>1450</v>
      </c>
      <c r="B785" s="160" t="s">
        <v>1451</v>
      </c>
      <c r="C785" s="164">
        <v>3.4</v>
      </c>
      <c r="D785" s="185">
        <v>0.14000000000000001</v>
      </c>
      <c r="E785" s="144" t="s">
        <v>1452</v>
      </c>
      <c r="F785" s="174">
        <v>635</v>
      </c>
      <c r="G785" s="144" t="s">
        <v>1452</v>
      </c>
      <c r="H785" s="174">
        <v>173</v>
      </c>
      <c r="I785" s="144" t="s">
        <v>1453</v>
      </c>
      <c r="J785" s="174">
        <v>286</v>
      </c>
      <c r="K785" s="144" t="s">
        <v>1454</v>
      </c>
      <c r="L785" s="174">
        <v>33</v>
      </c>
      <c r="M785" s="144" t="s">
        <v>1455</v>
      </c>
      <c r="N785" s="174">
        <v>24</v>
      </c>
    </row>
    <row r="786" spans="1:14" x14ac:dyDescent="0.75">
      <c r="A786" s="141" t="s">
        <v>1456</v>
      </c>
      <c r="B786" s="158" t="s">
        <v>1457</v>
      </c>
      <c r="C786" s="159">
        <v>1</v>
      </c>
      <c r="D786" s="184">
        <v>0.13</v>
      </c>
      <c r="E786" s="141" t="s">
        <v>1458</v>
      </c>
      <c r="F786" s="172">
        <v>151</v>
      </c>
      <c r="G786" s="141" t="s">
        <v>1458</v>
      </c>
      <c r="H786" s="172">
        <v>41</v>
      </c>
      <c r="I786" s="141" t="s">
        <v>1459</v>
      </c>
      <c r="J786" s="172">
        <v>49</v>
      </c>
      <c r="K786" s="141" t="s">
        <v>1460</v>
      </c>
      <c r="L786" s="172">
        <v>7</v>
      </c>
      <c r="M786" s="141" t="s">
        <v>1461</v>
      </c>
      <c r="N786" s="172">
        <v>6</v>
      </c>
    </row>
    <row r="787" spans="1:14" x14ac:dyDescent="0.75">
      <c r="A787" s="144" t="s">
        <v>1462</v>
      </c>
      <c r="B787" s="160" t="s">
        <v>1463</v>
      </c>
      <c r="C787" s="164">
        <v>2.9</v>
      </c>
      <c r="D787" s="185">
        <v>0.19</v>
      </c>
      <c r="E787" s="144" t="s">
        <v>1464</v>
      </c>
      <c r="F787" s="174">
        <v>674</v>
      </c>
      <c r="G787" s="144" t="s">
        <v>1464</v>
      </c>
      <c r="H787" s="174">
        <v>184</v>
      </c>
      <c r="I787" s="144" t="s">
        <v>1465</v>
      </c>
      <c r="J787" s="174">
        <v>283</v>
      </c>
      <c r="K787" s="144" t="s">
        <v>1380</v>
      </c>
      <c r="L787" s="174">
        <v>34</v>
      </c>
      <c r="M787" s="144" t="s">
        <v>1466</v>
      </c>
      <c r="N787" s="174">
        <v>25</v>
      </c>
    </row>
    <row r="788" spans="1:14" x14ac:dyDescent="0.75">
      <c r="A788" s="147" t="s">
        <v>1467</v>
      </c>
      <c r="B788" s="161" t="s">
        <v>1468</v>
      </c>
      <c r="C788" s="190">
        <v>20</v>
      </c>
      <c r="D788" s="188">
        <v>0.31</v>
      </c>
      <c r="E788" s="147" t="s">
        <v>1469</v>
      </c>
      <c r="F788" s="191">
        <v>3440</v>
      </c>
      <c r="G788" s="147" t="s">
        <v>1470</v>
      </c>
      <c r="H788" s="191">
        <v>1470</v>
      </c>
      <c r="I788" s="147" t="s">
        <v>1193</v>
      </c>
      <c r="J788" s="191">
        <v>3100</v>
      </c>
      <c r="K788" s="147" t="s">
        <v>1471</v>
      </c>
      <c r="L788" s="191">
        <v>1150</v>
      </c>
      <c r="M788" s="147" t="s">
        <v>1472</v>
      </c>
      <c r="N788" s="178">
        <v>304</v>
      </c>
    </row>
    <row r="789" spans="1:14" x14ac:dyDescent="0.75">
      <c r="A789" s="137" t="s">
        <v>1473</v>
      </c>
      <c r="B789" s="138" t="s">
        <v>1474</v>
      </c>
      <c r="C789" s="170">
        <v>500</v>
      </c>
      <c r="D789" s="181">
        <v>0.2</v>
      </c>
      <c r="E789" s="137" t="s">
        <v>1475</v>
      </c>
      <c r="F789" s="171">
        <v>12800</v>
      </c>
      <c r="G789" s="137" t="s">
        <v>1476</v>
      </c>
      <c r="H789" s="171">
        <v>16100</v>
      </c>
      <c r="I789" s="137" t="s">
        <v>1477</v>
      </c>
      <c r="J789" s="171">
        <v>13700</v>
      </c>
      <c r="K789" s="137" t="s">
        <v>1478</v>
      </c>
      <c r="L789" s="171">
        <v>16500</v>
      </c>
      <c r="M789" s="137" t="s">
        <v>1479</v>
      </c>
      <c r="N789" s="171">
        <v>18100</v>
      </c>
    </row>
    <row r="790" spans="1:14" x14ac:dyDescent="0.75">
      <c r="A790" s="141" t="s">
        <v>1480</v>
      </c>
      <c r="B790" s="142" t="s">
        <v>1481</v>
      </c>
      <c r="C790" s="192">
        <v>3200</v>
      </c>
      <c r="D790" s="184">
        <v>0.56999999999999995</v>
      </c>
      <c r="E790" s="141" t="s">
        <v>1482</v>
      </c>
      <c r="F790" s="193">
        <v>17500</v>
      </c>
      <c r="G790" s="141" t="s">
        <v>1483</v>
      </c>
      <c r="H790" s="193">
        <v>23500</v>
      </c>
      <c r="I790" s="141" t="s">
        <v>1484</v>
      </c>
      <c r="J790" s="193">
        <v>18900</v>
      </c>
      <c r="K790" s="141" t="s">
        <v>1378</v>
      </c>
      <c r="L790" s="193">
        <v>23800</v>
      </c>
      <c r="M790" s="141" t="s">
        <v>1485</v>
      </c>
      <c r="N790" s="193">
        <v>28200</v>
      </c>
    </row>
    <row r="791" spans="1:14" x14ac:dyDescent="0.75">
      <c r="A791" s="144" t="s">
        <v>1486</v>
      </c>
      <c r="B791" s="145" t="s">
        <v>1487</v>
      </c>
      <c r="C791" s="155">
        <v>800</v>
      </c>
      <c r="D791" s="185">
        <v>0.59</v>
      </c>
      <c r="E791" s="144" t="s">
        <v>1488</v>
      </c>
      <c r="F791" s="194">
        <v>13500</v>
      </c>
      <c r="G791" s="144" t="s">
        <v>1489</v>
      </c>
      <c r="H791" s="194">
        <v>17400</v>
      </c>
      <c r="I791" s="144" t="s">
        <v>1490</v>
      </c>
      <c r="J791" s="194">
        <v>14500</v>
      </c>
      <c r="K791" s="144" t="s">
        <v>1491</v>
      </c>
      <c r="L791" s="194">
        <v>17800</v>
      </c>
      <c r="M791" s="144" t="s">
        <v>1492</v>
      </c>
      <c r="N791" s="194">
        <v>20200</v>
      </c>
    </row>
    <row r="792" spans="1:14" x14ac:dyDescent="0.75">
      <c r="A792" s="141" t="s">
        <v>1493</v>
      </c>
      <c r="B792" s="142" t="s">
        <v>1494</v>
      </c>
      <c r="C792" s="152">
        <v>36</v>
      </c>
      <c r="D792" s="184">
        <v>0.2</v>
      </c>
      <c r="E792" s="141" t="s">
        <v>1495</v>
      </c>
      <c r="F792" s="173">
        <v>6840</v>
      </c>
      <c r="G792" s="141" t="s">
        <v>1496</v>
      </c>
      <c r="H792" s="173">
        <v>4090</v>
      </c>
      <c r="I792" s="141" t="s">
        <v>1215</v>
      </c>
      <c r="J792" s="173">
        <v>6690</v>
      </c>
      <c r="K792" s="141" t="s">
        <v>1497</v>
      </c>
      <c r="L792" s="173">
        <v>4140</v>
      </c>
      <c r="M792" s="141" t="s">
        <v>1498</v>
      </c>
      <c r="N792" s="172">
        <v>1650</v>
      </c>
    </row>
    <row r="793" spans="1:14" x14ac:dyDescent="0.75">
      <c r="A793" s="144" t="s">
        <v>1499</v>
      </c>
      <c r="B793" s="145" t="s">
        <v>1500</v>
      </c>
      <c r="C793" s="195">
        <v>50000</v>
      </c>
      <c r="D793" s="185">
        <v>0.09</v>
      </c>
      <c r="E793" s="144" t="s">
        <v>1206</v>
      </c>
      <c r="F793" s="175">
        <v>4880</v>
      </c>
      <c r="G793" s="144" t="s">
        <v>1501</v>
      </c>
      <c r="H793" s="175">
        <v>6630</v>
      </c>
      <c r="I793" s="144" t="s">
        <v>1192</v>
      </c>
      <c r="J793" s="175">
        <v>5270</v>
      </c>
      <c r="K793" s="144" t="s">
        <v>1502</v>
      </c>
      <c r="L793" s="175">
        <v>6690</v>
      </c>
      <c r="M793" s="144" t="s">
        <v>1503</v>
      </c>
      <c r="N793" s="174">
        <v>8040</v>
      </c>
    </row>
    <row r="794" spans="1:14" x14ac:dyDescent="0.75">
      <c r="A794" s="141" t="s">
        <v>1504</v>
      </c>
      <c r="B794" s="142" t="s">
        <v>1505</v>
      </c>
      <c r="C794" s="192">
        <v>10000</v>
      </c>
      <c r="D794" s="184">
        <v>0.25</v>
      </c>
      <c r="E794" s="141" t="s">
        <v>1506</v>
      </c>
      <c r="F794" s="173">
        <v>8210</v>
      </c>
      <c r="G794" s="141" t="s">
        <v>1507</v>
      </c>
      <c r="H794" s="193">
        <v>11100</v>
      </c>
      <c r="I794" s="141" t="s">
        <v>1508</v>
      </c>
      <c r="J794" s="173">
        <v>8880</v>
      </c>
      <c r="K794" s="141" t="s">
        <v>1255</v>
      </c>
      <c r="L794" s="193">
        <v>11200</v>
      </c>
      <c r="M794" s="141" t="s">
        <v>1509</v>
      </c>
      <c r="N794" s="193">
        <v>13500</v>
      </c>
    </row>
    <row r="795" spans="1:14" x14ac:dyDescent="0.75">
      <c r="A795" s="144" t="s">
        <v>1510</v>
      </c>
      <c r="B795" s="145" t="s">
        <v>1511</v>
      </c>
      <c r="C795" s="195">
        <v>3000</v>
      </c>
      <c r="D795" s="160" t="s">
        <v>1512</v>
      </c>
      <c r="E795" s="144" t="s">
        <v>1495</v>
      </c>
      <c r="F795" s="175">
        <v>6850</v>
      </c>
      <c r="G795" s="144" t="s">
        <v>1513</v>
      </c>
      <c r="H795" s="175">
        <v>9200</v>
      </c>
      <c r="I795" s="144" t="s">
        <v>1213</v>
      </c>
      <c r="J795" s="175">
        <v>7400</v>
      </c>
      <c r="K795" s="144" t="s">
        <v>1514</v>
      </c>
      <c r="L795" s="175">
        <v>9310</v>
      </c>
      <c r="M795" s="144" t="s">
        <v>1515</v>
      </c>
      <c r="N795" s="194">
        <v>11000</v>
      </c>
    </row>
    <row r="796" spans="1:14" x14ac:dyDescent="0.75">
      <c r="A796" s="141" t="s">
        <v>1516</v>
      </c>
      <c r="B796" s="142" t="s">
        <v>1517</v>
      </c>
      <c r="C796" s="192">
        <v>2600</v>
      </c>
      <c r="D796" s="184">
        <v>0.28000000000000003</v>
      </c>
      <c r="E796" s="141" t="s">
        <v>1518</v>
      </c>
      <c r="F796" s="173">
        <v>6640</v>
      </c>
      <c r="G796" s="141" t="s">
        <v>1519</v>
      </c>
      <c r="H796" s="173">
        <v>8900</v>
      </c>
      <c r="I796" s="141" t="s">
        <v>1022</v>
      </c>
      <c r="J796" s="173">
        <v>7180</v>
      </c>
      <c r="K796" s="141" t="s">
        <v>1014</v>
      </c>
      <c r="L796" s="173">
        <v>9010</v>
      </c>
      <c r="M796" s="141" t="s">
        <v>1520</v>
      </c>
      <c r="N796" s="193">
        <v>10700</v>
      </c>
    </row>
    <row r="797" spans="1:14" x14ac:dyDescent="0.75">
      <c r="A797" s="166" t="s">
        <v>1521</v>
      </c>
      <c r="B797" s="196" t="s">
        <v>1522</v>
      </c>
      <c r="C797" s="197">
        <v>3200</v>
      </c>
      <c r="D797" s="186">
        <v>0.32</v>
      </c>
      <c r="E797" s="166" t="s">
        <v>1523</v>
      </c>
      <c r="F797" s="198">
        <v>7110</v>
      </c>
      <c r="G797" s="166" t="s">
        <v>1524</v>
      </c>
      <c r="H797" s="198">
        <v>9540</v>
      </c>
      <c r="I797" s="166" t="s">
        <v>1525</v>
      </c>
      <c r="J797" s="198">
        <v>7680</v>
      </c>
      <c r="K797" s="166" t="s">
        <v>1526</v>
      </c>
      <c r="L797" s="198">
        <v>9660</v>
      </c>
      <c r="M797" s="166" t="s">
        <v>1527</v>
      </c>
      <c r="N797" s="199">
        <v>11500</v>
      </c>
    </row>
    <row r="798" spans="1:14" x14ac:dyDescent="0.75">
      <c r="A798" s="137" t="s">
        <v>1528</v>
      </c>
      <c r="B798" s="138" t="s">
        <v>1529</v>
      </c>
      <c r="C798" s="200">
        <v>2600</v>
      </c>
      <c r="D798" s="181">
        <v>0.36</v>
      </c>
      <c r="E798" s="137" t="s">
        <v>1495</v>
      </c>
      <c r="F798" s="201">
        <v>6870</v>
      </c>
      <c r="G798" s="137" t="s">
        <v>1513</v>
      </c>
      <c r="H798" s="201">
        <v>9200</v>
      </c>
      <c r="I798" s="137" t="s">
        <v>1530</v>
      </c>
      <c r="J798" s="201">
        <v>7420</v>
      </c>
      <c r="K798" s="137" t="s">
        <v>1531</v>
      </c>
      <c r="L798" s="201">
        <v>9320</v>
      </c>
      <c r="M798" s="137" t="s">
        <v>1532</v>
      </c>
      <c r="N798" s="171">
        <v>11000</v>
      </c>
    </row>
    <row r="799" spans="1:14" x14ac:dyDescent="0.75">
      <c r="A799" s="141" t="s">
        <v>1533</v>
      </c>
      <c r="B799" s="142" t="s">
        <v>1534</v>
      </c>
      <c r="C799" s="141" t="s">
        <v>1535</v>
      </c>
      <c r="D799" s="158" t="s">
        <v>1536</v>
      </c>
      <c r="E799" s="141" t="s">
        <v>1537</v>
      </c>
      <c r="F799" s="172">
        <v>7</v>
      </c>
      <c r="G799" s="141" t="s">
        <v>1537</v>
      </c>
      <c r="H799" s="172">
        <v>2</v>
      </c>
      <c r="I799" s="141" t="s">
        <v>1538</v>
      </c>
      <c r="J799" s="172">
        <v>2</v>
      </c>
      <c r="K799" s="141" t="s">
        <v>1539</v>
      </c>
      <c r="L799" s="177" t="s">
        <v>1179</v>
      </c>
      <c r="M799" s="141" t="s">
        <v>1540</v>
      </c>
      <c r="N799" s="177" t="s">
        <v>1179</v>
      </c>
    </row>
    <row r="800" spans="1:14" x14ac:dyDescent="0.75">
      <c r="A800" s="144" t="s">
        <v>1541</v>
      </c>
      <c r="B800" s="145" t="s">
        <v>1542</v>
      </c>
      <c r="C800" s="195">
        <v>4100</v>
      </c>
      <c r="D800" s="185">
        <v>0.41</v>
      </c>
      <c r="E800" s="144" t="s">
        <v>1543</v>
      </c>
      <c r="F800" s="175">
        <v>6350</v>
      </c>
      <c r="G800" s="144" t="s">
        <v>1544</v>
      </c>
      <c r="H800" s="175">
        <v>8550</v>
      </c>
      <c r="I800" s="144" t="s">
        <v>1545</v>
      </c>
      <c r="J800" s="175">
        <v>6860</v>
      </c>
      <c r="K800" s="144" t="s">
        <v>1546</v>
      </c>
      <c r="L800" s="175">
        <v>8650</v>
      </c>
      <c r="M800" s="144" t="s">
        <v>1547</v>
      </c>
      <c r="N800" s="194">
        <v>10300</v>
      </c>
    </row>
    <row r="801" spans="1:14" x14ac:dyDescent="0.75">
      <c r="A801" s="141" t="s">
        <v>1548</v>
      </c>
      <c r="B801" s="142" t="s">
        <v>1549</v>
      </c>
      <c r="C801" s="192">
        <v>3100</v>
      </c>
      <c r="D801" s="184">
        <v>0.44</v>
      </c>
      <c r="E801" s="141" t="s">
        <v>1550</v>
      </c>
      <c r="F801" s="173">
        <v>5890</v>
      </c>
      <c r="G801" s="141" t="s">
        <v>1551</v>
      </c>
      <c r="H801" s="173">
        <v>7910</v>
      </c>
      <c r="I801" s="141" t="s">
        <v>1552</v>
      </c>
      <c r="J801" s="173">
        <v>6370</v>
      </c>
      <c r="K801" s="141" t="s">
        <v>1553</v>
      </c>
      <c r="L801" s="173">
        <v>8010</v>
      </c>
      <c r="M801" s="141" t="s">
        <v>1554</v>
      </c>
      <c r="N801" s="172">
        <v>9490</v>
      </c>
    </row>
    <row r="802" spans="1:14" x14ac:dyDescent="0.75">
      <c r="A802" s="144" t="s">
        <v>1555</v>
      </c>
      <c r="B802" s="145" t="s">
        <v>1556</v>
      </c>
      <c r="C802" s="195">
        <v>3000</v>
      </c>
      <c r="D802" s="185">
        <v>0.5</v>
      </c>
      <c r="E802" s="144" t="s">
        <v>1557</v>
      </c>
      <c r="F802" s="175">
        <v>5830</v>
      </c>
      <c r="G802" s="144" t="s">
        <v>1558</v>
      </c>
      <c r="H802" s="175">
        <v>7820</v>
      </c>
      <c r="I802" s="144" t="s">
        <v>1559</v>
      </c>
      <c r="J802" s="175">
        <v>6290</v>
      </c>
      <c r="K802" s="144" t="s">
        <v>1560</v>
      </c>
      <c r="L802" s="175">
        <v>7920</v>
      </c>
      <c r="M802" s="144" t="s">
        <v>1561</v>
      </c>
      <c r="N802" s="174">
        <v>9380</v>
      </c>
    </row>
    <row r="803" spans="1:14" x14ac:dyDescent="0.75">
      <c r="A803" s="141" t="s">
        <v>1562</v>
      </c>
      <c r="B803" s="142" t="s">
        <v>1563</v>
      </c>
      <c r="C803" s="192">
        <v>3000</v>
      </c>
      <c r="D803" s="184">
        <v>0.55000000000000004</v>
      </c>
      <c r="E803" s="141" t="s">
        <v>1564</v>
      </c>
      <c r="F803" s="173">
        <v>5680</v>
      </c>
      <c r="G803" s="141" t="s">
        <v>1565</v>
      </c>
      <c r="H803" s="173">
        <v>7620</v>
      </c>
      <c r="I803" s="141" t="s">
        <v>1566</v>
      </c>
      <c r="J803" s="173">
        <v>6130</v>
      </c>
      <c r="K803" s="141" t="s">
        <v>1158</v>
      </c>
      <c r="L803" s="173">
        <v>7710</v>
      </c>
      <c r="M803" s="141" t="s">
        <v>1567</v>
      </c>
      <c r="N803" s="172">
        <v>9140</v>
      </c>
    </row>
    <row r="804" spans="1:14" x14ac:dyDescent="0.75">
      <c r="A804" s="144" t="s">
        <v>1568</v>
      </c>
      <c r="B804" s="145" t="s">
        <v>1569</v>
      </c>
      <c r="C804" s="195">
        <v>2000</v>
      </c>
      <c r="D804" s="185">
        <v>0.55000000000000004</v>
      </c>
      <c r="E804" s="144" t="s">
        <v>1190</v>
      </c>
      <c r="F804" s="175">
        <v>5390</v>
      </c>
      <c r="G804" s="144" t="s">
        <v>1570</v>
      </c>
      <c r="H804" s="175">
        <v>7190</v>
      </c>
      <c r="I804" s="144" t="s">
        <v>1571</v>
      </c>
      <c r="J804" s="175">
        <v>5820</v>
      </c>
      <c r="K804" s="144" t="s">
        <v>1572</v>
      </c>
      <c r="L804" s="175">
        <v>7290</v>
      </c>
      <c r="M804" s="144" t="s">
        <v>1015</v>
      </c>
      <c r="N804" s="174">
        <v>8570</v>
      </c>
    </row>
    <row r="805" spans="1:14" x14ac:dyDescent="0.75">
      <c r="A805" s="141" t="s">
        <v>1573</v>
      </c>
      <c r="B805" s="142" t="s">
        <v>1574</v>
      </c>
      <c r="C805" s="192">
        <v>2000</v>
      </c>
      <c r="D805" s="184">
        <v>0.56000000000000005</v>
      </c>
      <c r="E805" s="141" t="s">
        <v>1470</v>
      </c>
      <c r="F805" s="173">
        <v>5430</v>
      </c>
      <c r="G805" s="141" t="s">
        <v>1575</v>
      </c>
      <c r="H805" s="173">
        <v>7240</v>
      </c>
      <c r="I805" s="141" t="s">
        <v>1576</v>
      </c>
      <c r="J805" s="173">
        <v>5860</v>
      </c>
      <c r="K805" s="141" t="s">
        <v>1577</v>
      </c>
      <c r="L805" s="173">
        <v>7340</v>
      </c>
      <c r="M805" s="141" t="s">
        <v>1578</v>
      </c>
      <c r="N805" s="172">
        <v>8630</v>
      </c>
    </row>
    <row r="806" spans="1:14" x14ac:dyDescent="0.75">
      <c r="A806" s="144" t="s">
        <v>1579</v>
      </c>
      <c r="B806" s="145" t="s">
        <v>1580</v>
      </c>
      <c r="C806" s="195">
        <v>2000</v>
      </c>
      <c r="D806" s="185">
        <v>0.48</v>
      </c>
      <c r="E806" s="144" t="s">
        <v>1581</v>
      </c>
      <c r="F806" s="175">
        <v>4720</v>
      </c>
      <c r="G806" s="144" t="s">
        <v>1446</v>
      </c>
      <c r="H806" s="175">
        <v>6290</v>
      </c>
      <c r="I806" s="144" t="s">
        <v>1582</v>
      </c>
      <c r="J806" s="175">
        <v>5090</v>
      </c>
      <c r="K806" s="144" t="s">
        <v>1583</v>
      </c>
      <c r="L806" s="175">
        <v>6380</v>
      </c>
      <c r="M806" s="144" t="s">
        <v>1584</v>
      </c>
      <c r="N806" s="174">
        <v>7500</v>
      </c>
    </row>
    <row r="807" spans="1:14" x14ac:dyDescent="0.75">
      <c r="A807" s="141" t="s">
        <v>1585</v>
      </c>
      <c r="B807" s="142" t="s">
        <v>1586</v>
      </c>
      <c r="C807" s="141" t="s">
        <v>1587</v>
      </c>
      <c r="D807" s="202">
        <v>2E-3</v>
      </c>
      <c r="E807" s="141" t="s">
        <v>1588</v>
      </c>
      <c r="F807" s="177" t="s">
        <v>1179</v>
      </c>
      <c r="G807" s="141" t="s">
        <v>1588</v>
      </c>
      <c r="H807" s="177" t="s">
        <v>1179</v>
      </c>
      <c r="I807" s="141" t="s">
        <v>1589</v>
      </c>
      <c r="J807" s="177" t="s">
        <v>1179</v>
      </c>
      <c r="K807" s="141" t="s">
        <v>1590</v>
      </c>
      <c r="L807" s="177" t="s">
        <v>1179</v>
      </c>
      <c r="M807" s="141" t="s">
        <v>1591</v>
      </c>
      <c r="N807" s="177" t="s">
        <v>1179</v>
      </c>
    </row>
    <row r="808" spans="1:14" x14ac:dyDescent="0.75">
      <c r="A808" s="144" t="s">
        <v>1592</v>
      </c>
      <c r="B808" s="160" t="s">
        <v>1593</v>
      </c>
      <c r="C808" s="144" t="s">
        <v>1311</v>
      </c>
      <c r="D808" s="185">
        <v>0.01</v>
      </c>
      <c r="E808" s="144" t="s">
        <v>1594</v>
      </c>
      <c r="F808" s="176" t="s">
        <v>1179</v>
      </c>
      <c r="G808" s="144" t="s">
        <v>1594</v>
      </c>
      <c r="H808" s="176" t="s">
        <v>1179</v>
      </c>
      <c r="I808" s="144" t="s">
        <v>1595</v>
      </c>
      <c r="J808" s="176" t="s">
        <v>1179</v>
      </c>
      <c r="K808" s="144" t="s">
        <v>1596</v>
      </c>
      <c r="L808" s="176" t="s">
        <v>1179</v>
      </c>
      <c r="M808" s="144" t="s">
        <v>1597</v>
      </c>
      <c r="N808" s="176" t="s">
        <v>1179</v>
      </c>
    </row>
    <row r="809" spans="1:14" x14ac:dyDescent="0.75">
      <c r="A809" s="141" t="s">
        <v>1598</v>
      </c>
      <c r="B809" s="158" t="s">
        <v>1599</v>
      </c>
      <c r="C809" s="141" t="s">
        <v>1587</v>
      </c>
      <c r="D809" s="202">
        <v>3.0000000000000001E-3</v>
      </c>
      <c r="E809" s="141" t="s">
        <v>1600</v>
      </c>
      <c r="F809" s="177" t="s">
        <v>1179</v>
      </c>
      <c r="G809" s="141" t="s">
        <v>1600</v>
      </c>
      <c r="H809" s="177" t="s">
        <v>1179</v>
      </c>
      <c r="I809" s="141" t="s">
        <v>1601</v>
      </c>
      <c r="J809" s="177" t="s">
        <v>1179</v>
      </c>
      <c r="K809" s="141" t="s">
        <v>1602</v>
      </c>
      <c r="L809" s="177" t="s">
        <v>1179</v>
      </c>
      <c r="M809" s="141" t="s">
        <v>1603</v>
      </c>
      <c r="N809" s="177" t="s">
        <v>1179</v>
      </c>
    </row>
    <row r="810" spans="1:14" x14ac:dyDescent="0.75">
      <c r="A810" s="144" t="s">
        <v>1604</v>
      </c>
      <c r="B810" s="160" t="s">
        <v>1605</v>
      </c>
      <c r="C810" s="144" t="s">
        <v>1606</v>
      </c>
      <c r="D810" s="185">
        <v>0.02</v>
      </c>
      <c r="E810" s="144" t="s">
        <v>1607</v>
      </c>
      <c r="F810" s="176" t="s">
        <v>1179</v>
      </c>
      <c r="G810" s="144" t="s">
        <v>1607</v>
      </c>
      <c r="H810" s="176" t="s">
        <v>1179</v>
      </c>
      <c r="I810" s="144" t="s">
        <v>1608</v>
      </c>
      <c r="J810" s="176" t="s">
        <v>1179</v>
      </c>
      <c r="K810" s="144" t="s">
        <v>1609</v>
      </c>
      <c r="L810" s="176" t="s">
        <v>1179</v>
      </c>
      <c r="M810" s="144" t="s">
        <v>1610</v>
      </c>
      <c r="N810" s="176" t="s">
        <v>1179</v>
      </c>
    </row>
    <row r="811" spans="1:14" x14ac:dyDescent="0.75">
      <c r="A811" s="147" t="s">
        <v>1611</v>
      </c>
      <c r="B811" s="161" t="s">
        <v>1612</v>
      </c>
      <c r="C811" s="147" t="s">
        <v>1535</v>
      </c>
      <c r="D811" s="188">
        <v>7.0000000000000007E-2</v>
      </c>
      <c r="E811" s="147" t="s">
        <v>1276</v>
      </c>
      <c r="F811" s="178">
        <v>6</v>
      </c>
      <c r="G811" s="147" t="s">
        <v>1276</v>
      </c>
      <c r="H811" s="178">
        <v>2</v>
      </c>
      <c r="I811" s="147" t="s">
        <v>1613</v>
      </c>
      <c r="J811" s="178">
        <v>2</v>
      </c>
      <c r="K811" s="147" t="s">
        <v>1614</v>
      </c>
      <c r="L811" s="179" t="s">
        <v>1179</v>
      </c>
      <c r="M811" s="147" t="s">
        <v>1615</v>
      </c>
      <c r="N811" s="179" t="s">
        <v>1179</v>
      </c>
    </row>
    <row r="812" spans="1:14" x14ac:dyDescent="0.75">
      <c r="A812" s="137" t="s">
        <v>1616</v>
      </c>
      <c r="B812" s="180" t="s">
        <v>1617</v>
      </c>
      <c r="C812" s="170">
        <v>119</v>
      </c>
      <c r="D812" s="181">
        <v>0.41</v>
      </c>
      <c r="E812" s="137" t="s">
        <v>1618</v>
      </c>
      <c r="F812" s="171">
        <v>12400</v>
      </c>
      <c r="G812" s="137" t="s">
        <v>1112</v>
      </c>
      <c r="H812" s="171">
        <v>12400</v>
      </c>
      <c r="I812" s="137" t="s">
        <v>1619</v>
      </c>
      <c r="J812" s="171">
        <v>13000</v>
      </c>
      <c r="K812" s="137" t="s">
        <v>1620</v>
      </c>
      <c r="L812" s="171">
        <v>13200</v>
      </c>
      <c r="M812" s="137" t="s">
        <v>1621</v>
      </c>
      <c r="N812" s="171">
        <v>10900</v>
      </c>
    </row>
    <row r="813" spans="1:14" x14ac:dyDescent="0.75">
      <c r="A813" s="141" t="s">
        <v>1622</v>
      </c>
      <c r="B813" s="158" t="s">
        <v>1623</v>
      </c>
      <c r="C813" s="152">
        <v>24.4</v>
      </c>
      <c r="D813" s="184">
        <v>0.44</v>
      </c>
      <c r="E813" s="141" t="s">
        <v>1624</v>
      </c>
      <c r="F813" s="193">
        <v>11600</v>
      </c>
      <c r="G813" s="141" t="s">
        <v>1625</v>
      </c>
      <c r="H813" s="173">
        <v>5560</v>
      </c>
      <c r="I813" s="141" t="s">
        <v>1626</v>
      </c>
      <c r="J813" s="193">
        <v>10800</v>
      </c>
      <c r="K813" s="141" t="s">
        <v>1627</v>
      </c>
      <c r="L813" s="173">
        <v>4900</v>
      </c>
      <c r="M813" s="141" t="s">
        <v>1628</v>
      </c>
      <c r="N813" s="172">
        <v>1430</v>
      </c>
    </row>
    <row r="814" spans="1:14" x14ac:dyDescent="0.75">
      <c r="A814" s="144" t="s">
        <v>1629</v>
      </c>
      <c r="B814" s="145" t="s">
        <v>1630</v>
      </c>
      <c r="C814" s="164">
        <v>4.8</v>
      </c>
      <c r="D814" s="185">
        <v>0.18</v>
      </c>
      <c r="E814" s="144" t="s">
        <v>1631</v>
      </c>
      <c r="F814" s="175">
        <v>1890</v>
      </c>
      <c r="G814" s="144" t="s">
        <v>1632</v>
      </c>
      <c r="H814" s="174">
        <v>523</v>
      </c>
      <c r="I814" s="144" t="s">
        <v>1633</v>
      </c>
      <c r="J814" s="175">
        <v>1020</v>
      </c>
      <c r="K814" s="144" t="s">
        <v>1634</v>
      </c>
      <c r="L814" s="174">
        <v>108</v>
      </c>
      <c r="M814" s="144" t="s">
        <v>1635</v>
      </c>
      <c r="N814" s="174">
        <v>73</v>
      </c>
    </row>
    <row r="815" spans="1:14" x14ac:dyDescent="0.75">
      <c r="A815" s="141" t="s">
        <v>1636</v>
      </c>
      <c r="B815" s="158" t="s">
        <v>1637</v>
      </c>
      <c r="C815" s="152">
        <v>51.6</v>
      </c>
      <c r="D815" s="184">
        <v>0.44</v>
      </c>
      <c r="E815" s="141" t="s">
        <v>1638</v>
      </c>
      <c r="F815" s="173">
        <v>8900</v>
      </c>
      <c r="G815" s="141" t="s">
        <v>1639</v>
      </c>
      <c r="H815" s="173">
        <v>6450</v>
      </c>
      <c r="I815" s="141" t="s">
        <v>1640</v>
      </c>
      <c r="J815" s="173">
        <v>8980</v>
      </c>
      <c r="K815" s="141" t="s">
        <v>1641</v>
      </c>
      <c r="L815" s="173">
        <v>6850</v>
      </c>
      <c r="M815" s="141" t="s">
        <v>1642</v>
      </c>
      <c r="N815" s="172">
        <v>3630</v>
      </c>
    </row>
    <row r="816" spans="1:14" x14ac:dyDescent="0.75">
      <c r="A816" s="144" t="s">
        <v>1643</v>
      </c>
      <c r="B816" s="160" t="s">
        <v>1644</v>
      </c>
      <c r="C816" s="164">
        <v>4.3</v>
      </c>
      <c r="D816" s="185">
        <v>0.41</v>
      </c>
      <c r="E816" s="144" t="s">
        <v>1645</v>
      </c>
      <c r="F816" s="175">
        <v>2120</v>
      </c>
      <c r="G816" s="144" t="s">
        <v>1646</v>
      </c>
      <c r="H816" s="174">
        <v>583</v>
      </c>
      <c r="I816" s="144" t="s">
        <v>1647</v>
      </c>
      <c r="J816" s="175">
        <v>1080</v>
      </c>
      <c r="K816" s="144" t="s">
        <v>1648</v>
      </c>
      <c r="L816" s="174">
        <v>116</v>
      </c>
      <c r="M816" s="144" t="s">
        <v>1059</v>
      </c>
      <c r="N816" s="174">
        <v>81</v>
      </c>
    </row>
    <row r="817" spans="1:14" x14ac:dyDescent="0.75">
      <c r="A817" s="141" t="s">
        <v>1649</v>
      </c>
      <c r="B817" s="158" t="s">
        <v>1650</v>
      </c>
      <c r="C817" s="159">
        <v>3.5</v>
      </c>
      <c r="D817" s="184">
        <v>0.42</v>
      </c>
      <c r="E817" s="141" t="s">
        <v>1651</v>
      </c>
      <c r="F817" s="173">
        <v>1800</v>
      </c>
      <c r="G817" s="141" t="s">
        <v>1652</v>
      </c>
      <c r="H817" s="172">
        <v>491</v>
      </c>
      <c r="I817" s="141" t="s">
        <v>1653</v>
      </c>
      <c r="J817" s="172">
        <v>822</v>
      </c>
      <c r="K817" s="141" t="s">
        <v>1654</v>
      </c>
      <c r="L817" s="172">
        <v>93</v>
      </c>
      <c r="M817" s="141" t="s">
        <v>1655</v>
      </c>
      <c r="N817" s="172">
        <v>68</v>
      </c>
    </row>
    <row r="818" spans="1:14" x14ac:dyDescent="0.75">
      <c r="A818" s="144" t="s">
        <v>1656</v>
      </c>
      <c r="B818" s="160" t="s">
        <v>1657</v>
      </c>
      <c r="C818" s="155">
        <v>20.8</v>
      </c>
      <c r="D818" s="160" t="s">
        <v>1658</v>
      </c>
      <c r="E818" s="144" t="s">
        <v>1184</v>
      </c>
      <c r="F818" s="175">
        <v>9710</v>
      </c>
      <c r="G818" s="144" t="s">
        <v>1659</v>
      </c>
      <c r="H818" s="175">
        <v>4240</v>
      </c>
      <c r="I818" s="144" t="s">
        <v>1515</v>
      </c>
      <c r="J818" s="175">
        <v>8820</v>
      </c>
      <c r="K818" s="144" t="s">
        <v>1660</v>
      </c>
      <c r="L818" s="175">
        <v>3400</v>
      </c>
      <c r="M818" s="144" t="s">
        <v>1661</v>
      </c>
      <c r="N818" s="174">
        <v>912</v>
      </c>
    </row>
    <row r="819" spans="1:14" x14ac:dyDescent="0.75">
      <c r="A819" s="141" t="s">
        <v>1662</v>
      </c>
      <c r="B819" s="158" t="s">
        <v>1663</v>
      </c>
      <c r="C819" s="152">
        <v>10.8</v>
      </c>
      <c r="D819" s="184">
        <v>0.45</v>
      </c>
      <c r="E819" s="141" t="s">
        <v>1664</v>
      </c>
      <c r="F819" s="173">
        <v>5550</v>
      </c>
      <c r="G819" s="141" t="s">
        <v>1665</v>
      </c>
      <c r="H819" s="173">
        <v>1790</v>
      </c>
      <c r="I819" s="141" t="s">
        <v>1666</v>
      </c>
      <c r="J819" s="173">
        <v>4280</v>
      </c>
      <c r="K819" s="141" t="s">
        <v>1667</v>
      </c>
      <c r="L819" s="172">
        <v>753</v>
      </c>
      <c r="M819" s="141" t="s">
        <v>1668</v>
      </c>
      <c r="N819" s="172">
        <v>260</v>
      </c>
    </row>
    <row r="820" spans="1:14" x14ac:dyDescent="0.75">
      <c r="A820" s="144" t="s">
        <v>1669</v>
      </c>
      <c r="B820" s="160" t="s">
        <v>1670</v>
      </c>
      <c r="C820" s="164">
        <v>7.5</v>
      </c>
      <c r="D820" s="185">
        <v>0.36</v>
      </c>
      <c r="E820" s="144" t="s">
        <v>1671</v>
      </c>
      <c r="F820" s="175">
        <v>3350</v>
      </c>
      <c r="G820" s="144" t="s">
        <v>1672</v>
      </c>
      <c r="H820" s="174">
        <v>979</v>
      </c>
      <c r="I820" s="144" t="s">
        <v>1186</v>
      </c>
      <c r="J820" s="175">
        <v>2240</v>
      </c>
      <c r="K820" s="144" t="s">
        <v>1673</v>
      </c>
      <c r="L820" s="174">
        <v>273</v>
      </c>
      <c r="M820" s="144" t="s">
        <v>1674</v>
      </c>
      <c r="N820" s="174">
        <v>138</v>
      </c>
    </row>
    <row r="821" spans="1:14" x14ac:dyDescent="0.75">
      <c r="A821" s="141" t="s">
        <v>1675</v>
      </c>
      <c r="B821" s="158" t="s">
        <v>1676</v>
      </c>
      <c r="C821" s="159">
        <v>4.9000000000000004</v>
      </c>
      <c r="D821" s="184">
        <v>0.33</v>
      </c>
      <c r="E821" s="141" t="s">
        <v>1677</v>
      </c>
      <c r="F821" s="173">
        <v>2360</v>
      </c>
      <c r="G821" s="141" t="s">
        <v>1678</v>
      </c>
      <c r="H821" s="172">
        <v>654</v>
      </c>
      <c r="I821" s="141" t="s">
        <v>1679</v>
      </c>
      <c r="J821" s="173">
        <v>1280</v>
      </c>
      <c r="K821" s="141" t="s">
        <v>1680</v>
      </c>
      <c r="L821" s="172">
        <v>136</v>
      </c>
      <c r="M821" s="141" t="s">
        <v>1681</v>
      </c>
      <c r="N821" s="172">
        <v>91</v>
      </c>
    </row>
    <row r="822" spans="1:14" x14ac:dyDescent="0.75">
      <c r="A822" s="144" t="s">
        <v>1682</v>
      </c>
      <c r="B822" s="160" t="s">
        <v>1683</v>
      </c>
      <c r="C822" s="164">
        <v>6.6</v>
      </c>
      <c r="D822" s="185">
        <v>0.31</v>
      </c>
      <c r="E822" s="144" t="s">
        <v>1684</v>
      </c>
      <c r="F822" s="175">
        <v>2900</v>
      </c>
      <c r="G822" s="144" t="s">
        <v>1685</v>
      </c>
      <c r="H822" s="174">
        <v>828</v>
      </c>
      <c r="I822" s="144" t="s">
        <v>1686</v>
      </c>
      <c r="J822" s="175">
        <v>1820</v>
      </c>
      <c r="K822" s="144" t="s">
        <v>1687</v>
      </c>
      <c r="L822" s="174">
        <v>206</v>
      </c>
      <c r="M822" s="144" t="s">
        <v>1688</v>
      </c>
      <c r="N822" s="174">
        <v>116</v>
      </c>
    </row>
    <row r="823" spans="1:14" x14ac:dyDescent="0.75">
      <c r="A823" s="141" t="s">
        <v>1689</v>
      </c>
      <c r="B823" s="158" t="s">
        <v>1690</v>
      </c>
      <c r="C823" s="159">
        <v>5.5</v>
      </c>
      <c r="D823" s="184">
        <v>0.36</v>
      </c>
      <c r="E823" s="141" t="s">
        <v>1691</v>
      </c>
      <c r="F823" s="173">
        <v>2910</v>
      </c>
      <c r="G823" s="141" t="s">
        <v>1692</v>
      </c>
      <c r="H823" s="172">
        <v>812</v>
      </c>
      <c r="I823" s="141" t="s">
        <v>1693</v>
      </c>
      <c r="J823" s="173">
        <v>1670</v>
      </c>
      <c r="K823" s="141" t="s">
        <v>1147</v>
      </c>
      <c r="L823" s="172">
        <v>179</v>
      </c>
      <c r="M823" s="141" t="s">
        <v>1694</v>
      </c>
      <c r="N823" s="172">
        <v>114</v>
      </c>
    </row>
    <row r="824" spans="1:14" x14ac:dyDescent="0.75">
      <c r="A824" s="144" t="s">
        <v>1695</v>
      </c>
      <c r="B824" s="160" t="s">
        <v>1696</v>
      </c>
      <c r="C824" s="164">
        <v>0.3</v>
      </c>
      <c r="D824" s="185">
        <v>0.14000000000000001</v>
      </c>
      <c r="E824" s="144" t="s">
        <v>1697</v>
      </c>
      <c r="F824" s="174">
        <v>69</v>
      </c>
      <c r="G824" s="144" t="s">
        <v>1697</v>
      </c>
      <c r="H824" s="174">
        <v>19</v>
      </c>
      <c r="I824" s="144" t="s">
        <v>1698</v>
      </c>
      <c r="J824" s="174">
        <v>21</v>
      </c>
      <c r="K824" s="144" t="s">
        <v>1699</v>
      </c>
      <c r="L824" s="174">
        <v>3</v>
      </c>
      <c r="M824" s="144" t="s">
        <v>1700</v>
      </c>
      <c r="N824" s="174">
        <v>3</v>
      </c>
    </row>
    <row r="825" spans="1:14" x14ac:dyDescent="0.75">
      <c r="A825" s="141" t="s">
        <v>1701</v>
      </c>
      <c r="B825" s="158" t="s">
        <v>1702</v>
      </c>
      <c r="C825" s="159">
        <v>2.5</v>
      </c>
      <c r="D825" s="184">
        <v>0.26</v>
      </c>
      <c r="E825" s="141" t="s">
        <v>1703</v>
      </c>
      <c r="F825" s="173">
        <v>1110</v>
      </c>
      <c r="G825" s="141" t="s">
        <v>1703</v>
      </c>
      <c r="H825" s="172">
        <v>301</v>
      </c>
      <c r="I825" s="141" t="s">
        <v>1704</v>
      </c>
      <c r="J825" s="172">
        <v>438</v>
      </c>
      <c r="K825" s="141" t="s">
        <v>1705</v>
      </c>
      <c r="L825" s="172">
        <v>54</v>
      </c>
      <c r="M825" s="141" t="s">
        <v>1706</v>
      </c>
      <c r="N825" s="172">
        <v>42</v>
      </c>
    </row>
    <row r="826" spans="1:14" x14ac:dyDescent="0.75">
      <c r="A826" s="144" t="s">
        <v>1707</v>
      </c>
      <c r="B826" s="160" t="s">
        <v>1708</v>
      </c>
      <c r="C826" s="144" t="s">
        <v>1709</v>
      </c>
      <c r="D826" s="185">
        <v>0.04</v>
      </c>
      <c r="E826" s="144" t="s">
        <v>1710</v>
      </c>
      <c r="F826" s="174">
        <v>5</v>
      </c>
      <c r="G826" s="144" t="s">
        <v>1710</v>
      </c>
      <c r="H826" s="174">
        <v>1</v>
      </c>
      <c r="I826" s="144" t="s">
        <v>1711</v>
      </c>
      <c r="J826" s="174">
        <v>1</v>
      </c>
      <c r="K826" s="144" t="s">
        <v>1712</v>
      </c>
      <c r="L826" s="176" t="s">
        <v>1179</v>
      </c>
      <c r="M826" s="144" t="s">
        <v>1713</v>
      </c>
      <c r="N826" s="176" t="s">
        <v>1179</v>
      </c>
    </row>
    <row r="827" spans="1:14" x14ac:dyDescent="0.75">
      <c r="A827" s="141" t="s">
        <v>1714</v>
      </c>
      <c r="B827" s="158" t="s">
        <v>1715</v>
      </c>
      <c r="C827" s="159">
        <v>0.4</v>
      </c>
      <c r="D827" s="184">
        <v>0.13</v>
      </c>
      <c r="E827" s="141" t="s">
        <v>1441</v>
      </c>
      <c r="F827" s="172">
        <v>108</v>
      </c>
      <c r="G827" s="141" t="s">
        <v>1441</v>
      </c>
      <c r="H827" s="172">
        <v>29</v>
      </c>
      <c r="I827" s="141" t="s">
        <v>1716</v>
      </c>
      <c r="J827" s="172">
        <v>33</v>
      </c>
      <c r="K827" s="141" t="s">
        <v>1717</v>
      </c>
      <c r="L827" s="172">
        <v>5</v>
      </c>
      <c r="M827" s="141" t="s">
        <v>1718</v>
      </c>
      <c r="N827" s="172">
        <v>4</v>
      </c>
    </row>
    <row r="828" spans="1:14" x14ac:dyDescent="0.75">
      <c r="A828" s="144" t="s">
        <v>1719</v>
      </c>
      <c r="B828" s="160" t="s">
        <v>1720</v>
      </c>
      <c r="C828" s="144" t="s">
        <v>1721</v>
      </c>
      <c r="D828" s="185">
        <v>0.02</v>
      </c>
      <c r="E828" s="144" t="s">
        <v>1722</v>
      </c>
      <c r="F828" s="174">
        <v>1</v>
      </c>
      <c r="G828" s="144" t="s">
        <v>1722</v>
      </c>
      <c r="H828" s="176" t="s">
        <v>1179</v>
      </c>
      <c r="I828" s="144" t="s">
        <v>1723</v>
      </c>
      <c r="J828" s="176" t="s">
        <v>1179</v>
      </c>
      <c r="K828" s="144" t="s">
        <v>1724</v>
      </c>
      <c r="L828" s="176" t="s">
        <v>1179</v>
      </c>
      <c r="M828" s="144" t="s">
        <v>1321</v>
      </c>
      <c r="N828" s="176" t="s">
        <v>1179</v>
      </c>
    </row>
    <row r="829" spans="1:14" x14ac:dyDescent="0.75">
      <c r="A829" s="141" t="s">
        <v>1725</v>
      </c>
      <c r="B829" s="158" t="s">
        <v>1726</v>
      </c>
      <c r="C829" s="152">
        <v>22.5</v>
      </c>
      <c r="D829" s="184">
        <v>0.53</v>
      </c>
      <c r="E829" s="141" t="s">
        <v>1727</v>
      </c>
      <c r="F829" s="173">
        <v>6720</v>
      </c>
      <c r="G829" s="141" t="s">
        <v>1728</v>
      </c>
      <c r="H829" s="173">
        <v>3070</v>
      </c>
      <c r="I829" s="141" t="s">
        <v>1729</v>
      </c>
      <c r="J829" s="173">
        <v>6180</v>
      </c>
      <c r="K829" s="141" t="s">
        <v>1730</v>
      </c>
      <c r="L829" s="173">
        <v>2580</v>
      </c>
      <c r="M829" s="141" t="s">
        <v>1731</v>
      </c>
      <c r="N829" s="172">
        <v>718</v>
      </c>
    </row>
    <row r="830" spans="1:14" x14ac:dyDescent="0.75">
      <c r="A830" s="166" t="s">
        <v>1732</v>
      </c>
      <c r="B830" s="165" t="s">
        <v>1733</v>
      </c>
      <c r="C830" s="203">
        <v>21.2</v>
      </c>
      <c r="D830" s="186">
        <v>0.44</v>
      </c>
      <c r="E830" s="166" t="s">
        <v>1734</v>
      </c>
      <c r="F830" s="198">
        <v>5940</v>
      </c>
      <c r="G830" s="166" t="s">
        <v>1735</v>
      </c>
      <c r="H830" s="198">
        <v>2620</v>
      </c>
      <c r="I830" s="166" t="s">
        <v>1736</v>
      </c>
      <c r="J830" s="198">
        <v>5410</v>
      </c>
      <c r="K830" s="166" t="s">
        <v>1737</v>
      </c>
      <c r="L830" s="198">
        <v>2130</v>
      </c>
      <c r="M830" s="166" t="s">
        <v>1738</v>
      </c>
      <c r="N830" s="204">
        <v>575</v>
      </c>
    </row>
    <row r="831" spans="1:14" x14ac:dyDescent="0.75">
      <c r="A831" s="137" t="s">
        <v>1739</v>
      </c>
      <c r="B831" s="180" t="s">
        <v>1740</v>
      </c>
      <c r="C831" s="150">
        <v>7.5</v>
      </c>
      <c r="D831" s="181">
        <v>0.44</v>
      </c>
      <c r="E831" s="137" t="s">
        <v>1741</v>
      </c>
      <c r="F831" s="201">
        <v>3180</v>
      </c>
      <c r="G831" s="137" t="s">
        <v>1742</v>
      </c>
      <c r="H831" s="182">
        <v>929</v>
      </c>
      <c r="I831" s="137" t="s">
        <v>1743</v>
      </c>
      <c r="J831" s="201">
        <v>2120</v>
      </c>
      <c r="K831" s="137" t="s">
        <v>1744</v>
      </c>
      <c r="L831" s="182">
        <v>259</v>
      </c>
      <c r="M831" s="137" t="s">
        <v>1745</v>
      </c>
      <c r="N831" s="182">
        <v>131</v>
      </c>
    </row>
    <row r="832" spans="1:14" x14ac:dyDescent="0.75">
      <c r="A832" s="141" t="s">
        <v>1746</v>
      </c>
      <c r="B832" s="158" t="s">
        <v>1747</v>
      </c>
      <c r="C832" s="159">
        <v>2.2000000000000002</v>
      </c>
      <c r="D832" s="184">
        <v>0.32</v>
      </c>
      <c r="E832" s="141" t="s">
        <v>1748</v>
      </c>
      <c r="F832" s="172">
        <v>795</v>
      </c>
      <c r="G832" s="141" t="s">
        <v>1748</v>
      </c>
      <c r="H832" s="172">
        <v>216</v>
      </c>
      <c r="I832" s="141" t="s">
        <v>1749</v>
      </c>
      <c r="J832" s="172">
        <v>302</v>
      </c>
      <c r="K832" s="141" t="s">
        <v>1750</v>
      </c>
      <c r="L832" s="172">
        <v>38</v>
      </c>
      <c r="M832" s="141" t="s">
        <v>1751</v>
      </c>
      <c r="N832" s="172">
        <v>30</v>
      </c>
    </row>
    <row r="833" spans="1:14" x14ac:dyDescent="0.75">
      <c r="A833" s="144" t="s">
        <v>1752</v>
      </c>
      <c r="B833" s="160" t="s">
        <v>1753</v>
      </c>
      <c r="C833" s="164">
        <v>5</v>
      </c>
      <c r="D833" s="185">
        <v>0.35</v>
      </c>
      <c r="E833" s="144" t="s">
        <v>1754</v>
      </c>
      <c r="F833" s="175">
        <v>1910</v>
      </c>
      <c r="G833" s="144" t="s">
        <v>1755</v>
      </c>
      <c r="H833" s="174">
        <v>530</v>
      </c>
      <c r="I833" s="144" t="s">
        <v>1756</v>
      </c>
      <c r="J833" s="175">
        <v>1050</v>
      </c>
      <c r="K833" s="144" t="s">
        <v>1757</v>
      </c>
      <c r="L833" s="174">
        <v>111</v>
      </c>
      <c r="M833" s="144" t="s">
        <v>1758</v>
      </c>
      <c r="N833" s="174">
        <v>74</v>
      </c>
    </row>
    <row r="834" spans="1:14" x14ac:dyDescent="0.75">
      <c r="A834" s="141" t="s">
        <v>1759</v>
      </c>
      <c r="B834" s="158" t="s">
        <v>1760</v>
      </c>
      <c r="C834" s="159">
        <v>6.6</v>
      </c>
      <c r="D834" s="184">
        <v>0.42</v>
      </c>
      <c r="E834" s="141" t="s">
        <v>1692</v>
      </c>
      <c r="F834" s="173">
        <v>2990</v>
      </c>
      <c r="G834" s="141" t="s">
        <v>1761</v>
      </c>
      <c r="H834" s="172">
        <v>854</v>
      </c>
      <c r="I834" s="141" t="s">
        <v>1762</v>
      </c>
      <c r="J834" s="173">
        <v>1880</v>
      </c>
      <c r="K834" s="141" t="s">
        <v>1026</v>
      </c>
      <c r="L834" s="172">
        <v>212</v>
      </c>
      <c r="M834" s="141" t="s">
        <v>1763</v>
      </c>
      <c r="N834" s="172">
        <v>120</v>
      </c>
    </row>
    <row r="835" spans="1:14" x14ac:dyDescent="0.75">
      <c r="A835" s="144" t="s">
        <v>1764</v>
      </c>
      <c r="B835" s="160" t="s">
        <v>1765</v>
      </c>
      <c r="C835" s="164">
        <v>6</v>
      </c>
      <c r="D835" s="160" t="s">
        <v>1766</v>
      </c>
      <c r="E835" s="144" t="s">
        <v>1767</v>
      </c>
      <c r="F835" s="175">
        <v>3150</v>
      </c>
      <c r="G835" s="144" t="s">
        <v>1768</v>
      </c>
      <c r="H835" s="174">
        <v>889</v>
      </c>
      <c r="I835" s="144" t="s">
        <v>1275</v>
      </c>
      <c r="J835" s="175">
        <v>1900</v>
      </c>
      <c r="K835" s="144" t="s">
        <v>1687</v>
      </c>
      <c r="L835" s="174">
        <v>206</v>
      </c>
      <c r="M835" s="144" t="s">
        <v>1769</v>
      </c>
      <c r="N835" s="174">
        <v>124</v>
      </c>
    </row>
    <row r="836" spans="1:14" x14ac:dyDescent="0.75">
      <c r="A836" s="141" t="s">
        <v>1770</v>
      </c>
      <c r="B836" s="158" t="s">
        <v>1771</v>
      </c>
      <c r="C836" s="159">
        <v>3.7</v>
      </c>
      <c r="D836" s="184">
        <v>0.32</v>
      </c>
      <c r="E836" s="141" t="s">
        <v>1772</v>
      </c>
      <c r="F836" s="173">
        <v>1330</v>
      </c>
      <c r="G836" s="141" t="s">
        <v>1773</v>
      </c>
      <c r="H836" s="172">
        <v>363</v>
      </c>
      <c r="I836" s="141" t="s">
        <v>1072</v>
      </c>
      <c r="J836" s="172">
        <v>624</v>
      </c>
      <c r="K836" s="141" t="s">
        <v>1774</v>
      </c>
      <c r="L836" s="172">
        <v>69</v>
      </c>
      <c r="M836" s="141" t="s">
        <v>1775</v>
      </c>
      <c r="N836" s="172">
        <v>51</v>
      </c>
    </row>
    <row r="837" spans="1:14" x14ac:dyDescent="0.75">
      <c r="A837" s="144" t="s">
        <v>1776</v>
      </c>
      <c r="B837" s="160" t="s">
        <v>1777</v>
      </c>
      <c r="C837" s="164">
        <v>3.8</v>
      </c>
      <c r="D837" s="185">
        <v>0.3</v>
      </c>
      <c r="E837" s="144" t="s">
        <v>1778</v>
      </c>
      <c r="F837" s="175">
        <v>1410</v>
      </c>
      <c r="G837" s="144" t="s">
        <v>1779</v>
      </c>
      <c r="H837" s="174">
        <v>387</v>
      </c>
      <c r="I837" s="144" t="s">
        <v>1780</v>
      </c>
      <c r="J837" s="174">
        <v>673</v>
      </c>
      <c r="K837" s="144" t="s">
        <v>1781</v>
      </c>
      <c r="L837" s="174">
        <v>74</v>
      </c>
      <c r="M837" s="144" t="s">
        <v>1782</v>
      </c>
      <c r="N837" s="174">
        <v>54</v>
      </c>
    </row>
    <row r="838" spans="1:14" ht="19.5" x14ac:dyDescent="0.75">
      <c r="A838" s="141" t="s">
        <v>1783</v>
      </c>
      <c r="B838" s="158" t="s">
        <v>1784</v>
      </c>
      <c r="C838" s="158" t="s">
        <v>1785</v>
      </c>
      <c r="D838" s="184">
        <v>0.17</v>
      </c>
      <c r="E838" s="141" t="s">
        <v>1786</v>
      </c>
      <c r="F838" s="172">
        <v>62</v>
      </c>
      <c r="G838" s="141" t="s">
        <v>1786</v>
      </c>
      <c r="H838" s="172">
        <v>17</v>
      </c>
      <c r="I838" s="141" t="s">
        <v>1787</v>
      </c>
      <c r="J838" s="172">
        <v>18</v>
      </c>
      <c r="K838" s="141" t="s">
        <v>1788</v>
      </c>
      <c r="L838" s="172">
        <v>3</v>
      </c>
      <c r="M838" s="141" t="s">
        <v>1789</v>
      </c>
      <c r="N838" s="172">
        <v>2</v>
      </c>
    </row>
    <row r="839" spans="1:14" x14ac:dyDescent="0.75">
      <c r="A839" s="144" t="s">
        <v>1790</v>
      </c>
      <c r="B839" s="160" t="s">
        <v>1791</v>
      </c>
      <c r="C839" s="164">
        <v>5.7</v>
      </c>
      <c r="D839" s="185">
        <v>0.37</v>
      </c>
      <c r="E839" s="144" t="s">
        <v>1792</v>
      </c>
      <c r="F839" s="175">
        <v>2560</v>
      </c>
      <c r="G839" s="144" t="s">
        <v>1793</v>
      </c>
      <c r="H839" s="174">
        <v>719</v>
      </c>
      <c r="I839" s="144" t="s">
        <v>1794</v>
      </c>
      <c r="J839" s="175">
        <v>1500</v>
      </c>
      <c r="K839" s="144" t="s">
        <v>1795</v>
      </c>
      <c r="L839" s="174">
        <v>162</v>
      </c>
      <c r="M839" s="144" t="s">
        <v>1796</v>
      </c>
      <c r="N839" s="174">
        <v>101</v>
      </c>
    </row>
    <row r="840" spans="1:14" x14ac:dyDescent="0.75">
      <c r="A840" s="141" t="s">
        <v>1797</v>
      </c>
      <c r="B840" s="158" t="s">
        <v>1798</v>
      </c>
      <c r="C840" s="159">
        <v>3.5</v>
      </c>
      <c r="D840" s="184">
        <v>0.38</v>
      </c>
      <c r="E840" s="141" t="s">
        <v>1799</v>
      </c>
      <c r="F840" s="173">
        <v>1640</v>
      </c>
      <c r="G840" s="141" t="s">
        <v>1800</v>
      </c>
      <c r="H840" s="172">
        <v>446</v>
      </c>
      <c r="I840" s="141" t="s">
        <v>1801</v>
      </c>
      <c r="J840" s="172">
        <v>747</v>
      </c>
      <c r="K840" s="141" t="s">
        <v>1802</v>
      </c>
      <c r="L840" s="172">
        <v>84</v>
      </c>
      <c r="M840" s="141" t="s">
        <v>1803</v>
      </c>
      <c r="N840" s="172">
        <v>62</v>
      </c>
    </row>
    <row r="841" spans="1:14" x14ac:dyDescent="0.75">
      <c r="A841" s="144" t="s">
        <v>1804</v>
      </c>
      <c r="B841" s="160" t="s">
        <v>1805</v>
      </c>
      <c r="C841" s="164">
        <v>3.8</v>
      </c>
      <c r="D841" s="185">
        <v>0.32</v>
      </c>
      <c r="E841" s="144" t="s">
        <v>1806</v>
      </c>
      <c r="F841" s="175">
        <v>1510</v>
      </c>
      <c r="G841" s="144" t="s">
        <v>1807</v>
      </c>
      <c r="H841" s="174">
        <v>413</v>
      </c>
      <c r="I841" s="144" t="s">
        <v>1808</v>
      </c>
      <c r="J841" s="174">
        <v>718</v>
      </c>
      <c r="K841" s="144" t="s">
        <v>1809</v>
      </c>
      <c r="L841" s="174">
        <v>79</v>
      </c>
      <c r="M841" s="144" t="s">
        <v>1810</v>
      </c>
      <c r="N841" s="174">
        <v>57</v>
      </c>
    </row>
    <row r="842" spans="1:14" x14ac:dyDescent="0.75">
      <c r="A842" s="141" t="s">
        <v>1811</v>
      </c>
      <c r="B842" s="158" t="s">
        <v>1812</v>
      </c>
      <c r="C842" s="141" t="s">
        <v>1813</v>
      </c>
      <c r="D842" s="184">
        <v>0.15</v>
      </c>
      <c r="E842" s="141" t="s">
        <v>1686</v>
      </c>
      <c r="F842" s="172">
        <v>50</v>
      </c>
      <c r="G842" s="141" t="s">
        <v>1686</v>
      </c>
      <c r="H842" s="172">
        <v>14</v>
      </c>
      <c r="I842" s="141" t="s">
        <v>1814</v>
      </c>
      <c r="J842" s="172">
        <v>15</v>
      </c>
      <c r="K842" s="141" t="s">
        <v>1815</v>
      </c>
      <c r="L842" s="172">
        <v>2</v>
      </c>
      <c r="M842" s="141" t="s">
        <v>1816</v>
      </c>
      <c r="N842" s="172">
        <v>2</v>
      </c>
    </row>
    <row r="843" spans="1:14" x14ac:dyDescent="0.75">
      <c r="A843" s="144" t="s">
        <v>1817</v>
      </c>
      <c r="B843" s="160" t="s">
        <v>1818</v>
      </c>
      <c r="C843" s="144" t="s">
        <v>1819</v>
      </c>
      <c r="D843" s="185">
        <v>0.05</v>
      </c>
      <c r="E843" s="144" t="s">
        <v>1820</v>
      </c>
      <c r="F843" s="174">
        <v>3</v>
      </c>
      <c r="G843" s="144" t="s">
        <v>1820</v>
      </c>
      <c r="H843" s="176" t="s">
        <v>1179</v>
      </c>
      <c r="I843" s="144" t="s">
        <v>1821</v>
      </c>
      <c r="J843" s="176" t="s">
        <v>1179</v>
      </c>
      <c r="K843" s="144" t="s">
        <v>1822</v>
      </c>
      <c r="L843" s="176" t="s">
        <v>1179</v>
      </c>
      <c r="M843" s="144" t="s">
        <v>1823</v>
      </c>
      <c r="N843" s="176" t="s">
        <v>1179</v>
      </c>
    </row>
    <row r="844" spans="1:14" x14ac:dyDescent="0.75">
      <c r="A844" s="141" t="s">
        <v>1824</v>
      </c>
      <c r="B844" s="158" t="s">
        <v>1825</v>
      </c>
      <c r="C844" s="159">
        <v>0.6</v>
      </c>
      <c r="D844" s="158" t="s">
        <v>1826</v>
      </c>
      <c r="E844" s="141" t="s">
        <v>1827</v>
      </c>
      <c r="F844" s="172">
        <v>215</v>
      </c>
      <c r="G844" s="141" t="s">
        <v>1827</v>
      </c>
      <c r="H844" s="172">
        <v>58</v>
      </c>
      <c r="I844" s="141" t="s">
        <v>1828</v>
      </c>
      <c r="J844" s="172">
        <v>66</v>
      </c>
      <c r="K844" s="141" t="s">
        <v>1829</v>
      </c>
      <c r="L844" s="172">
        <v>10</v>
      </c>
      <c r="M844" s="141" t="s">
        <v>1830</v>
      </c>
      <c r="N844" s="172">
        <v>8</v>
      </c>
    </row>
    <row r="845" spans="1:14" x14ac:dyDescent="0.75">
      <c r="A845" s="144" t="s">
        <v>1831</v>
      </c>
      <c r="B845" s="160" t="s">
        <v>1832</v>
      </c>
      <c r="C845" s="164">
        <v>5</v>
      </c>
      <c r="D845" s="185">
        <v>0.3</v>
      </c>
      <c r="E845" s="144" t="s">
        <v>1833</v>
      </c>
      <c r="F845" s="175">
        <v>2260</v>
      </c>
      <c r="G845" s="144" t="s">
        <v>1834</v>
      </c>
      <c r="H845" s="174">
        <v>627</v>
      </c>
      <c r="I845" s="144" t="s">
        <v>1835</v>
      </c>
      <c r="J845" s="175">
        <v>1240</v>
      </c>
      <c r="K845" s="144" t="s">
        <v>1836</v>
      </c>
      <c r="L845" s="174">
        <v>132</v>
      </c>
      <c r="M845" s="144" t="s">
        <v>1837</v>
      </c>
      <c r="N845" s="174">
        <v>88</v>
      </c>
    </row>
    <row r="846" spans="1:14" x14ac:dyDescent="0.75">
      <c r="A846" s="141" t="s">
        <v>1838</v>
      </c>
      <c r="B846" s="158" t="s">
        <v>1839</v>
      </c>
      <c r="C846" s="141" t="s">
        <v>1288</v>
      </c>
      <c r="D846" s="184">
        <v>0.01</v>
      </c>
      <c r="E846" s="141" t="s">
        <v>1840</v>
      </c>
      <c r="F846" s="177" t="s">
        <v>1179</v>
      </c>
      <c r="G846" s="141" t="s">
        <v>1840</v>
      </c>
      <c r="H846" s="177" t="s">
        <v>1179</v>
      </c>
      <c r="I846" s="141" t="s">
        <v>1841</v>
      </c>
      <c r="J846" s="177" t="s">
        <v>1179</v>
      </c>
      <c r="K846" s="141" t="s">
        <v>1842</v>
      </c>
      <c r="L846" s="177" t="s">
        <v>1179</v>
      </c>
      <c r="M846" s="141" t="s">
        <v>1843</v>
      </c>
      <c r="N846" s="177" t="s">
        <v>1179</v>
      </c>
    </row>
    <row r="847" spans="1:14" x14ac:dyDescent="0.75">
      <c r="A847" s="144" t="s">
        <v>1844</v>
      </c>
      <c r="B847" s="160" t="s">
        <v>1845</v>
      </c>
      <c r="C847" s="164">
        <v>0.3</v>
      </c>
      <c r="D847" s="185">
        <v>0.16</v>
      </c>
      <c r="E847" s="144" t="s">
        <v>1846</v>
      </c>
      <c r="F847" s="174">
        <v>47</v>
      </c>
      <c r="G847" s="144" t="s">
        <v>1846</v>
      </c>
      <c r="H847" s="174">
        <v>13</v>
      </c>
      <c r="I847" s="144" t="s">
        <v>1847</v>
      </c>
      <c r="J847" s="174">
        <v>14</v>
      </c>
      <c r="K847" s="144" t="s">
        <v>1848</v>
      </c>
      <c r="L847" s="174">
        <v>2</v>
      </c>
      <c r="M847" s="144" t="s">
        <v>1849</v>
      </c>
      <c r="N847" s="174">
        <v>2</v>
      </c>
    </row>
    <row r="848" spans="1:14" ht="19.5" x14ac:dyDescent="0.75">
      <c r="A848" s="141" t="s">
        <v>1850</v>
      </c>
      <c r="B848" s="158" t="s">
        <v>1851</v>
      </c>
      <c r="C848" s="152">
        <v>13.5</v>
      </c>
      <c r="D848" s="184">
        <v>1.02</v>
      </c>
      <c r="E848" s="141" t="s">
        <v>1852</v>
      </c>
      <c r="F848" s="173">
        <v>8010</v>
      </c>
      <c r="G848" s="141" t="s">
        <v>1853</v>
      </c>
      <c r="H848" s="173">
        <v>2820</v>
      </c>
      <c r="I848" s="141" t="s">
        <v>1577</v>
      </c>
      <c r="J848" s="173">
        <v>6600</v>
      </c>
      <c r="K848" s="141" t="s">
        <v>1854</v>
      </c>
      <c r="L848" s="173">
        <v>1530</v>
      </c>
      <c r="M848" s="141" t="s">
        <v>1855</v>
      </c>
      <c r="N848" s="172">
        <v>436</v>
      </c>
    </row>
    <row r="849" spans="1:14" x14ac:dyDescent="0.75">
      <c r="A849" s="144" t="s">
        <v>1856</v>
      </c>
      <c r="B849" s="160" t="s">
        <v>1857</v>
      </c>
      <c r="C849" s="164">
        <v>4.7</v>
      </c>
      <c r="D849" s="185">
        <v>0.36</v>
      </c>
      <c r="E849" s="144" t="s">
        <v>1858</v>
      </c>
      <c r="F849" s="175">
        <v>1530</v>
      </c>
      <c r="G849" s="144" t="s">
        <v>1859</v>
      </c>
      <c r="H849" s="174">
        <v>421</v>
      </c>
      <c r="I849" s="144" t="s">
        <v>1860</v>
      </c>
      <c r="J849" s="174">
        <v>809</v>
      </c>
      <c r="K849" s="144" t="s">
        <v>1861</v>
      </c>
      <c r="L849" s="174">
        <v>86</v>
      </c>
      <c r="M849" s="144" t="s">
        <v>1862</v>
      </c>
      <c r="N849" s="174">
        <v>59</v>
      </c>
    </row>
    <row r="850" spans="1:14" x14ac:dyDescent="0.75">
      <c r="A850" s="141" t="s">
        <v>1863</v>
      </c>
      <c r="B850" s="158" t="s">
        <v>1864</v>
      </c>
      <c r="C850" s="159">
        <v>4.7</v>
      </c>
      <c r="D850" s="184">
        <v>0.42</v>
      </c>
      <c r="E850" s="141" t="s">
        <v>1865</v>
      </c>
      <c r="F850" s="173">
        <v>1760</v>
      </c>
      <c r="G850" s="141" t="s">
        <v>1866</v>
      </c>
      <c r="H850" s="172">
        <v>486</v>
      </c>
      <c r="I850" s="141" t="s">
        <v>1867</v>
      </c>
      <c r="J850" s="172">
        <v>934</v>
      </c>
      <c r="K850" s="141" t="s">
        <v>1868</v>
      </c>
      <c r="L850" s="172">
        <v>99</v>
      </c>
      <c r="M850" s="141" t="s">
        <v>1869</v>
      </c>
      <c r="N850" s="172">
        <v>68</v>
      </c>
    </row>
    <row r="851" spans="1:14" x14ac:dyDescent="0.75">
      <c r="A851" s="144" t="s">
        <v>1870</v>
      </c>
      <c r="B851" s="160" t="s">
        <v>1871</v>
      </c>
      <c r="C851" s="164">
        <v>4.7</v>
      </c>
      <c r="D851" s="185">
        <v>0.35</v>
      </c>
      <c r="E851" s="144" t="s">
        <v>1872</v>
      </c>
      <c r="F851" s="175">
        <v>1480</v>
      </c>
      <c r="G851" s="144" t="s">
        <v>1873</v>
      </c>
      <c r="H851" s="174">
        <v>407</v>
      </c>
      <c r="I851" s="144" t="s">
        <v>1874</v>
      </c>
      <c r="J851" s="174">
        <v>783</v>
      </c>
      <c r="K851" s="144" t="s">
        <v>1875</v>
      </c>
      <c r="L851" s="174">
        <v>83</v>
      </c>
      <c r="M851" s="144" t="s">
        <v>1876</v>
      </c>
      <c r="N851" s="174">
        <v>57</v>
      </c>
    </row>
    <row r="852" spans="1:14" x14ac:dyDescent="0.75">
      <c r="A852" s="141" t="s">
        <v>1877</v>
      </c>
      <c r="B852" s="158" t="s">
        <v>1878</v>
      </c>
      <c r="C852" s="159">
        <v>0.8</v>
      </c>
      <c r="D852" s="184">
        <v>0.3</v>
      </c>
      <c r="E852" s="141" t="s">
        <v>1879</v>
      </c>
      <c r="F852" s="172">
        <v>209</v>
      </c>
      <c r="G852" s="141" t="s">
        <v>1879</v>
      </c>
      <c r="H852" s="172">
        <v>57</v>
      </c>
      <c r="I852" s="141" t="s">
        <v>1880</v>
      </c>
      <c r="J852" s="172">
        <v>66</v>
      </c>
      <c r="K852" s="141" t="s">
        <v>1881</v>
      </c>
      <c r="L852" s="172">
        <v>10</v>
      </c>
      <c r="M852" s="141" t="s">
        <v>1882</v>
      </c>
      <c r="N852" s="172">
        <v>8</v>
      </c>
    </row>
    <row r="853" spans="1:14" x14ac:dyDescent="0.75">
      <c r="A853" s="144" t="s">
        <v>1883</v>
      </c>
      <c r="B853" s="160" t="s">
        <v>1884</v>
      </c>
      <c r="C853" s="164">
        <v>0.8</v>
      </c>
      <c r="D853" s="160" t="s">
        <v>1885</v>
      </c>
      <c r="E853" s="144" t="s">
        <v>1886</v>
      </c>
      <c r="F853" s="174">
        <v>237</v>
      </c>
      <c r="G853" s="144" t="s">
        <v>1886</v>
      </c>
      <c r="H853" s="174">
        <v>65</v>
      </c>
      <c r="I853" s="144" t="s">
        <v>1875</v>
      </c>
      <c r="J853" s="174">
        <v>75</v>
      </c>
      <c r="K853" s="144" t="s">
        <v>1400</v>
      </c>
      <c r="L853" s="174">
        <v>11</v>
      </c>
      <c r="M853" s="144" t="s">
        <v>1887</v>
      </c>
      <c r="N853" s="174">
        <v>9</v>
      </c>
    </row>
    <row r="854" spans="1:14" x14ac:dyDescent="0.75">
      <c r="A854" s="141" t="s">
        <v>1888</v>
      </c>
      <c r="B854" s="158" t="s">
        <v>1889</v>
      </c>
      <c r="C854" s="159">
        <v>0.8</v>
      </c>
      <c r="D854" s="184">
        <v>0.24</v>
      </c>
      <c r="E854" s="141" t="s">
        <v>1890</v>
      </c>
      <c r="F854" s="172">
        <v>163</v>
      </c>
      <c r="G854" s="141" t="s">
        <v>1890</v>
      </c>
      <c r="H854" s="172">
        <v>44</v>
      </c>
      <c r="I854" s="141" t="s">
        <v>1891</v>
      </c>
      <c r="J854" s="172">
        <v>52</v>
      </c>
      <c r="K854" s="141" t="s">
        <v>1892</v>
      </c>
      <c r="L854" s="172">
        <v>8</v>
      </c>
      <c r="M854" s="141" t="s">
        <v>1893</v>
      </c>
      <c r="N854" s="172">
        <v>6</v>
      </c>
    </row>
    <row r="855" spans="1:14" x14ac:dyDescent="0.75">
      <c r="A855" s="144" t="s">
        <v>1894</v>
      </c>
      <c r="B855" s="160" t="s">
        <v>1895</v>
      </c>
      <c r="C855" s="155">
        <v>25</v>
      </c>
      <c r="D855" s="185">
        <v>0.65</v>
      </c>
      <c r="E855" s="144" t="s">
        <v>1896</v>
      </c>
      <c r="F855" s="194">
        <v>11000</v>
      </c>
      <c r="G855" s="144" t="s">
        <v>1897</v>
      </c>
      <c r="H855" s="175">
        <v>5350</v>
      </c>
      <c r="I855" s="144" t="s">
        <v>1898</v>
      </c>
      <c r="J855" s="194">
        <v>10300</v>
      </c>
      <c r="K855" s="144" t="s">
        <v>1269</v>
      </c>
      <c r="L855" s="175">
        <v>4770</v>
      </c>
      <c r="M855" s="144" t="s">
        <v>1899</v>
      </c>
      <c r="N855" s="174">
        <v>1420</v>
      </c>
    </row>
    <row r="856" spans="1:14" ht="15.5" x14ac:dyDescent="0.75">
      <c r="A856" s="141" t="s">
        <v>1900</v>
      </c>
      <c r="B856" s="158" t="s">
        <v>1901</v>
      </c>
      <c r="C856" s="152">
        <v>12.9</v>
      </c>
      <c r="D856" s="184">
        <v>0.86</v>
      </c>
      <c r="E856" s="141" t="s">
        <v>1902</v>
      </c>
      <c r="F856" s="173">
        <v>8430</v>
      </c>
      <c r="G856" s="141" t="s">
        <v>1903</v>
      </c>
      <c r="H856" s="173">
        <v>2910</v>
      </c>
      <c r="I856" s="141" t="s">
        <v>1545</v>
      </c>
      <c r="J856" s="173">
        <v>6860</v>
      </c>
      <c r="K856" s="141" t="s">
        <v>1904</v>
      </c>
      <c r="L856" s="173">
        <v>1500</v>
      </c>
      <c r="M856" s="141" t="s">
        <v>1905</v>
      </c>
      <c r="N856" s="172">
        <v>442</v>
      </c>
    </row>
    <row r="857" spans="1:14" x14ac:dyDescent="0.75">
      <c r="A857" s="144" t="s">
        <v>1906</v>
      </c>
      <c r="B857" s="160" t="s">
        <v>1907</v>
      </c>
      <c r="C857" s="164">
        <v>1.9</v>
      </c>
      <c r="D857" s="185">
        <v>0.26</v>
      </c>
      <c r="E857" s="144" t="s">
        <v>1908</v>
      </c>
      <c r="F857" s="174">
        <v>668</v>
      </c>
      <c r="G857" s="144" t="s">
        <v>1908</v>
      </c>
      <c r="H857" s="174">
        <v>182</v>
      </c>
      <c r="I857" s="144" t="s">
        <v>1472</v>
      </c>
      <c r="J857" s="174">
        <v>243</v>
      </c>
      <c r="K857" s="144" t="s">
        <v>1909</v>
      </c>
      <c r="L857" s="174">
        <v>32</v>
      </c>
      <c r="M857" s="144" t="s">
        <v>1092</v>
      </c>
      <c r="N857" s="174">
        <v>25</v>
      </c>
    </row>
    <row r="858" spans="1:14" ht="19.5" x14ac:dyDescent="0.75">
      <c r="A858" s="141" t="s">
        <v>1910</v>
      </c>
      <c r="B858" s="158" t="s">
        <v>1911</v>
      </c>
      <c r="C858" s="152">
        <v>12.9</v>
      </c>
      <c r="D858" s="158" t="s">
        <v>1912</v>
      </c>
      <c r="E858" s="141" t="s">
        <v>1913</v>
      </c>
      <c r="F858" s="173">
        <v>7900</v>
      </c>
      <c r="G858" s="141" t="s">
        <v>1914</v>
      </c>
      <c r="H858" s="173">
        <v>2730</v>
      </c>
      <c r="I858" s="141" t="s">
        <v>1503</v>
      </c>
      <c r="J858" s="173">
        <v>6430</v>
      </c>
      <c r="K858" s="141" t="s">
        <v>1915</v>
      </c>
      <c r="L858" s="173">
        <v>1410</v>
      </c>
      <c r="M858" s="141" t="s">
        <v>1916</v>
      </c>
      <c r="N858" s="172">
        <v>415</v>
      </c>
    </row>
    <row r="859" spans="1:14" ht="19.5" x14ac:dyDescent="0.75">
      <c r="A859" s="144" t="s">
        <v>1917</v>
      </c>
      <c r="B859" s="160" t="s">
        <v>1918</v>
      </c>
      <c r="C859" s="155">
        <v>12.9</v>
      </c>
      <c r="D859" s="160" t="s">
        <v>1919</v>
      </c>
      <c r="E859" s="144" t="s">
        <v>1920</v>
      </c>
      <c r="F859" s="175">
        <v>8270</v>
      </c>
      <c r="G859" s="144" t="s">
        <v>1921</v>
      </c>
      <c r="H859" s="175">
        <v>2850</v>
      </c>
      <c r="I859" s="144" t="s">
        <v>1006</v>
      </c>
      <c r="J859" s="175">
        <v>6730</v>
      </c>
      <c r="K859" s="144" t="s">
        <v>1922</v>
      </c>
      <c r="L859" s="175">
        <v>1480</v>
      </c>
      <c r="M859" s="144" t="s">
        <v>1923</v>
      </c>
      <c r="N859" s="174">
        <v>434</v>
      </c>
    </row>
    <row r="860" spans="1:14" ht="19.5" x14ac:dyDescent="0.75">
      <c r="A860" s="141" t="s">
        <v>1924</v>
      </c>
      <c r="B860" s="158" t="s">
        <v>1925</v>
      </c>
      <c r="C860" s="152">
        <v>25</v>
      </c>
      <c r="D860" s="158" t="s">
        <v>1926</v>
      </c>
      <c r="E860" s="141" t="s">
        <v>1927</v>
      </c>
      <c r="F860" s="193">
        <v>10900</v>
      </c>
      <c r="G860" s="141" t="s">
        <v>1928</v>
      </c>
      <c r="H860" s="173">
        <v>5300</v>
      </c>
      <c r="I860" s="141" t="s">
        <v>1929</v>
      </c>
      <c r="J860" s="193">
        <v>10200</v>
      </c>
      <c r="K860" s="141" t="s">
        <v>1930</v>
      </c>
      <c r="L860" s="173">
        <v>4730</v>
      </c>
      <c r="M860" s="141" t="s">
        <v>1931</v>
      </c>
      <c r="N860" s="172">
        <v>1400</v>
      </c>
    </row>
    <row r="861" spans="1:14" ht="19.5" x14ac:dyDescent="0.75">
      <c r="A861" s="166" t="s">
        <v>1932</v>
      </c>
      <c r="B861" s="165" t="s">
        <v>1933</v>
      </c>
      <c r="C861" s="203">
        <v>13.5</v>
      </c>
      <c r="D861" s="165" t="s">
        <v>1934</v>
      </c>
      <c r="E861" s="166" t="s">
        <v>1935</v>
      </c>
      <c r="F861" s="199">
        <v>11100</v>
      </c>
      <c r="G861" s="166" t="s">
        <v>1936</v>
      </c>
      <c r="H861" s="198">
        <v>3890</v>
      </c>
      <c r="I861" s="166" t="s">
        <v>1937</v>
      </c>
      <c r="J861" s="198">
        <v>9110</v>
      </c>
      <c r="K861" s="166" t="s">
        <v>1737</v>
      </c>
      <c r="L861" s="198">
        <v>2120</v>
      </c>
      <c r="M861" s="166" t="s">
        <v>1938</v>
      </c>
      <c r="N861" s="204">
        <v>602</v>
      </c>
    </row>
    <row r="862" spans="1:14" ht="19.5" x14ac:dyDescent="0.75">
      <c r="A862" s="137" t="s">
        <v>1939</v>
      </c>
      <c r="B862" s="180" t="s">
        <v>1940</v>
      </c>
      <c r="C862" s="170">
        <v>25</v>
      </c>
      <c r="D862" s="180" t="s">
        <v>1941</v>
      </c>
      <c r="E862" s="137" t="s">
        <v>1942</v>
      </c>
      <c r="F862" s="171">
        <v>15100</v>
      </c>
      <c r="G862" s="137" t="s">
        <v>1943</v>
      </c>
      <c r="H862" s="201">
        <v>7330</v>
      </c>
      <c r="I862" s="137" t="s">
        <v>1944</v>
      </c>
      <c r="J862" s="171">
        <v>14100</v>
      </c>
      <c r="K862" s="137" t="s">
        <v>1945</v>
      </c>
      <c r="L862" s="201">
        <v>6530</v>
      </c>
      <c r="M862" s="137" t="s">
        <v>1946</v>
      </c>
      <c r="N862" s="182">
        <v>1940</v>
      </c>
    </row>
    <row r="863" spans="1:14" x14ac:dyDescent="0.75">
      <c r="A863" s="141" t="s">
        <v>1947</v>
      </c>
      <c r="B863" s="158" t="s">
        <v>1948</v>
      </c>
      <c r="C863" s="159">
        <v>0.8</v>
      </c>
      <c r="D863" s="158" t="s">
        <v>1949</v>
      </c>
      <c r="E863" s="141" t="s">
        <v>1014</v>
      </c>
      <c r="F863" s="172">
        <v>223</v>
      </c>
      <c r="G863" s="141" t="s">
        <v>1014</v>
      </c>
      <c r="H863" s="172">
        <v>61</v>
      </c>
      <c r="I863" s="141" t="s">
        <v>1950</v>
      </c>
      <c r="J863" s="172">
        <v>70</v>
      </c>
      <c r="K863" s="141" t="s">
        <v>1951</v>
      </c>
      <c r="L863" s="172">
        <v>10</v>
      </c>
      <c r="M863" s="141" t="s">
        <v>1952</v>
      </c>
      <c r="N863" s="172">
        <v>8</v>
      </c>
    </row>
    <row r="864" spans="1:14" x14ac:dyDescent="0.75">
      <c r="A864" s="144" t="s">
        <v>1953</v>
      </c>
      <c r="B864" s="160" t="s">
        <v>1954</v>
      </c>
      <c r="C864" s="144" t="s">
        <v>1955</v>
      </c>
      <c r="D864" s="160" t="s">
        <v>1956</v>
      </c>
      <c r="E864" s="144" t="s">
        <v>1957</v>
      </c>
      <c r="F864" s="176" t="s">
        <v>1179</v>
      </c>
      <c r="G864" s="144" t="s">
        <v>1957</v>
      </c>
      <c r="H864" s="176" t="s">
        <v>1179</v>
      </c>
      <c r="I864" s="144" t="s">
        <v>1958</v>
      </c>
      <c r="J864" s="176" t="s">
        <v>1179</v>
      </c>
      <c r="K864" s="144" t="s">
        <v>1959</v>
      </c>
      <c r="L864" s="176" t="s">
        <v>1179</v>
      </c>
      <c r="M864" s="144" t="s">
        <v>1960</v>
      </c>
      <c r="N864" s="176" t="s">
        <v>1179</v>
      </c>
    </row>
    <row r="865" spans="1:14" x14ac:dyDescent="0.75">
      <c r="A865" s="141" t="s">
        <v>1961</v>
      </c>
      <c r="B865" s="158" t="s">
        <v>1962</v>
      </c>
      <c r="C865" s="159">
        <v>6.2</v>
      </c>
      <c r="D865" s="158" t="s">
        <v>1963</v>
      </c>
      <c r="E865" s="141" t="s">
        <v>1964</v>
      </c>
      <c r="F865" s="173">
        <v>3080</v>
      </c>
      <c r="G865" s="141" t="s">
        <v>1965</v>
      </c>
      <c r="H865" s="172">
        <v>871</v>
      </c>
      <c r="I865" s="141" t="s">
        <v>1762</v>
      </c>
      <c r="J865" s="173">
        <v>1880</v>
      </c>
      <c r="K865" s="141" t="s">
        <v>980</v>
      </c>
      <c r="L865" s="172">
        <v>207</v>
      </c>
      <c r="M865" s="141" t="s">
        <v>1966</v>
      </c>
      <c r="N865" s="172">
        <v>122</v>
      </c>
    </row>
    <row r="866" spans="1:14" ht="19.5" x14ac:dyDescent="0.75">
      <c r="A866" s="144" t="s">
        <v>1967</v>
      </c>
      <c r="B866" s="160" t="s">
        <v>1968</v>
      </c>
      <c r="C866" s="164">
        <v>1</v>
      </c>
      <c r="D866" s="160" t="s">
        <v>1969</v>
      </c>
      <c r="E866" s="144" t="s">
        <v>1970</v>
      </c>
      <c r="F866" s="174">
        <v>204</v>
      </c>
      <c r="G866" s="144" t="s">
        <v>1970</v>
      </c>
      <c r="H866" s="174">
        <v>56</v>
      </c>
      <c r="I866" s="144" t="s">
        <v>1828</v>
      </c>
      <c r="J866" s="174">
        <v>66</v>
      </c>
      <c r="K866" s="144" t="s">
        <v>1971</v>
      </c>
      <c r="L866" s="174">
        <v>10</v>
      </c>
      <c r="M866" s="144" t="s">
        <v>1972</v>
      </c>
      <c r="N866" s="174">
        <v>8</v>
      </c>
    </row>
    <row r="867" spans="1:14" x14ac:dyDescent="0.75">
      <c r="A867" s="141" t="s">
        <v>1973</v>
      </c>
      <c r="B867" s="158" t="s">
        <v>1974</v>
      </c>
      <c r="C867" s="141" t="s">
        <v>1975</v>
      </c>
      <c r="D867" s="158" t="s">
        <v>1976</v>
      </c>
      <c r="E867" s="141" t="s">
        <v>1693</v>
      </c>
      <c r="F867" s="172">
        <v>46</v>
      </c>
      <c r="G867" s="141" t="s">
        <v>1693</v>
      </c>
      <c r="H867" s="172">
        <v>13</v>
      </c>
      <c r="I867" s="141" t="s">
        <v>1977</v>
      </c>
      <c r="J867" s="172">
        <v>14</v>
      </c>
      <c r="K867" s="141" t="s">
        <v>1613</v>
      </c>
      <c r="L867" s="172">
        <v>2</v>
      </c>
      <c r="M867" s="141" t="s">
        <v>1978</v>
      </c>
      <c r="N867" s="172">
        <v>2</v>
      </c>
    </row>
    <row r="868" spans="1:14" x14ac:dyDescent="0.75">
      <c r="A868" s="144" t="s">
        <v>1979</v>
      </c>
      <c r="B868" s="160" t="s">
        <v>1980</v>
      </c>
      <c r="C868" s="164">
        <v>1.1000000000000001</v>
      </c>
      <c r="D868" s="160" t="s">
        <v>1981</v>
      </c>
      <c r="E868" s="144" t="s">
        <v>1261</v>
      </c>
      <c r="F868" s="174">
        <v>528</v>
      </c>
      <c r="G868" s="144" t="s">
        <v>1261</v>
      </c>
      <c r="H868" s="174">
        <v>144</v>
      </c>
      <c r="I868" s="144" t="s">
        <v>1982</v>
      </c>
      <c r="J868" s="174">
        <v>173</v>
      </c>
      <c r="K868" s="144" t="s">
        <v>1983</v>
      </c>
      <c r="L868" s="174">
        <v>25</v>
      </c>
      <c r="M868" s="144" t="s">
        <v>1984</v>
      </c>
      <c r="N868" s="174">
        <v>20</v>
      </c>
    </row>
    <row r="869" spans="1:14" x14ac:dyDescent="0.75">
      <c r="A869" s="141" t="s">
        <v>1985</v>
      </c>
      <c r="B869" s="158" t="s">
        <v>1986</v>
      </c>
      <c r="C869" s="159">
        <v>0.9</v>
      </c>
      <c r="D869" s="158" t="s">
        <v>1987</v>
      </c>
      <c r="E869" s="141" t="s">
        <v>1988</v>
      </c>
      <c r="F869" s="172">
        <v>479</v>
      </c>
      <c r="G869" s="141" t="s">
        <v>1988</v>
      </c>
      <c r="H869" s="172">
        <v>130</v>
      </c>
      <c r="I869" s="141" t="s">
        <v>1989</v>
      </c>
      <c r="J869" s="172">
        <v>153</v>
      </c>
      <c r="K869" s="141" t="s">
        <v>1347</v>
      </c>
      <c r="L869" s="172">
        <v>22</v>
      </c>
      <c r="M869" s="141" t="s">
        <v>1990</v>
      </c>
      <c r="N869" s="172">
        <v>18</v>
      </c>
    </row>
    <row r="870" spans="1:14" x14ac:dyDescent="0.75">
      <c r="A870" s="144" t="s">
        <v>1991</v>
      </c>
      <c r="B870" s="160" t="s">
        <v>1992</v>
      </c>
      <c r="C870" s="164">
        <v>3.3</v>
      </c>
      <c r="D870" s="160" t="s">
        <v>1993</v>
      </c>
      <c r="E870" s="144" t="s">
        <v>1833</v>
      </c>
      <c r="F870" s="175">
        <v>2260</v>
      </c>
      <c r="G870" s="144" t="s">
        <v>1994</v>
      </c>
      <c r="H870" s="174">
        <v>617</v>
      </c>
      <c r="I870" s="144" t="s">
        <v>1995</v>
      </c>
      <c r="J870" s="175">
        <v>1010</v>
      </c>
      <c r="K870" s="144" t="s">
        <v>1996</v>
      </c>
      <c r="L870" s="174">
        <v>115</v>
      </c>
      <c r="M870" s="144" t="s">
        <v>1997</v>
      </c>
      <c r="N870" s="174">
        <v>86</v>
      </c>
    </row>
    <row r="871" spans="1:14" x14ac:dyDescent="0.75">
      <c r="A871" s="141" t="s">
        <v>1998</v>
      </c>
      <c r="B871" s="158" t="s">
        <v>1999</v>
      </c>
      <c r="C871" s="159">
        <v>4.4000000000000004</v>
      </c>
      <c r="D871" s="158" t="s">
        <v>2000</v>
      </c>
      <c r="E871" s="141" t="s">
        <v>2001</v>
      </c>
      <c r="F871" s="173">
        <v>2730</v>
      </c>
      <c r="G871" s="141" t="s">
        <v>2002</v>
      </c>
      <c r="H871" s="172">
        <v>751</v>
      </c>
      <c r="I871" s="141" t="s">
        <v>2003</v>
      </c>
      <c r="J871" s="173">
        <v>1400</v>
      </c>
      <c r="K871" s="141" t="s">
        <v>2004</v>
      </c>
      <c r="L871" s="172">
        <v>150</v>
      </c>
      <c r="M871" s="141" t="s">
        <v>1654</v>
      </c>
      <c r="N871" s="172">
        <v>105</v>
      </c>
    </row>
    <row r="872" spans="1:14" x14ac:dyDescent="0.75">
      <c r="A872" s="144" t="s">
        <v>2005</v>
      </c>
      <c r="B872" s="160" t="s">
        <v>2006</v>
      </c>
      <c r="C872" s="164">
        <v>2</v>
      </c>
      <c r="D872" s="185">
        <v>0.28999999999999998</v>
      </c>
      <c r="E872" s="144" t="s">
        <v>2007</v>
      </c>
      <c r="F872" s="174">
        <v>815</v>
      </c>
      <c r="G872" s="144" t="s">
        <v>2007</v>
      </c>
      <c r="H872" s="174">
        <v>222</v>
      </c>
      <c r="I872" s="144" t="s">
        <v>1749</v>
      </c>
      <c r="J872" s="174">
        <v>301</v>
      </c>
      <c r="K872" s="144" t="s">
        <v>2008</v>
      </c>
      <c r="L872" s="174">
        <v>39</v>
      </c>
      <c r="M872" s="144" t="s">
        <v>2009</v>
      </c>
      <c r="N872" s="174">
        <v>31</v>
      </c>
    </row>
    <row r="873" spans="1:14" ht="15.5" x14ac:dyDescent="0.75">
      <c r="A873" s="141" t="s">
        <v>2010</v>
      </c>
      <c r="B873" s="158" t="s">
        <v>2011</v>
      </c>
      <c r="C873" s="159">
        <v>2</v>
      </c>
      <c r="D873" s="184">
        <v>0.56000000000000005</v>
      </c>
      <c r="E873" s="141" t="s">
        <v>1234</v>
      </c>
      <c r="F873" s="172">
        <v>868</v>
      </c>
      <c r="G873" s="141" t="s">
        <v>1234</v>
      </c>
      <c r="H873" s="172">
        <v>236</v>
      </c>
      <c r="I873" s="141" t="s">
        <v>2012</v>
      </c>
      <c r="J873" s="172">
        <v>320</v>
      </c>
      <c r="K873" s="141" t="s">
        <v>2013</v>
      </c>
      <c r="L873" s="172">
        <v>42</v>
      </c>
      <c r="M873" s="141" t="s">
        <v>1237</v>
      </c>
      <c r="N873" s="172">
        <v>33</v>
      </c>
    </row>
    <row r="874" spans="1:14" ht="15.5" x14ac:dyDescent="0.75">
      <c r="A874" s="144" t="s">
        <v>2014</v>
      </c>
      <c r="B874" s="160" t="s">
        <v>2015</v>
      </c>
      <c r="C874" s="164">
        <v>2</v>
      </c>
      <c r="D874" s="185">
        <v>0.76</v>
      </c>
      <c r="E874" s="144" t="s">
        <v>2007</v>
      </c>
      <c r="F874" s="174">
        <v>812</v>
      </c>
      <c r="G874" s="144" t="s">
        <v>2007</v>
      </c>
      <c r="H874" s="174">
        <v>221</v>
      </c>
      <c r="I874" s="144" t="s">
        <v>2016</v>
      </c>
      <c r="J874" s="174">
        <v>299</v>
      </c>
      <c r="K874" s="144" t="s">
        <v>2017</v>
      </c>
      <c r="L874" s="174">
        <v>39</v>
      </c>
      <c r="M874" s="144" t="s">
        <v>2018</v>
      </c>
      <c r="N874" s="174">
        <v>31</v>
      </c>
    </row>
    <row r="875" spans="1:14" x14ac:dyDescent="0.75">
      <c r="A875" s="141" t="s">
        <v>2019</v>
      </c>
      <c r="B875" s="158" t="s">
        <v>2020</v>
      </c>
      <c r="C875" s="152">
        <v>40</v>
      </c>
      <c r="D875" s="184">
        <v>0.48</v>
      </c>
      <c r="E875" s="141" t="s">
        <v>2021</v>
      </c>
      <c r="F875" s="173">
        <v>7170</v>
      </c>
      <c r="G875" s="141" t="s">
        <v>2022</v>
      </c>
      <c r="H875" s="173">
        <v>4550</v>
      </c>
      <c r="I875" s="141" t="s">
        <v>2023</v>
      </c>
      <c r="J875" s="173">
        <v>7090</v>
      </c>
      <c r="K875" s="141" t="s">
        <v>2024</v>
      </c>
      <c r="L875" s="173">
        <v>4690</v>
      </c>
      <c r="M875" s="141" t="s">
        <v>1392</v>
      </c>
      <c r="N875" s="172">
        <v>2040</v>
      </c>
    </row>
    <row r="876" spans="1:14" ht="19.5" x14ac:dyDescent="0.75">
      <c r="A876" s="144" t="s">
        <v>2025</v>
      </c>
      <c r="B876" s="160" t="s">
        <v>2026</v>
      </c>
      <c r="C876" s="144" t="s">
        <v>2027</v>
      </c>
      <c r="D876" s="185">
        <v>0.06</v>
      </c>
      <c r="E876" s="144" t="s">
        <v>2028</v>
      </c>
      <c r="F876" s="174">
        <v>2</v>
      </c>
      <c r="G876" s="144" t="s">
        <v>2028</v>
      </c>
      <c r="H876" s="176" t="s">
        <v>1179</v>
      </c>
      <c r="I876" s="144" t="s">
        <v>2029</v>
      </c>
      <c r="J876" s="176" t="s">
        <v>1179</v>
      </c>
      <c r="K876" s="144" t="s">
        <v>2030</v>
      </c>
      <c r="L876" s="176" t="s">
        <v>1179</v>
      </c>
      <c r="M876" s="144" t="s">
        <v>2031</v>
      </c>
      <c r="N876" s="176" t="s">
        <v>1179</v>
      </c>
    </row>
    <row r="877" spans="1:14" ht="19.5" x14ac:dyDescent="0.75">
      <c r="A877" s="141" t="s">
        <v>2032</v>
      </c>
      <c r="B877" s="158" t="s">
        <v>2033</v>
      </c>
      <c r="C877" s="141" t="s">
        <v>2027</v>
      </c>
      <c r="D877" s="184">
        <v>7.0000000000000007E-2</v>
      </c>
      <c r="E877" s="141" t="s">
        <v>2034</v>
      </c>
      <c r="F877" s="172">
        <v>1</v>
      </c>
      <c r="G877" s="141" t="s">
        <v>2034</v>
      </c>
      <c r="H877" s="177" t="s">
        <v>1179</v>
      </c>
      <c r="I877" s="141" t="s">
        <v>2035</v>
      </c>
      <c r="J877" s="177" t="s">
        <v>1179</v>
      </c>
      <c r="K877" s="141" t="s">
        <v>2036</v>
      </c>
      <c r="L877" s="177" t="s">
        <v>1179</v>
      </c>
      <c r="M877" s="141" t="s">
        <v>2037</v>
      </c>
      <c r="N877" s="177" t="s">
        <v>1179</v>
      </c>
    </row>
    <row r="878" spans="1:14" ht="19.5" x14ac:dyDescent="0.75">
      <c r="A878" s="160" t="s">
        <v>2038</v>
      </c>
      <c r="B878" s="160" t="s">
        <v>2039</v>
      </c>
      <c r="C878" s="144" t="s">
        <v>2027</v>
      </c>
      <c r="D878" s="185">
        <v>0.05</v>
      </c>
      <c r="E878" s="144" t="s">
        <v>2040</v>
      </c>
      <c r="F878" s="176" t="s">
        <v>1179</v>
      </c>
      <c r="G878" s="144" t="s">
        <v>2040</v>
      </c>
      <c r="H878" s="176" t="s">
        <v>1179</v>
      </c>
      <c r="I878" s="144" t="s">
        <v>1712</v>
      </c>
      <c r="J878" s="176" t="s">
        <v>1179</v>
      </c>
      <c r="K878" s="144" t="s">
        <v>2041</v>
      </c>
      <c r="L878" s="176" t="s">
        <v>1179</v>
      </c>
      <c r="M878" s="144" t="s">
        <v>2042</v>
      </c>
      <c r="N878" s="176" t="s">
        <v>1179</v>
      </c>
    </row>
    <row r="879" spans="1:14" x14ac:dyDescent="0.75">
      <c r="A879" s="141" t="s">
        <v>2043</v>
      </c>
      <c r="B879" s="158" t="s">
        <v>2044</v>
      </c>
      <c r="C879" s="159">
        <v>1.4</v>
      </c>
      <c r="D879" s="184">
        <v>0.21</v>
      </c>
      <c r="E879" s="141" t="s">
        <v>2045</v>
      </c>
      <c r="F879" s="172">
        <v>449</v>
      </c>
      <c r="G879" s="141" t="s">
        <v>2045</v>
      </c>
      <c r="H879" s="172">
        <v>122</v>
      </c>
      <c r="I879" s="141" t="s">
        <v>1989</v>
      </c>
      <c r="J879" s="172">
        <v>153</v>
      </c>
      <c r="K879" s="141" t="s">
        <v>1126</v>
      </c>
      <c r="L879" s="172">
        <v>21</v>
      </c>
      <c r="M879" s="141" t="s">
        <v>2046</v>
      </c>
      <c r="N879" s="172">
        <v>17</v>
      </c>
    </row>
    <row r="880" spans="1:14" ht="19.5" x14ac:dyDescent="0.75">
      <c r="A880" s="144" t="s">
        <v>2047</v>
      </c>
      <c r="B880" s="160" t="s">
        <v>2048</v>
      </c>
      <c r="C880" s="155">
        <v>800</v>
      </c>
      <c r="D880" s="185">
        <v>0.65</v>
      </c>
      <c r="E880" s="144" t="s">
        <v>2049</v>
      </c>
      <c r="F880" s="175">
        <v>7500</v>
      </c>
      <c r="G880" s="144" t="s">
        <v>2050</v>
      </c>
      <c r="H880" s="175">
        <v>9710</v>
      </c>
      <c r="I880" s="144" t="s">
        <v>2051</v>
      </c>
      <c r="J880" s="175">
        <v>8070</v>
      </c>
      <c r="K880" s="144" t="s">
        <v>2052</v>
      </c>
      <c r="L880" s="175">
        <v>9910</v>
      </c>
      <c r="M880" s="144" t="s">
        <v>1640</v>
      </c>
      <c r="N880" s="194">
        <v>11300</v>
      </c>
    </row>
    <row r="881" spans="1:14" x14ac:dyDescent="0.75">
      <c r="A881" s="141" t="s">
        <v>2053</v>
      </c>
      <c r="B881" s="158" t="s">
        <v>2054</v>
      </c>
      <c r="C881" s="141" t="s">
        <v>2055</v>
      </c>
      <c r="D881" s="184">
        <v>0.02</v>
      </c>
      <c r="E881" s="141" t="s">
        <v>2056</v>
      </c>
      <c r="F881" s="177" t="s">
        <v>1179</v>
      </c>
      <c r="G881" s="141" t="s">
        <v>2056</v>
      </c>
      <c r="H881" s="177" t="s">
        <v>1179</v>
      </c>
      <c r="I881" s="141" t="s">
        <v>2057</v>
      </c>
      <c r="J881" s="177" t="s">
        <v>1179</v>
      </c>
      <c r="K881" s="141" t="s">
        <v>2058</v>
      </c>
      <c r="L881" s="177" t="s">
        <v>1179</v>
      </c>
      <c r="M881" s="141" t="s">
        <v>2059</v>
      </c>
      <c r="N881" s="177" t="s">
        <v>1179</v>
      </c>
    </row>
    <row r="882" spans="1:14" x14ac:dyDescent="0.75">
      <c r="A882" s="144" t="s">
        <v>2060</v>
      </c>
      <c r="B882" s="160" t="s">
        <v>2061</v>
      </c>
      <c r="C882" s="164">
        <v>3.5</v>
      </c>
      <c r="D882" s="160" t="s">
        <v>2062</v>
      </c>
      <c r="E882" s="144" t="s">
        <v>2063</v>
      </c>
      <c r="F882" s="175">
        <v>2150</v>
      </c>
      <c r="G882" s="144" t="s">
        <v>2064</v>
      </c>
      <c r="H882" s="174">
        <v>588</v>
      </c>
      <c r="I882" s="144" t="s">
        <v>2065</v>
      </c>
      <c r="J882" s="174">
        <v>984</v>
      </c>
      <c r="K882" s="144" t="s">
        <v>2066</v>
      </c>
      <c r="L882" s="174">
        <v>111</v>
      </c>
      <c r="M882" s="144" t="s">
        <v>2067</v>
      </c>
      <c r="N882" s="174">
        <v>82</v>
      </c>
    </row>
    <row r="883" spans="1:14" x14ac:dyDescent="0.75">
      <c r="A883" s="141" t="s">
        <v>2068</v>
      </c>
      <c r="B883" s="158" t="s">
        <v>2069</v>
      </c>
      <c r="C883" s="159">
        <v>3.5</v>
      </c>
      <c r="D883" s="158" t="s">
        <v>2070</v>
      </c>
      <c r="E883" s="141" t="s">
        <v>1645</v>
      </c>
      <c r="F883" s="173">
        <v>2130</v>
      </c>
      <c r="G883" s="141" t="s">
        <v>2071</v>
      </c>
      <c r="H883" s="172">
        <v>580</v>
      </c>
      <c r="I883" s="141" t="s">
        <v>2072</v>
      </c>
      <c r="J883" s="172">
        <v>971</v>
      </c>
      <c r="K883" s="141" t="s">
        <v>2073</v>
      </c>
      <c r="L883" s="172">
        <v>110</v>
      </c>
      <c r="M883" s="141" t="s">
        <v>2074</v>
      </c>
      <c r="N883" s="172">
        <v>81</v>
      </c>
    </row>
    <row r="884" spans="1:14" x14ac:dyDescent="0.75">
      <c r="A884" s="144" t="s">
        <v>2075</v>
      </c>
      <c r="B884" s="160" t="s">
        <v>2076</v>
      </c>
      <c r="C884" s="164">
        <v>2.6</v>
      </c>
      <c r="D884" s="160" t="s">
        <v>2077</v>
      </c>
      <c r="E884" s="144" t="s">
        <v>1428</v>
      </c>
      <c r="F884" s="175">
        <v>1380</v>
      </c>
      <c r="G884" s="144" t="s">
        <v>1428</v>
      </c>
      <c r="H884" s="174">
        <v>376</v>
      </c>
      <c r="I884" s="144" t="s">
        <v>2078</v>
      </c>
      <c r="J884" s="174">
        <v>555</v>
      </c>
      <c r="K884" s="144" t="s">
        <v>2079</v>
      </c>
      <c r="L884" s="174">
        <v>68</v>
      </c>
      <c r="M884" s="144" t="s">
        <v>2080</v>
      </c>
      <c r="N884" s="174">
        <v>52</v>
      </c>
    </row>
    <row r="885" spans="1:14" ht="15.5" x14ac:dyDescent="0.75">
      <c r="A885" s="141" t="s">
        <v>2081</v>
      </c>
      <c r="B885" s="158" t="s">
        <v>2082</v>
      </c>
      <c r="C885" s="159">
        <v>3</v>
      </c>
      <c r="D885" s="158" t="s">
        <v>2083</v>
      </c>
      <c r="E885" s="141" t="s">
        <v>2084</v>
      </c>
      <c r="F885" s="173">
        <v>1440</v>
      </c>
      <c r="G885" s="141" t="s">
        <v>2084</v>
      </c>
      <c r="H885" s="172">
        <v>392</v>
      </c>
      <c r="I885" s="141" t="s">
        <v>2085</v>
      </c>
      <c r="J885" s="172">
        <v>613</v>
      </c>
      <c r="K885" s="141" t="s">
        <v>2086</v>
      </c>
      <c r="L885" s="172">
        <v>72</v>
      </c>
      <c r="M885" s="141" t="s">
        <v>2087</v>
      </c>
      <c r="N885" s="172">
        <v>54</v>
      </c>
    </row>
    <row r="886" spans="1:14" x14ac:dyDescent="0.75">
      <c r="A886" s="144" t="s">
        <v>2088</v>
      </c>
      <c r="B886" s="160" t="s">
        <v>2089</v>
      </c>
      <c r="C886" s="164">
        <v>0.4</v>
      </c>
      <c r="D886" s="160" t="s">
        <v>2090</v>
      </c>
      <c r="E886" s="144" t="s">
        <v>2091</v>
      </c>
      <c r="F886" s="174">
        <v>123</v>
      </c>
      <c r="G886" s="144" t="s">
        <v>2091</v>
      </c>
      <c r="H886" s="174">
        <v>33</v>
      </c>
      <c r="I886" s="144" t="s">
        <v>2092</v>
      </c>
      <c r="J886" s="174">
        <v>37</v>
      </c>
      <c r="K886" s="144" t="s">
        <v>2093</v>
      </c>
      <c r="L886" s="174">
        <v>6</v>
      </c>
      <c r="M886" s="144" t="s">
        <v>2094</v>
      </c>
      <c r="N886" s="174">
        <v>5</v>
      </c>
    </row>
    <row r="887" spans="1:14" x14ac:dyDescent="0.75">
      <c r="A887" s="141" t="s">
        <v>2095</v>
      </c>
      <c r="B887" s="158" t="s">
        <v>2096</v>
      </c>
      <c r="C887" s="159">
        <v>0.3</v>
      </c>
      <c r="D887" s="158" t="s">
        <v>2097</v>
      </c>
      <c r="E887" s="141" t="s">
        <v>2098</v>
      </c>
      <c r="F887" s="172">
        <v>64</v>
      </c>
      <c r="G887" s="141" t="s">
        <v>2098</v>
      </c>
      <c r="H887" s="172">
        <v>17</v>
      </c>
      <c r="I887" s="141" t="s">
        <v>1126</v>
      </c>
      <c r="J887" s="172">
        <v>19</v>
      </c>
      <c r="K887" s="141" t="s">
        <v>2099</v>
      </c>
      <c r="L887" s="172">
        <v>3</v>
      </c>
      <c r="M887" s="141" t="s">
        <v>2100</v>
      </c>
      <c r="N887" s="172">
        <v>2</v>
      </c>
    </row>
    <row r="888" spans="1:14" x14ac:dyDescent="0.75">
      <c r="A888" s="144" t="s">
        <v>2101</v>
      </c>
      <c r="B888" s="160" t="s">
        <v>2102</v>
      </c>
      <c r="C888" s="164">
        <v>3.2</v>
      </c>
      <c r="D888" s="160" t="s">
        <v>1885</v>
      </c>
      <c r="E888" s="144" t="s">
        <v>2103</v>
      </c>
      <c r="F888" s="175">
        <v>1720</v>
      </c>
      <c r="G888" s="144" t="s">
        <v>2104</v>
      </c>
      <c r="H888" s="174">
        <v>470</v>
      </c>
      <c r="I888" s="144" t="s">
        <v>1429</v>
      </c>
      <c r="J888" s="174">
        <v>755</v>
      </c>
      <c r="K888" s="144" t="s">
        <v>2105</v>
      </c>
      <c r="L888" s="174">
        <v>87</v>
      </c>
      <c r="M888" s="144" t="s">
        <v>1722</v>
      </c>
      <c r="N888" s="174">
        <v>65</v>
      </c>
    </row>
    <row r="889" spans="1:14" x14ac:dyDescent="0.75">
      <c r="A889" s="141" t="s">
        <v>2106</v>
      </c>
      <c r="B889" s="158" t="s">
        <v>2107</v>
      </c>
      <c r="C889" s="159">
        <v>3.2</v>
      </c>
      <c r="D889" s="158" t="s">
        <v>2108</v>
      </c>
      <c r="E889" s="141" t="s">
        <v>2109</v>
      </c>
      <c r="F889" s="173">
        <v>1220</v>
      </c>
      <c r="G889" s="141" t="s">
        <v>2109</v>
      </c>
      <c r="H889" s="172">
        <v>333</v>
      </c>
      <c r="I889" s="141" t="s">
        <v>2110</v>
      </c>
      <c r="J889" s="172">
        <v>535</v>
      </c>
      <c r="K889" s="141" t="s">
        <v>2111</v>
      </c>
      <c r="L889" s="172">
        <v>62</v>
      </c>
      <c r="M889" s="141" t="s">
        <v>2112</v>
      </c>
      <c r="N889" s="172">
        <v>46</v>
      </c>
    </row>
    <row r="890" spans="1:14" ht="19.5" x14ac:dyDescent="0.75">
      <c r="A890" s="144" t="s">
        <v>2113</v>
      </c>
      <c r="B890" s="160" t="s">
        <v>2114</v>
      </c>
      <c r="C890" s="144" t="s">
        <v>2115</v>
      </c>
      <c r="D890" s="160" t="s">
        <v>2116</v>
      </c>
      <c r="E890" s="144" t="s">
        <v>2117</v>
      </c>
      <c r="F890" s="174">
        <v>6</v>
      </c>
      <c r="G890" s="144" t="s">
        <v>2117</v>
      </c>
      <c r="H890" s="174">
        <v>2</v>
      </c>
      <c r="I890" s="144" t="s">
        <v>2118</v>
      </c>
      <c r="J890" s="174">
        <v>2</v>
      </c>
      <c r="K890" s="144" t="s">
        <v>2119</v>
      </c>
      <c r="L890" s="176" t="s">
        <v>1179</v>
      </c>
      <c r="M890" s="144" t="s">
        <v>2120</v>
      </c>
      <c r="N890" s="176" t="s">
        <v>1179</v>
      </c>
    </row>
    <row r="891" spans="1:14" x14ac:dyDescent="0.75">
      <c r="A891" s="141" t="s">
        <v>2121</v>
      </c>
      <c r="B891" s="158" t="s">
        <v>2122</v>
      </c>
      <c r="C891" s="141" t="s">
        <v>2115</v>
      </c>
      <c r="D891" s="158" t="s">
        <v>2123</v>
      </c>
      <c r="E891" s="141" t="s">
        <v>2124</v>
      </c>
      <c r="F891" s="172">
        <v>6</v>
      </c>
      <c r="G891" s="141" t="s">
        <v>2124</v>
      </c>
      <c r="H891" s="172">
        <v>2</v>
      </c>
      <c r="I891" s="141" t="s">
        <v>2125</v>
      </c>
      <c r="J891" s="172">
        <v>2</v>
      </c>
      <c r="K891" s="141" t="s">
        <v>1419</v>
      </c>
      <c r="L891" s="177" t="s">
        <v>1179</v>
      </c>
      <c r="M891" s="141" t="s">
        <v>2126</v>
      </c>
      <c r="N891" s="177" t="s">
        <v>1179</v>
      </c>
    </row>
    <row r="892" spans="1:14" x14ac:dyDescent="0.75">
      <c r="A892" s="144" t="s">
        <v>2127</v>
      </c>
      <c r="B892" s="160" t="s">
        <v>2128</v>
      </c>
      <c r="C892" s="144" t="s">
        <v>2115</v>
      </c>
      <c r="D892" s="160" t="s">
        <v>2129</v>
      </c>
      <c r="E892" s="144" t="s">
        <v>978</v>
      </c>
      <c r="F892" s="174">
        <v>8</v>
      </c>
      <c r="G892" s="144" t="s">
        <v>978</v>
      </c>
      <c r="H892" s="174">
        <v>2</v>
      </c>
      <c r="I892" s="144" t="s">
        <v>2130</v>
      </c>
      <c r="J892" s="174">
        <v>2</v>
      </c>
      <c r="K892" s="144" t="s">
        <v>2131</v>
      </c>
      <c r="L892" s="176" t="s">
        <v>1179</v>
      </c>
      <c r="M892" s="144" t="s">
        <v>2132</v>
      </c>
      <c r="N892" s="176" t="s">
        <v>1179</v>
      </c>
    </row>
    <row r="893" spans="1:14" x14ac:dyDescent="0.75">
      <c r="A893" s="147" t="s">
        <v>2133</v>
      </c>
      <c r="B893" s="161" t="s">
        <v>2134</v>
      </c>
      <c r="C893" s="147" t="s">
        <v>2115</v>
      </c>
      <c r="D893" s="161" t="s">
        <v>2135</v>
      </c>
      <c r="E893" s="147" t="s">
        <v>2136</v>
      </c>
      <c r="F893" s="178">
        <v>8</v>
      </c>
      <c r="G893" s="147" t="s">
        <v>2136</v>
      </c>
      <c r="H893" s="178">
        <v>2</v>
      </c>
      <c r="I893" s="147" t="s">
        <v>2137</v>
      </c>
      <c r="J893" s="178">
        <v>2</v>
      </c>
      <c r="K893" s="147" t="s">
        <v>2138</v>
      </c>
      <c r="L893" s="179" t="s">
        <v>1179</v>
      </c>
      <c r="M893" s="147" t="s">
        <v>2139</v>
      </c>
      <c r="N893" s="179" t="s">
        <v>1179</v>
      </c>
    </row>
    <row r="894" spans="1:14" x14ac:dyDescent="0.75">
      <c r="A894" s="137" t="s">
        <v>2140</v>
      </c>
      <c r="B894" s="180" t="s">
        <v>2141</v>
      </c>
      <c r="C894" s="150">
        <v>1.8</v>
      </c>
      <c r="D894" s="180" t="s">
        <v>2135</v>
      </c>
      <c r="E894" s="137" t="s">
        <v>2142</v>
      </c>
      <c r="F894" s="182">
        <v>350</v>
      </c>
      <c r="G894" s="137" t="s">
        <v>2142</v>
      </c>
      <c r="H894" s="182">
        <v>95</v>
      </c>
      <c r="I894" s="137" t="s">
        <v>2143</v>
      </c>
      <c r="J894" s="182">
        <v>126</v>
      </c>
      <c r="K894" s="137" t="s">
        <v>2144</v>
      </c>
      <c r="L894" s="182">
        <v>17</v>
      </c>
      <c r="M894" s="137" t="s">
        <v>2145</v>
      </c>
      <c r="N894" s="182">
        <v>13</v>
      </c>
    </row>
    <row r="895" spans="1:14" x14ac:dyDescent="0.75">
      <c r="A895" s="141" t="s">
        <v>2146</v>
      </c>
      <c r="B895" s="158" t="s">
        <v>2147</v>
      </c>
      <c r="C895" s="159">
        <v>0.3</v>
      </c>
      <c r="D895" s="158" t="s">
        <v>2148</v>
      </c>
      <c r="E895" s="141" t="s">
        <v>2149</v>
      </c>
      <c r="F895" s="172">
        <v>99</v>
      </c>
      <c r="G895" s="141" t="s">
        <v>2149</v>
      </c>
      <c r="H895" s="172">
        <v>27</v>
      </c>
      <c r="I895" s="141" t="s">
        <v>2150</v>
      </c>
      <c r="J895" s="172">
        <v>30</v>
      </c>
      <c r="K895" s="141" t="s">
        <v>2151</v>
      </c>
      <c r="L895" s="172">
        <v>5</v>
      </c>
      <c r="M895" s="141" t="s">
        <v>2152</v>
      </c>
      <c r="N895" s="172">
        <v>4</v>
      </c>
    </row>
    <row r="896" spans="1:14" x14ac:dyDescent="0.75">
      <c r="A896" s="144" t="s">
        <v>2153</v>
      </c>
      <c r="B896" s="160" t="s">
        <v>2154</v>
      </c>
      <c r="C896" s="164">
        <v>0.3</v>
      </c>
      <c r="D896" s="160" t="s">
        <v>2155</v>
      </c>
      <c r="E896" s="144" t="s">
        <v>2156</v>
      </c>
      <c r="F896" s="174">
        <v>113</v>
      </c>
      <c r="G896" s="144" t="s">
        <v>2156</v>
      </c>
      <c r="H896" s="174">
        <v>31</v>
      </c>
      <c r="I896" s="144" t="s">
        <v>2157</v>
      </c>
      <c r="J896" s="174">
        <v>34</v>
      </c>
      <c r="K896" s="144" t="s">
        <v>2158</v>
      </c>
      <c r="L896" s="174">
        <v>5</v>
      </c>
      <c r="M896" s="144" t="s">
        <v>2159</v>
      </c>
      <c r="N896" s="174">
        <v>4</v>
      </c>
    </row>
    <row r="897" spans="1:14" x14ac:dyDescent="0.75">
      <c r="A897" s="141" t="s">
        <v>2160</v>
      </c>
      <c r="B897" s="158" t="s">
        <v>2161</v>
      </c>
      <c r="C897" s="141" t="s">
        <v>2115</v>
      </c>
      <c r="D897" s="158" t="s">
        <v>2162</v>
      </c>
      <c r="E897" s="141" t="s">
        <v>2163</v>
      </c>
      <c r="F897" s="172">
        <v>5</v>
      </c>
      <c r="G897" s="141" t="s">
        <v>2163</v>
      </c>
      <c r="H897" s="172">
        <v>1</v>
      </c>
      <c r="I897" s="141" t="s">
        <v>2164</v>
      </c>
      <c r="J897" s="172">
        <v>1</v>
      </c>
      <c r="K897" s="141" t="s">
        <v>2165</v>
      </c>
      <c r="L897" s="177" t="s">
        <v>1179</v>
      </c>
      <c r="M897" s="141" t="s">
        <v>2166</v>
      </c>
      <c r="N897" s="177" t="s">
        <v>1179</v>
      </c>
    </row>
    <row r="898" spans="1:14" x14ac:dyDescent="0.75">
      <c r="A898" s="144" t="s">
        <v>2167</v>
      </c>
      <c r="B898" s="160" t="s">
        <v>2168</v>
      </c>
      <c r="C898" s="144" t="s">
        <v>2169</v>
      </c>
      <c r="D898" s="160" t="s">
        <v>2170</v>
      </c>
      <c r="E898" s="144" t="s">
        <v>2171</v>
      </c>
      <c r="F898" s="174">
        <v>25</v>
      </c>
      <c r="G898" s="144" t="s">
        <v>2171</v>
      </c>
      <c r="H898" s="174">
        <v>7</v>
      </c>
      <c r="I898" s="144" t="s">
        <v>2172</v>
      </c>
      <c r="J898" s="174">
        <v>7</v>
      </c>
      <c r="K898" s="144" t="s">
        <v>2173</v>
      </c>
      <c r="L898" s="174">
        <v>1</v>
      </c>
      <c r="M898" s="144" t="s">
        <v>2174</v>
      </c>
      <c r="N898" s="176" t="s">
        <v>1179</v>
      </c>
    </row>
    <row r="899" spans="1:14" x14ac:dyDescent="0.75">
      <c r="A899" s="141" t="s">
        <v>2175</v>
      </c>
      <c r="B899" s="158" t="s">
        <v>2176</v>
      </c>
      <c r="C899" s="159">
        <v>0.6</v>
      </c>
      <c r="D899" s="158" t="s">
        <v>2177</v>
      </c>
      <c r="E899" s="141" t="s">
        <v>2178</v>
      </c>
      <c r="F899" s="172">
        <v>192</v>
      </c>
      <c r="G899" s="141" t="s">
        <v>2178</v>
      </c>
      <c r="H899" s="172">
        <v>52</v>
      </c>
      <c r="I899" s="141" t="s">
        <v>2179</v>
      </c>
      <c r="J899" s="172">
        <v>60</v>
      </c>
      <c r="K899" s="141" t="s">
        <v>2180</v>
      </c>
      <c r="L899" s="172">
        <v>9</v>
      </c>
      <c r="M899" s="141" t="s">
        <v>2181</v>
      </c>
      <c r="N899" s="172">
        <v>7</v>
      </c>
    </row>
    <row r="900" spans="1:14" x14ac:dyDescent="0.75">
      <c r="A900" s="144" t="s">
        <v>2182</v>
      </c>
      <c r="B900" s="160" t="s">
        <v>2183</v>
      </c>
      <c r="C900" s="144" t="s">
        <v>2184</v>
      </c>
      <c r="D900" s="160" t="s">
        <v>2162</v>
      </c>
      <c r="E900" s="144" t="s">
        <v>2185</v>
      </c>
      <c r="F900" s="174">
        <v>12</v>
      </c>
      <c r="G900" s="144" t="s">
        <v>2185</v>
      </c>
      <c r="H900" s="174">
        <v>3</v>
      </c>
      <c r="I900" s="144" t="s">
        <v>2186</v>
      </c>
      <c r="J900" s="174">
        <v>4</v>
      </c>
      <c r="K900" s="144" t="s">
        <v>2187</v>
      </c>
      <c r="L900" s="176" t="s">
        <v>1179</v>
      </c>
      <c r="M900" s="144" t="s">
        <v>1418</v>
      </c>
      <c r="N900" s="176" t="s">
        <v>1179</v>
      </c>
    </row>
    <row r="901" spans="1:14" x14ac:dyDescent="0.75">
      <c r="A901" s="141" t="s">
        <v>2188</v>
      </c>
      <c r="B901" s="158" t="s">
        <v>2189</v>
      </c>
      <c r="C901" s="159">
        <v>0.3</v>
      </c>
      <c r="D901" s="158" t="s">
        <v>2190</v>
      </c>
      <c r="E901" s="141" t="s">
        <v>2191</v>
      </c>
      <c r="F901" s="172">
        <v>99</v>
      </c>
      <c r="G901" s="141" t="s">
        <v>2191</v>
      </c>
      <c r="H901" s="172">
        <v>27</v>
      </c>
      <c r="I901" s="141" t="s">
        <v>2192</v>
      </c>
      <c r="J901" s="172">
        <v>30</v>
      </c>
      <c r="K901" s="141" t="s">
        <v>2193</v>
      </c>
      <c r="L901" s="172">
        <v>5</v>
      </c>
      <c r="M901" s="141" t="s">
        <v>2194</v>
      </c>
      <c r="N901" s="172">
        <v>4</v>
      </c>
    </row>
    <row r="902" spans="1:14" x14ac:dyDescent="0.75">
      <c r="A902" s="144" t="s">
        <v>2195</v>
      </c>
      <c r="B902" s="160" t="s">
        <v>2196</v>
      </c>
      <c r="C902" s="164">
        <v>0.6</v>
      </c>
      <c r="D902" s="185">
        <v>0.2</v>
      </c>
      <c r="E902" s="144" t="s">
        <v>2197</v>
      </c>
      <c r="F902" s="174">
        <v>124</v>
      </c>
      <c r="G902" s="144" t="s">
        <v>2197</v>
      </c>
      <c r="H902" s="174">
        <v>34</v>
      </c>
      <c r="I902" s="144" t="s">
        <v>1319</v>
      </c>
      <c r="J902" s="174">
        <v>38</v>
      </c>
      <c r="K902" s="144" t="s">
        <v>2198</v>
      </c>
      <c r="L902" s="174">
        <v>6</v>
      </c>
      <c r="M902" s="144" t="s">
        <v>2199</v>
      </c>
      <c r="N902" s="174">
        <v>5</v>
      </c>
    </row>
    <row r="903" spans="1:14" x14ac:dyDescent="0.75">
      <c r="A903" s="141" t="s">
        <v>2200</v>
      </c>
      <c r="B903" s="158" t="s">
        <v>2201</v>
      </c>
      <c r="C903" s="159">
        <v>9.8000000000000007</v>
      </c>
      <c r="D903" s="184">
        <v>0.35</v>
      </c>
      <c r="E903" s="141" t="s">
        <v>2202</v>
      </c>
      <c r="F903" s="173">
        <v>3970</v>
      </c>
      <c r="G903" s="141" t="s">
        <v>2203</v>
      </c>
      <c r="H903" s="173">
        <v>1240</v>
      </c>
      <c r="I903" s="141" t="s">
        <v>2204</v>
      </c>
      <c r="J903" s="173">
        <v>2960</v>
      </c>
      <c r="K903" s="141" t="s">
        <v>2205</v>
      </c>
      <c r="L903" s="172">
        <v>467</v>
      </c>
      <c r="M903" s="141" t="s">
        <v>2206</v>
      </c>
      <c r="N903" s="172">
        <v>178</v>
      </c>
    </row>
    <row r="904" spans="1:14" ht="15.5" x14ac:dyDescent="0.75">
      <c r="A904" s="144" t="s">
        <v>2207</v>
      </c>
      <c r="B904" s="160" t="s">
        <v>2208</v>
      </c>
      <c r="C904" s="164">
        <v>0.4</v>
      </c>
      <c r="D904" s="185">
        <v>0.19</v>
      </c>
      <c r="E904" s="144" t="s">
        <v>2209</v>
      </c>
      <c r="F904" s="174">
        <v>86</v>
      </c>
      <c r="G904" s="144" t="s">
        <v>2209</v>
      </c>
      <c r="H904" s="174">
        <v>23</v>
      </c>
      <c r="I904" s="144" t="s">
        <v>2210</v>
      </c>
      <c r="J904" s="174">
        <v>26</v>
      </c>
      <c r="K904" s="144" t="s">
        <v>2211</v>
      </c>
      <c r="L904" s="174">
        <v>4</v>
      </c>
      <c r="M904" s="144" t="s">
        <v>2212</v>
      </c>
      <c r="N904" s="174">
        <v>3</v>
      </c>
    </row>
    <row r="905" spans="1:14" ht="19.5" x14ac:dyDescent="0.75">
      <c r="A905" s="158" t="s">
        <v>2213</v>
      </c>
      <c r="B905" s="158" t="s">
        <v>2214</v>
      </c>
      <c r="C905" s="152">
        <v>67</v>
      </c>
      <c r="D905" s="184">
        <v>0.57999999999999996</v>
      </c>
      <c r="E905" s="141" t="s">
        <v>2215</v>
      </c>
      <c r="F905" s="173">
        <v>7940</v>
      </c>
      <c r="G905" s="141" t="s">
        <v>2216</v>
      </c>
      <c r="H905" s="173">
        <v>6490</v>
      </c>
      <c r="I905" s="141" t="s">
        <v>2217</v>
      </c>
      <c r="J905" s="173">
        <v>8140</v>
      </c>
      <c r="K905" s="141" t="s">
        <v>2218</v>
      </c>
      <c r="L905" s="173">
        <v>6960</v>
      </c>
      <c r="M905" s="141" t="s">
        <v>2219</v>
      </c>
      <c r="N905" s="172">
        <v>4380</v>
      </c>
    </row>
    <row r="906" spans="1:14" x14ac:dyDescent="0.75">
      <c r="A906" s="144" t="s">
        <v>2220</v>
      </c>
      <c r="B906" s="160" t="s">
        <v>2221</v>
      </c>
      <c r="C906" s="144" t="s">
        <v>2222</v>
      </c>
      <c r="D906" s="185">
        <v>0.11</v>
      </c>
      <c r="E906" s="144" t="s">
        <v>2223</v>
      </c>
      <c r="F906" s="174">
        <v>48</v>
      </c>
      <c r="G906" s="144" t="s">
        <v>2223</v>
      </c>
      <c r="H906" s="174">
        <v>13</v>
      </c>
      <c r="I906" s="144" t="s">
        <v>2224</v>
      </c>
      <c r="J906" s="174">
        <v>14</v>
      </c>
      <c r="K906" s="144" t="s">
        <v>2225</v>
      </c>
      <c r="L906" s="174">
        <v>2</v>
      </c>
      <c r="M906" s="144" t="s">
        <v>2226</v>
      </c>
      <c r="N906" s="174">
        <v>2</v>
      </c>
    </row>
    <row r="907" spans="1:14" x14ac:dyDescent="0.75">
      <c r="A907" s="141" t="s">
        <v>2227</v>
      </c>
      <c r="B907" s="158" t="s">
        <v>2228</v>
      </c>
      <c r="C907" s="141" t="s">
        <v>2229</v>
      </c>
      <c r="D907" s="184">
        <v>0.19</v>
      </c>
      <c r="E907" s="141" t="s">
        <v>2230</v>
      </c>
      <c r="F907" s="172">
        <v>63</v>
      </c>
      <c r="G907" s="141" t="s">
        <v>2230</v>
      </c>
      <c r="H907" s="172">
        <v>17</v>
      </c>
      <c r="I907" s="141" t="s">
        <v>2231</v>
      </c>
      <c r="J907" s="172">
        <v>19</v>
      </c>
      <c r="K907" s="141" t="s">
        <v>2212</v>
      </c>
      <c r="L907" s="172">
        <v>3</v>
      </c>
      <c r="M907" s="141" t="s">
        <v>2232</v>
      </c>
      <c r="N907" s="172">
        <v>2</v>
      </c>
    </row>
    <row r="908" spans="1:14" x14ac:dyDescent="0.75">
      <c r="A908" s="144" t="s">
        <v>2233</v>
      </c>
      <c r="B908" s="160" t="s">
        <v>2234</v>
      </c>
      <c r="C908" s="164">
        <v>0.3</v>
      </c>
      <c r="D908" s="185">
        <v>0.16</v>
      </c>
      <c r="E908" s="144" t="s">
        <v>2235</v>
      </c>
      <c r="F908" s="174">
        <v>60</v>
      </c>
      <c r="G908" s="144" t="s">
        <v>2235</v>
      </c>
      <c r="H908" s="174">
        <v>16</v>
      </c>
      <c r="I908" s="144" t="s">
        <v>2236</v>
      </c>
      <c r="J908" s="174">
        <v>18</v>
      </c>
      <c r="K908" s="144" t="s">
        <v>2237</v>
      </c>
      <c r="L908" s="174">
        <v>3</v>
      </c>
      <c r="M908" s="144" t="s">
        <v>1341</v>
      </c>
      <c r="N908" s="174">
        <v>2</v>
      </c>
    </row>
    <row r="909" spans="1:14" x14ac:dyDescent="0.75">
      <c r="A909" s="141" t="s">
        <v>2238</v>
      </c>
      <c r="B909" s="158" t="s">
        <v>2239</v>
      </c>
      <c r="C909" s="141" t="s">
        <v>2240</v>
      </c>
      <c r="D909" s="184">
        <v>0.03</v>
      </c>
      <c r="E909" s="141" t="s">
        <v>2241</v>
      </c>
      <c r="F909" s="172">
        <v>2</v>
      </c>
      <c r="G909" s="141" t="s">
        <v>2241</v>
      </c>
      <c r="H909" s="177" t="s">
        <v>1179</v>
      </c>
      <c r="I909" s="141" t="s">
        <v>2242</v>
      </c>
      <c r="J909" s="177" t="s">
        <v>1179</v>
      </c>
      <c r="K909" s="141" t="s">
        <v>2243</v>
      </c>
      <c r="L909" s="177" t="s">
        <v>1179</v>
      </c>
      <c r="M909" s="141" t="s">
        <v>2244</v>
      </c>
      <c r="N909" s="177" t="s">
        <v>1179</v>
      </c>
    </row>
    <row r="910" spans="1:14" ht="15.5" x14ac:dyDescent="0.75">
      <c r="A910" s="144" t="s">
        <v>2245</v>
      </c>
      <c r="B910" s="160" t="s">
        <v>2246</v>
      </c>
      <c r="C910" s="144" t="s">
        <v>1346</v>
      </c>
      <c r="D910" s="185">
        <v>0.03</v>
      </c>
      <c r="E910" s="144" t="s">
        <v>2247</v>
      </c>
      <c r="F910" s="176" t="s">
        <v>1179</v>
      </c>
      <c r="G910" s="144" t="s">
        <v>2247</v>
      </c>
      <c r="H910" s="176" t="s">
        <v>1179</v>
      </c>
      <c r="I910" s="144" t="s">
        <v>2248</v>
      </c>
      <c r="J910" s="176" t="s">
        <v>1179</v>
      </c>
      <c r="K910" s="144" t="s">
        <v>2249</v>
      </c>
      <c r="L910" s="176" t="s">
        <v>1179</v>
      </c>
      <c r="M910" s="144" t="s">
        <v>2250</v>
      </c>
      <c r="N910" s="176" t="s">
        <v>1179</v>
      </c>
    </row>
    <row r="911" spans="1:14" x14ac:dyDescent="0.75">
      <c r="A911" s="141" t="s">
        <v>2251</v>
      </c>
      <c r="B911" s="158" t="s">
        <v>2252</v>
      </c>
      <c r="C911" s="141" t="s">
        <v>2253</v>
      </c>
      <c r="D911" s="202">
        <v>4.0000000000000001E-3</v>
      </c>
      <c r="E911" s="141" t="s">
        <v>2254</v>
      </c>
      <c r="F911" s="177" t="s">
        <v>1179</v>
      </c>
      <c r="G911" s="141" t="s">
        <v>2254</v>
      </c>
      <c r="H911" s="177" t="s">
        <v>1179</v>
      </c>
      <c r="I911" s="141" t="s">
        <v>2255</v>
      </c>
      <c r="J911" s="177" t="s">
        <v>1179</v>
      </c>
      <c r="K911" s="141" t="s">
        <v>2256</v>
      </c>
      <c r="L911" s="177" t="s">
        <v>1179</v>
      </c>
      <c r="M911" s="141" t="s">
        <v>2257</v>
      </c>
      <c r="N911" s="177" t="s">
        <v>1179</v>
      </c>
    </row>
    <row r="912" spans="1:14" x14ac:dyDescent="0.75">
      <c r="A912" s="144" t="s">
        <v>2258</v>
      </c>
      <c r="B912" s="160" t="s">
        <v>2259</v>
      </c>
      <c r="C912" s="144" t="s">
        <v>2260</v>
      </c>
      <c r="D912" s="185">
        <v>0.02</v>
      </c>
      <c r="E912" s="144" t="s">
        <v>2261</v>
      </c>
      <c r="F912" s="174">
        <v>3</v>
      </c>
      <c r="G912" s="144" t="s">
        <v>2261</v>
      </c>
      <c r="H912" s="176" t="s">
        <v>1179</v>
      </c>
      <c r="I912" s="144" t="s">
        <v>2262</v>
      </c>
      <c r="J912" s="176" t="s">
        <v>1179</v>
      </c>
      <c r="K912" s="144" t="s">
        <v>2263</v>
      </c>
      <c r="L912" s="176" t="s">
        <v>1179</v>
      </c>
      <c r="M912" s="144" t="s">
        <v>2264</v>
      </c>
      <c r="N912" s="176" t="s">
        <v>1179</v>
      </c>
    </row>
    <row r="913" spans="1:14" x14ac:dyDescent="0.75">
      <c r="A913" s="141" t="s">
        <v>2265</v>
      </c>
      <c r="B913" s="158" t="s">
        <v>2266</v>
      </c>
      <c r="C913" s="141" t="s">
        <v>2267</v>
      </c>
      <c r="D913" s="184">
        <v>0.04</v>
      </c>
      <c r="E913" s="141" t="s">
        <v>2268</v>
      </c>
      <c r="F913" s="172">
        <v>11</v>
      </c>
      <c r="G913" s="141" t="s">
        <v>2268</v>
      </c>
      <c r="H913" s="172">
        <v>3</v>
      </c>
      <c r="I913" s="141" t="s">
        <v>2269</v>
      </c>
      <c r="J913" s="172">
        <v>3</v>
      </c>
      <c r="K913" s="141" t="s">
        <v>2029</v>
      </c>
      <c r="L913" s="177" t="s">
        <v>1179</v>
      </c>
      <c r="M913" s="141" t="s">
        <v>2270</v>
      </c>
      <c r="N913" s="177" t="s">
        <v>1179</v>
      </c>
    </row>
    <row r="914" spans="1:14" x14ac:dyDescent="0.75">
      <c r="A914" s="144" t="s">
        <v>2271</v>
      </c>
      <c r="B914" s="160" t="s">
        <v>2272</v>
      </c>
      <c r="C914" s="164">
        <v>0.3</v>
      </c>
      <c r="D914" s="185">
        <v>0.1</v>
      </c>
      <c r="E914" s="144" t="s">
        <v>2273</v>
      </c>
      <c r="F914" s="174">
        <v>73</v>
      </c>
      <c r="G914" s="144" t="s">
        <v>2273</v>
      </c>
      <c r="H914" s="174">
        <v>20</v>
      </c>
      <c r="I914" s="144" t="s">
        <v>2274</v>
      </c>
      <c r="J914" s="174">
        <v>22</v>
      </c>
      <c r="K914" s="144" t="s">
        <v>2275</v>
      </c>
      <c r="L914" s="174">
        <v>3</v>
      </c>
      <c r="M914" s="144" t="s">
        <v>2276</v>
      </c>
      <c r="N914" s="174">
        <v>3</v>
      </c>
    </row>
    <row r="915" spans="1:14" ht="19.5" x14ac:dyDescent="0.75">
      <c r="A915" s="141" t="s">
        <v>2277</v>
      </c>
      <c r="B915" s="158" t="s">
        <v>2278</v>
      </c>
      <c r="C915" s="152">
        <v>26</v>
      </c>
      <c r="D915" s="158" t="s">
        <v>2279</v>
      </c>
      <c r="E915" s="141" t="s">
        <v>2280</v>
      </c>
      <c r="F915" s="173">
        <v>9910</v>
      </c>
      <c r="G915" s="141" t="s">
        <v>2281</v>
      </c>
      <c r="H915" s="173">
        <v>4920</v>
      </c>
      <c r="I915" s="141" t="s">
        <v>2282</v>
      </c>
      <c r="J915" s="173">
        <v>9320</v>
      </c>
      <c r="K915" s="141" t="s">
        <v>2283</v>
      </c>
      <c r="L915" s="173">
        <v>4460</v>
      </c>
      <c r="M915" s="141" t="s">
        <v>2284</v>
      </c>
      <c r="N915" s="172">
        <v>1360</v>
      </c>
    </row>
    <row r="916" spans="1:14" ht="19.5" x14ac:dyDescent="0.75">
      <c r="A916" s="160" t="s">
        <v>2285</v>
      </c>
      <c r="B916" s="160" t="s">
        <v>2286</v>
      </c>
      <c r="C916" s="155">
        <v>26</v>
      </c>
      <c r="D916" s="160" t="s">
        <v>2287</v>
      </c>
      <c r="E916" s="144" t="s">
        <v>2288</v>
      </c>
      <c r="F916" s="175">
        <v>9050</v>
      </c>
      <c r="G916" s="144" t="s">
        <v>2289</v>
      </c>
      <c r="H916" s="175">
        <v>4490</v>
      </c>
      <c r="I916" s="144" t="s">
        <v>1520</v>
      </c>
      <c r="J916" s="175">
        <v>8520</v>
      </c>
      <c r="K916" s="144" t="s">
        <v>2290</v>
      </c>
      <c r="L916" s="175">
        <v>4080</v>
      </c>
      <c r="M916" s="144" t="s">
        <v>2291</v>
      </c>
      <c r="N916" s="174">
        <v>1250</v>
      </c>
    </row>
    <row r="917" spans="1:14" ht="19.5" x14ac:dyDescent="0.75">
      <c r="A917" s="161" t="s">
        <v>2292</v>
      </c>
      <c r="B917" s="161" t="s">
        <v>2293</v>
      </c>
      <c r="C917" s="190">
        <v>26</v>
      </c>
      <c r="D917" s="161" t="s">
        <v>2294</v>
      </c>
      <c r="E917" s="147" t="s">
        <v>2295</v>
      </c>
      <c r="F917" s="191">
        <v>7320</v>
      </c>
      <c r="G917" s="147" t="s">
        <v>2296</v>
      </c>
      <c r="H917" s="191">
        <v>3630</v>
      </c>
      <c r="I917" s="147" t="s">
        <v>985</v>
      </c>
      <c r="J917" s="191">
        <v>6880</v>
      </c>
      <c r="K917" s="147" t="s">
        <v>2204</v>
      </c>
      <c r="L917" s="191">
        <v>3300</v>
      </c>
      <c r="M917" s="147" t="s">
        <v>2297</v>
      </c>
      <c r="N917" s="178">
        <v>1010</v>
      </c>
    </row>
    <row r="918" spans="1:14" x14ac:dyDescent="0.75">
      <c r="A918"/>
      <c r="B918"/>
      <c r="C918"/>
      <c r="D918"/>
      <c r="E918"/>
      <c r="F918"/>
      <c r="G918"/>
      <c r="H918"/>
      <c r="I918"/>
      <c r="J918"/>
      <c r="K918"/>
      <c r="L918"/>
      <c r="M918"/>
      <c r="N918"/>
    </row>
    <row r="919" spans="1:14" x14ac:dyDescent="0.75">
      <c r="A919" s="205"/>
      <c r="B919" s="206" t="s">
        <v>2298</v>
      </c>
      <c r="C919" s="206" t="s">
        <v>2299</v>
      </c>
      <c r="D919" s="207" t="s">
        <v>2300</v>
      </c>
      <c r="E919"/>
      <c r="F919"/>
      <c r="G919"/>
      <c r="H919"/>
      <c r="I919"/>
      <c r="J919"/>
      <c r="K919"/>
      <c r="L919"/>
      <c r="M919"/>
      <c r="N919"/>
    </row>
    <row r="920" spans="1:14" x14ac:dyDescent="0.75">
      <c r="A920" t="s">
        <v>2301</v>
      </c>
      <c r="B920" s="208">
        <v>1</v>
      </c>
      <c r="C920" s="208">
        <v>1</v>
      </c>
      <c r="D920" t="s">
        <v>2302</v>
      </c>
      <c r="E920"/>
      <c r="F920"/>
      <c r="G920"/>
      <c r="H920"/>
      <c r="I920"/>
      <c r="J920"/>
      <c r="K920"/>
      <c r="L920"/>
      <c r="M920"/>
      <c r="N920"/>
    </row>
    <row r="921" spans="1:14" x14ac:dyDescent="0.75">
      <c r="A921" t="s">
        <v>2303</v>
      </c>
      <c r="B921" s="208">
        <v>16.2</v>
      </c>
      <c r="C921" s="208">
        <v>5</v>
      </c>
      <c r="D921" t="s">
        <v>2304</v>
      </c>
      <c r="E921"/>
      <c r="F921"/>
      <c r="G921"/>
      <c r="H921"/>
      <c r="I921"/>
      <c r="J921"/>
      <c r="K921"/>
      <c r="L921"/>
      <c r="M921"/>
      <c r="N921"/>
    </row>
    <row r="922" spans="1:14" x14ac:dyDescent="0.75">
      <c r="A922" t="s">
        <v>529</v>
      </c>
      <c r="B922" s="208">
        <v>5.6</v>
      </c>
      <c r="C922" s="208">
        <v>1.8</v>
      </c>
      <c r="D922" t="s">
        <v>2305</v>
      </c>
      <c r="E922"/>
      <c r="F922"/>
      <c r="G922"/>
      <c r="H922"/>
      <c r="I922"/>
      <c r="J922"/>
      <c r="K922"/>
      <c r="L922"/>
      <c r="M922"/>
      <c r="N922"/>
    </row>
    <row r="923" spans="1:14" x14ac:dyDescent="0.75">
      <c r="A923" t="s">
        <v>2306</v>
      </c>
      <c r="B923" s="208">
        <v>-2.4</v>
      </c>
      <c r="C923" s="208">
        <v>-8.1999999999999993</v>
      </c>
      <c r="D923" t="s">
        <v>2307</v>
      </c>
      <c r="E923"/>
      <c r="F923"/>
      <c r="G923"/>
      <c r="H923"/>
      <c r="I923"/>
      <c r="J923"/>
      <c r="K923"/>
      <c r="L923"/>
      <c r="M923"/>
      <c r="N923"/>
    </row>
    <row r="924" spans="1:14" x14ac:dyDescent="0.75">
      <c r="A924" t="s">
        <v>2308</v>
      </c>
      <c r="B924" s="208">
        <v>0</v>
      </c>
      <c r="C924" s="208">
        <v>0</v>
      </c>
      <c r="D924" t="s">
        <v>2309</v>
      </c>
      <c r="E924"/>
      <c r="F924"/>
      <c r="G924"/>
      <c r="H924"/>
      <c r="I924"/>
      <c r="J924"/>
      <c r="K924"/>
      <c r="L924"/>
      <c r="M924"/>
      <c r="N924"/>
    </row>
    <row r="925" spans="1:14" x14ac:dyDescent="0.75">
      <c r="A925" t="s">
        <v>2310</v>
      </c>
      <c r="B925" s="208">
        <v>0</v>
      </c>
      <c r="C925" s="208">
        <v>0</v>
      </c>
      <c r="D925" t="s">
        <v>2309</v>
      </c>
      <c r="E925"/>
      <c r="F925"/>
      <c r="G925"/>
      <c r="H925"/>
      <c r="I925"/>
      <c r="J925"/>
      <c r="K925"/>
      <c r="L925"/>
      <c r="M925"/>
      <c r="N925"/>
    </row>
    <row r="926" spans="1:14" x14ac:dyDescent="0.75">
      <c r="A926" t="s">
        <v>2311</v>
      </c>
      <c r="B926" s="208">
        <v>0</v>
      </c>
      <c r="C926" s="208">
        <v>0</v>
      </c>
      <c r="D926" t="s">
        <v>2312</v>
      </c>
      <c r="E926"/>
      <c r="F926"/>
      <c r="G926"/>
      <c r="H926"/>
      <c r="I926"/>
      <c r="J926"/>
      <c r="K926"/>
      <c r="L926"/>
      <c r="M926"/>
      <c r="N926"/>
    </row>
    <row r="927" spans="1:14" x14ac:dyDescent="0.75">
      <c r="A927" t="s">
        <v>2313</v>
      </c>
      <c r="B927" s="208">
        <v>1200</v>
      </c>
      <c r="C927" s="208">
        <v>345</v>
      </c>
      <c r="D927" t="s">
        <v>2314</v>
      </c>
      <c r="E927"/>
      <c r="F927"/>
      <c r="G927"/>
      <c r="H927"/>
      <c r="I927"/>
      <c r="J927"/>
      <c r="K927"/>
      <c r="L927"/>
      <c r="M927"/>
      <c r="N927"/>
    </row>
    <row r="928" spans="1:14" x14ac:dyDescent="0.75">
      <c r="A928" t="s">
        <v>2315</v>
      </c>
      <c r="B928" s="208">
        <v>-160</v>
      </c>
      <c r="C928" s="208">
        <v>-46</v>
      </c>
      <c r="D928" t="s">
        <v>2316</v>
      </c>
      <c r="E928"/>
      <c r="F928"/>
      <c r="G928"/>
      <c r="H928"/>
      <c r="I928"/>
      <c r="J928"/>
      <c r="K928"/>
      <c r="L928"/>
      <c r="M928"/>
      <c r="N928"/>
    </row>
    <row r="929" spans="1:14" x14ac:dyDescent="0.75">
      <c r="A929" t="s">
        <v>2317</v>
      </c>
      <c r="B929" s="208">
        <v>84</v>
      </c>
      <c r="C929" s="208">
        <v>28</v>
      </c>
      <c r="D929" t="s">
        <v>2318</v>
      </c>
      <c r="E929"/>
      <c r="F929"/>
      <c r="G929"/>
      <c r="H929"/>
      <c r="I929"/>
      <c r="J929"/>
      <c r="K929"/>
      <c r="L929"/>
      <c r="M929"/>
      <c r="N929"/>
    </row>
    <row r="930" spans="1:14" x14ac:dyDescent="0.75">
      <c r="A930" t="s">
        <v>2319</v>
      </c>
      <c r="B930" s="208">
        <v>264</v>
      </c>
      <c r="C930" s="208">
        <v>265</v>
      </c>
      <c r="D930" t="s">
        <v>2320</v>
      </c>
      <c r="E930"/>
      <c r="F930"/>
      <c r="G930"/>
      <c r="H930"/>
      <c r="I930"/>
      <c r="J930"/>
      <c r="K930"/>
      <c r="L930"/>
      <c r="M930"/>
      <c r="N930"/>
    </row>
    <row r="931" spans="1:14" x14ac:dyDescent="0.75">
      <c r="A931" t="s">
        <v>2321</v>
      </c>
      <c r="B931" s="208">
        <v>1</v>
      </c>
      <c r="C931" s="208">
        <v>1</v>
      </c>
      <c r="D931" t="s">
        <v>2322</v>
      </c>
      <c r="E931"/>
      <c r="F931"/>
      <c r="G931"/>
      <c r="H931"/>
      <c r="I931"/>
      <c r="J931"/>
      <c r="K931"/>
      <c r="L931"/>
      <c r="M931"/>
      <c r="N931"/>
    </row>
    <row r="932" spans="1:14" x14ac:dyDescent="0.75">
      <c r="A932"/>
      <c r="B932"/>
      <c r="C932"/>
      <c r="D932" t="s">
        <v>2323</v>
      </c>
      <c r="E932"/>
      <c r="F932"/>
      <c r="G932"/>
      <c r="H932"/>
      <c r="I932"/>
      <c r="J932"/>
      <c r="K932"/>
      <c r="L932"/>
      <c r="M932"/>
      <c r="N932"/>
    </row>
    <row r="933" spans="1:14" x14ac:dyDescent="0.75">
      <c r="A933"/>
      <c r="B933"/>
      <c r="C933"/>
      <c r="D933" t="s">
        <v>2324</v>
      </c>
      <c r="E933"/>
      <c r="F933"/>
      <c r="G933"/>
      <c r="H933"/>
      <c r="I933"/>
      <c r="J933"/>
      <c r="K933"/>
      <c r="L933"/>
      <c r="M933"/>
      <c r="N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disablePrompts="1" count="1">
    <dataValidation allowBlank="1" showInputMessage="1" showErrorMessage="1" sqref="A560:G587 H588:IV595"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148" zoomScale="85" zoomScaleNormal="85" zoomScalePageLayoutView="85" workbookViewId="0">
      <selection activeCell="B160" sqref="B160"/>
    </sheetView>
  </sheetViews>
  <sheetFormatPr defaultColWidth="9.1328125" defaultRowHeight="14.75" x14ac:dyDescent="0.75"/>
  <cols>
    <col min="1" max="1" width="79.7265625" style="8" customWidth="1"/>
    <col min="2" max="2" width="12.7265625" style="8" bestFit="1" customWidth="1"/>
    <col min="3" max="3" width="17.40625" style="8" customWidth="1"/>
    <col min="4" max="4" width="22" style="8" customWidth="1"/>
    <col min="5" max="5" width="19.40625" style="8" customWidth="1"/>
    <col min="6" max="6" width="14.40625" style="8" customWidth="1"/>
    <col min="7" max="7" width="26.1328125" style="8" customWidth="1"/>
    <col min="8" max="8" width="26.7265625" style="8" bestFit="1" customWidth="1"/>
    <col min="9" max="9" width="17.86328125" style="8" bestFit="1" customWidth="1"/>
    <col min="10" max="14" width="9.1328125" style="8"/>
    <col min="15" max="15" width="25.86328125" style="8" customWidth="1"/>
    <col min="16" max="16" width="12.40625" style="8" customWidth="1"/>
    <col min="17" max="17" width="19.86328125" style="8" customWidth="1"/>
    <col min="18" max="19" width="12.40625" style="8" customWidth="1"/>
    <col min="20" max="21" width="16.26953125" style="8" customWidth="1"/>
    <col min="22" max="22" width="10.86328125" style="8" bestFit="1" customWidth="1"/>
    <col min="23" max="16384" width="9.1328125" style="8"/>
  </cols>
  <sheetData>
    <row r="1" spans="1:5" x14ac:dyDescent="0.75">
      <c r="A1" s="533" t="s">
        <v>11</v>
      </c>
      <c r="B1" s="533"/>
      <c r="C1" s="533"/>
      <c r="D1" s="533"/>
      <c r="E1" s="533"/>
    </row>
    <row r="2" spans="1:5" x14ac:dyDescent="0.75">
      <c r="A2" s="534" t="s">
        <v>165</v>
      </c>
      <c r="B2" s="534"/>
      <c r="C2" s="534"/>
      <c r="D2" s="534"/>
      <c r="E2" s="534"/>
    </row>
    <row r="19" spans="1:5" x14ac:dyDescent="0.75">
      <c r="A19" s="8" t="s">
        <v>166</v>
      </c>
    </row>
    <row r="20" spans="1:5" x14ac:dyDescent="0.75">
      <c r="A20" s="8">
        <v>155400</v>
      </c>
      <c r="B20" s="8" t="s">
        <v>167</v>
      </c>
    </row>
    <row r="21" spans="1:5" x14ac:dyDescent="0.75">
      <c r="A21" s="534" t="s">
        <v>168</v>
      </c>
      <c r="B21" s="534"/>
      <c r="C21" s="534"/>
      <c r="D21" s="534"/>
      <c r="E21" s="534"/>
    </row>
    <row r="38" spans="1:5" x14ac:dyDescent="0.75">
      <c r="A38" s="8" t="s">
        <v>166</v>
      </c>
    </row>
    <row r="39" spans="1:5" x14ac:dyDescent="0.75">
      <c r="A39" s="8">
        <v>100800</v>
      </c>
      <c r="B39" s="8" t="s">
        <v>167</v>
      </c>
    </row>
    <row r="40" spans="1:5" x14ac:dyDescent="0.75">
      <c r="A40" s="534" t="s">
        <v>169</v>
      </c>
      <c r="B40" s="534"/>
      <c r="C40" s="534"/>
      <c r="D40" s="534"/>
      <c r="E40" s="534"/>
    </row>
    <row r="57" spans="1:5" ht="15.5" thickBot="1" x14ac:dyDescent="0.9">
      <c r="A57" s="8" t="s">
        <v>166</v>
      </c>
    </row>
    <row r="58" spans="1:5" ht="15.5" thickBot="1" x14ac:dyDescent="0.9">
      <c r="A58" s="10">
        <v>194000</v>
      </c>
      <c r="B58" s="8" t="s">
        <v>170</v>
      </c>
    </row>
    <row r="60" spans="1:5" x14ac:dyDescent="0.75">
      <c r="A60" s="533" t="s">
        <v>171</v>
      </c>
      <c r="B60" s="533"/>
      <c r="C60" s="533"/>
      <c r="D60" s="533"/>
      <c r="E60" s="533"/>
    </row>
    <row r="85" spans="1:37" s="11" customFormat="1" x14ac:dyDescent="0.75">
      <c r="A85" s="8" t="s">
        <v>392</v>
      </c>
      <c r="B85" s="8">
        <v>55.1</v>
      </c>
      <c r="C85" s="8" t="s">
        <v>393</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75">
      <c r="A86" s="8" t="s">
        <v>394</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5" thickBot="1" x14ac:dyDescent="0.9"/>
    <row r="88" spans="1:37" ht="15.5" thickBot="1" x14ac:dyDescent="0.9">
      <c r="A88" s="12" t="s">
        <v>395</v>
      </c>
      <c r="B88" s="13">
        <f>(B86-B85)/B85</f>
        <v>1.0254083484573502</v>
      </c>
    </row>
    <row r="89" spans="1:37" x14ac:dyDescent="0.75">
      <c r="A89" s="533" t="s">
        <v>172</v>
      </c>
      <c r="B89" s="533"/>
      <c r="C89" s="533"/>
      <c r="D89" s="533"/>
      <c r="E89" s="533"/>
    </row>
    <row r="90" spans="1:37" x14ac:dyDescent="0.75">
      <c r="A90" s="8">
        <v>6.6290250000000004</v>
      </c>
      <c r="B90" s="8" t="s">
        <v>399</v>
      </c>
      <c r="E90" s="8" t="s">
        <v>404</v>
      </c>
    </row>
    <row r="91" spans="1:37" x14ac:dyDescent="0.75">
      <c r="A91" s="8">
        <f>1/A90</f>
        <v>0.15085174667466181</v>
      </c>
      <c r="B91" s="8" t="s">
        <v>400</v>
      </c>
      <c r="E91" s="8" t="s">
        <v>177</v>
      </c>
    </row>
    <row r="92" spans="1:37" x14ac:dyDescent="0.75">
      <c r="A92" s="14">
        <v>0.5</v>
      </c>
      <c r="B92" s="8" t="s">
        <v>401</v>
      </c>
      <c r="E92" s="8" t="s">
        <v>405</v>
      </c>
    </row>
    <row r="93" spans="1:37" x14ac:dyDescent="0.75">
      <c r="A93" s="8">
        <f>A92*A91</f>
        <v>7.5425873337330904E-2</v>
      </c>
      <c r="B93" s="8" t="s">
        <v>402</v>
      </c>
      <c r="E93" s="8" t="s">
        <v>177</v>
      </c>
    </row>
    <row r="94" spans="1:37" x14ac:dyDescent="0.75">
      <c r="A94" s="8">
        <f>1/A93</f>
        <v>13.258050000000001</v>
      </c>
      <c r="B94" s="8" t="s">
        <v>403</v>
      </c>
      <c r="E94" s="8" t="s">
        <v>177</v>
      </c>
      <c r="J94" s="14"/>
    </row>
    <row r="95" spans="1:37" ht="15.5" thickBot="1" x14ac:dyDescent="0.9">
      <c r="A95" s="8">
        <v>8.0274920000000005</v>
      </c>
      <c r="B95" s="8" t="s">
        <v>397</v>
      </c>
      <c r="E95" s="8" t="s">
        <v>406</v>
      </c>
      <c r="J95" s="14"/>
    </row>
    <row r="96" spans="1:37" ht="15.5" thickBot="1" x14ac:dyDescent="0.9">
      <c r="A96" s="15">
        <f>(A94-A95)/A95</f>
        <v>0.65158059329115492</v>
      </c>
      <c r="B96" s="8" t="s">
        <v>398</v>
      </c>
      <c r="C96" s="16"/>
      <c r="E96" s="8" t="s">
        <v>177</v>
      </c>
    </row>
    <row r="98" spans="1:5" x14ac:dyDescent="0.75">
      <c r="A98" s="533" t="s">
        <v>173</v>
      </c>
      <c r="B98" s="533"/>
      <c r="C98" s="533"/>
      <c r="D98" s="533"/>
      <c r="E98" s="533"/>
    </row>
    <row r="99" spans="1:5" x14ac:dyDescent="0.75">
      <c r="A99" s="16">
        <v>0.3</v>
      </c>
      <c r="B99" s="14" t="s">
        <v>409</v>
      </c>
    </row>
    <row r="100" spans="1:5" x14ac:dyDescent="0.75">
      <c r="A100" s="8">
        <v>63.5</v>
      </c>
      <c r="B100" s="8" t="s">
        <v>410</v>
      </c>
    </row>
    <row r="101" spans="1:5" x14ac:dyDescent="0.75">
      <c r="A101" s="8">
        <f>1/A100</f>
        <v>1.5748031496062992E-2</v>
      </c>
      <c r="B101" s="8" t="s">
        <v>408</v>
      </c>
    </row>
    <row r="102" spans="1:5" x14ac:dyDescent="0.75">
      <c r="A102" s="17">
        <f>A101*(1-A99)</f>
        <v>1.1023622047244094E-2</v>
      </c>
      <c r="B102" s="8" t="s">
        <v>411</v>
      </c>
    </row>
    <row r="103" spans="1:5" x14ac:dyDescent="0.75">
      <c r="A103" s="17">
        <f>1/A102</f>
        <v>90.714285714285722</v>
      </c>
      <c r="B103" s="8" t="s">
        <v>415</v>
      </c>
    </row>
    <row r="104" spans="1:5" x14ac:dyDescent="0.75">
      <c r="A104" s="16">
        <v>0.35</v>
      </c>
      <c r="B104" s="8" t="s">
        <v>412</v>
      </c>
    </row>
    <row r="105" spans="1:5" x14ac:dyDescent="0.75">
      <c r="A105" s="8">
        <f>A102*(1-A104)</f>
        <v>7.1653543307086615E-3</v>
      </c>
      <c r="B105" s="8" t="s">
        <v>413</v>
      </c>
    </row>
    <row r="106" spans="1:5" ht="15.5" thickBot="1" x14ac:dyDescent="0.9">
      <c r="A106" s="8">
        <f>1/A105</f>
        <v>139.56043956043956</v>
      </c>
      <c r="B106" s="8" t="s">
        <v>414</v>
      </c>
    </row>
    <row r="107" spans="1:5" ht="15.5" thickBot="1" x14ac:dyDescent="0.9">
      <c r="A107" s="18">
        <f>(A106-A103)/A103</f>
        <v>0.53846153846153832</v>
      </c>
      <c r="B107" s="8" t="s">
        <v>416</v>
      </c>
    </row>
    <row r="108" spans="1:5" x14ac:dyDescent="0.75">
      <c r="A108" s="19"/>
    </row>
    <row r="109" spans="1:5" x14ac:dyDescent="0.75">
      <c r="A109" s="533" t="s">
        <v>175</v>
      </c>
      <c r="B109" s="533"/>
      <c r="C109" s="533"/>
      <c r="D109" s="533"/>
      <c r="E109" s="533"/>
    </row>
    <row r="110" spans="1:5" ht="15.5" thickBot="1" x14ac:dyDescent="0.9"/>
    <row r="111" spans="1:5" ht="15.5" thickBot="1" x14ac:dyDescent="0.9">
      <c r="A111" s="18">
        <f>A122</f>
        <v>0.20481927710843381</v>
      </c>
      <c r="B111" s="8" t="s">
        <v>418</v>
      </c>
    </row>
    <row r="113" spans="1:12" x14ac:dyDescent="0.75">
      <c r="A113" s="533" t="s">
        <v>174</v>
      </c>
      <c r="B113" s="533"/>
      <c r="C113" s="533"/>
      <c r="D113" s="533"/>
      <c r="E113" s="533"/>
    </row>
    <row r="114" spans="1:12" x14ac:dyDescent="0.75">
      <c r="A114" s="16">
        <v>0.2</v>
      </c>
      <c r="B114" s="14" t="s">
        <v>409</v>
      </c>
    </row>
    <row r="115" spans="1:12" x14ac:dyDescent="0.75">
      <c r="A115" s="8">
        <v>1.95</v>
      </c>
      <c r="B115" s="8" t="s">
        <v>417</v>
      </c>
    </row>
    <row r="116" spans="1:12" x14ac:dyDescent="0.75">
      <c r="A116" s="8">
        <f>1/A115</f>
        <v>0.51282051282051289</v>
      </c>
      <c r="B116" s="8" t="s">
        <v>408</v>
      </c>
    </row>
    <row r="117" spans="1:12" x14ac:dyDescent="0.75">
      <c r="A117" s="17">
        <f>A116*(1-A114)</f>
        <v>0.41025641025641035</v>
      </c>
      <c r="B117" s="8" t="s">
        <v>411</v>
      </c>
    </row>
    <row r="118" spans="1:12" x14ac:dyDescent="0.75">
      <c r="A118" s="17">
        <f>1/A117</f>
        <v>2.4374999999999996</v>
      </c>
      <c r="B118" s="8" t="s">
        <v>415</v>
      </c>
    </row>
    <row r="119" spans="1:12" x14ac:dyDescent="0.75">
      <c r="A119" s="16">
        <v>0.17</v>
      </c>
      <c r="B119" s="8" t="s">
        <v>412</v>
      </c>
    </row>
    <row r="120" spans="1:12" x14ac:dyDescent="0.75">
      <c r="A120" s="8">
        <f>A117*(1-A119)</f>
        <v>0.34051282051282056</v>
      </c>
      <c r="B120" s="8" t="s">
        <v>413</v>
      </c>
    </row>
    <row r="121" spans="1:12" ht="15.5" thickBot="1" x14ac:dyDescent="0.9">
      <c r="A121" s="8">
        <f>1/A120</f>
        <v>2.9367469879518069</v>
      </c>
      <c r="B121" s="8" t="s">
        <v>414</v>
      </c>
    </row>
    <row r="122" spans="1:12" ht="15.5" thickBot="1" x14ac:dyDescent="0.9">
      <c r="A122" s="18">
        <f>(A121-A118)/A118</f>
        <v>0.20481927710843381</v>
      </c>
      <c r="B122" s="8" t="s">
        <v>416</v>
      </c>
    </row>
    <row r="124" spans="1:12" x14ac:dyDescent="0.75">
      <c r="A124" s="533" t="s">
        <v>419</v>
      </c>
      <c r="B124" s="533"/>
      <c r="C124" s="533"/>
      <c r="D124" s="533"/>
      <c r="E124" s="533"/>
      <c r="J124" s="20"/>
    </row>
    <row r="125" spans="1:12" x14ac:dyDescent="0.75">
      <c r="A125" s="21">
        <v>4.4824543659231753E-4</v>
      </c>
      <c r="B125" s="8" t="s">
        <v>421</v>
      </c>
      <c r="K125" s="14"/>
      <c r="L125" s="14"/>
    </row>
    <row r="126" spans="1:12" x14ac:dyDescent="0.75">
      <c r="A126" s="8">
        <v>1.27</v>
      </c>
      <c r="B126" s="22" t="s">
        <v>425</v>
      </c>
      <c r="F126" s="23"/>
      <c r="J126" s="4"/>
      <c r="K126" s="21"/>
      <c r="L126" s="21"/>
    </row>
    <row r="127" spans="1:12" x14ac:dyDescent="0.75">
      <c r="A127" s="8">
        <f>(1/CONVERT(A125/A126,"mi","km")*0.00105505585)</f>
        <v>1.857438352962903</v>
      </c>
      <c r="B127" s="22" t="s">
        <v>422</v>
      </c>
      <c r="J127" s="24"/>
      <c r="K127" s="21"/>
      <c r="L127" s="21"/>
    </row>
    <row r="128" spans="1:12" x14ac:dyDescent="0.75">
      <c r="A128" s="8">
        <f>1/A127</f>
        <v>0.53837587578874124</v>
      </c>
      <c r="B128" s="22" t="s">
        <v>423</v>
      </c>
      <c r="F128" s="23"/>
      <c r="K128" s="16"/>
      <c r="L128" s="14"/>
    </row>
    <row r="129" spans="1:12" x14ac:dyDescent="0.75">
      <c r="A129" s="8">
        <v>1.07</v>
      </c>
      <c r="B129" s="8" t="s">
        <v>420</v>
      </c>
      <c r="F129" s="23"/>
      <c r="K129" s="16"/>
      <c r="L129" s="14"/>
    </row>
    <row r="130" spans="1:12" ht="15.5" thickBot="1" x14ac:dyDescent="0.9">
      <c r="A130" s="8">
        <f>1/A129</f>
        <v>0.93457943925233644</v>
      </c>
      <c r="B130" s="8" t="s">
        <v>424</v>
      </c>
      <c r="F130" s="23"/>
      <c r="K130" s="14"/>
      <c r="L130" s="14"/>
    </row>
    <row r="131" spans="1:12" ht="15.5" thickBot="1" x14ac:dyDescent="0.9">
      <c r="A131" s="18">
        <f>(A130-A128)/A128</f>
        <v>0.73592369435785332</v>
      </c>
      <c r="B131" s="8" t="s">
        <v>416</v>
      </c>
      <c r="F131" s="23"/>
    </row>
    <row r="133" spans="1:12" x14ac:dyDescent="0.75">
      <c r="A133" s="20"/>
      <c r="B133" s="14"/>
      <c r="C133" s="14"/>
    </row>
    <row r="134" spans="1:12" x14ac:dyDescent="0.75">
      <c r="A134" s="533" t="s">
        <v>105</v>
      </c>
      <c r="B134" s="533"/>
      <c r="C134" s="533"/>
      <c r="D134" s="533"/>
      <c r="E134" s="533"/>
    </row>
    <row r="135" spans="1:12" x14ac:dyDescent="0.75">
      <c r="A135" s="25" t="s">
        <v>437</v>
      </c>
      <c r="B135" s="26"/>
      <c r="C135" s="26"/>
      <c r="D135" s="26"/>
      <c r="E135" s="26"/>
      <c r="F135" s="26"/>
      <c r="G135" s="26"/>
    </row>
    <row r="136" spans="1:12" x14ac:dyDescent="0.75">
      <c r="A136" s="27"/>
      <c r="B136" s="536" t="s">
        <v>438</v>
      </c>
      <c r="C136" s="537"/>
      <c r="D136" s="537"/>
      <c r="E136" s="538"/>
      <c r="F136" s="26"/>
      <c r="G136" s="26"/>
    </row>
    <row r="137" spans="1:12" x14ac:dyDescent="0.75">
      <c r="A137" s="28"/>
      <c r="B137" s="536" t="s">
        <v>439</v>
      </c>
      <c r="C137" s="538"/>
      <c r="D137" s="536" t="s">
        <v>440</v>
      </c>
      <c r="E137" s="538"/>
      <c r="F137" s="26"/>
      <c r="G137" s="26"/>
    </row>
    <row r="138" spans="1:12" x14ac:dyDescent="0.75">
      <c r="A138" s="29" t="s">
        <v>441</v>
      </c>
      <c r="B138" s="30" t="s">
        <v>442</v>
      </c>
      <c r="C138" s="30" t="s">
        <v>443</v>
      </c>
      <c r="D138" s="30" t="s">
        <v>442</v>
      </c>
      <c r="E138" s="30" t="s">
        <v>443</v>
      </c>
      <c r="F138" s="26"/>
      <c r="G138" s="31" t="s">
        <v>444</v>
      </c>
    </row>
    <row r="139" spans="1:12" x14ac:dyDescent="0.75">
      <c r="A139" s="32" t="s">
        <v>445</v>
      </c>
      <c r="B139" s="33">
        <v>95</v>
      </c>
      <c r="C139" s="34">
        <v>95</v>
      </c>
      <c r="D139" s="33">
        <v>50</v>
      </c>
      <c r="E139" s="34">
        <v>50</v>
      </c>
      <c r="F139" s="31" t="s">
        <v>130</v>
      </c>
      <c r="G139" s="26">
        <f>(C139-E139)/C139</f>
        <v>0.47368421052631576</v>
      </c>
    </row>
    <row r="140" spans="1:12" x14ac:dyDescent="0.75">
      <c r="A140" s="35" t="s">
        <v>446</v>
      </c>
      <c r="B140" s="36">
        <v>100</v>
      </c>
      <c r="C140" s="37">
        <v>100</v>
      </c>
      <c r="D140" s="36">
        <v>70</v>
      </c>
      <c r="E140" s="37">
        <v>70</v>
      </c>
      <c r="F140" s="31" t="s">
        <v>130</v>
      </c>
      <c r="G140" s="26">
        <f t="shared" ref="G140:G156" si="0">(C140-E140)/C140</f>
        <v>0.3</v>
      </c>
    </row>
    <row r="141" spans="1:12" x14ac:dyDescent="0.75">
      <c r="A141" s="35" t="s">
        <v>447</v>
      </c>
      <c r="B141" s="36">
        <v>95</v>
      </c>
      <c r="C141" s="37">
        <v>95</v>
      </c>
      <c r="D141" s="36">
        <v>50</v>
      </c>
      <c r="E141" s="37">
        <v>50</v>
      </c>
      <c r="F141" s="31" t="s">
        <v>130</v>
      </c>
      <c r="G141" s="26">
        <f t="shared" si="0"/>
        <v>0.47368421052631576</v>
      </c>
    </row>
    <row r="142" spans="1:12" x14ac:dyDescent="0.75">
      <c r="A142" s="35" t="s">
        <v>448</v>
      </c>
      <c r="B142" s="36">
        <v>105</v>
      </c>
      <c r="C142" s="37">
        <v>105</v>
      </c>
      <c r="D142" s="36">
        <v>110</v>
      </c>
      <c r="E142" s="37">
        <v>110</v>
      </c>
      <c r="F142" s="38" t="s">
        <v>464</v>
      </c>
      <c r="G142" s="26">
        <f t="shared" si="0"/>
        <v>-4.7619047619047616E-2</v>
      </c>
    </row>
    <row r="143" spans="1:12" x14ac:dyDescent="0.75">
      <c r="A143" s="35" t="s">
        <v>449</v>
      </c>
      <c r="B143" s="36">
        <v>80</v>
      </c>
      <c r="C143" s="37">
        <v>80</v>
      </c>
      <c r="D143" s="36">
        <v>35</v>
      </c>
      <c r="E143" s="37">
        <v>35</v>
      </c>
      <c r="F143" s="31" t="s">
        <v>130</v>
      </c>
      <c r="G143" s="26">
        <f t="shared" si="0"/>
        <v>0.5625</v>
      </c>
    </row>
    <row r="144" spans="1:12" x14ac:dyDescent="0.75">
      <c r="A144" s="35" t="s">
        <v>450</v>
      </c>
      <c r="B144" s="36">
        <v>70</v>
      </c>
      <c r="C144" s="37">
        <v>70</v>
      </c>
      <c r="D144" s="36">
        <v>50</v>
      </c>
      <c r="E144" s="37">
        <v>50</v>
      </c>
      <c r="F144" s="31" t="s">
        <v>130</v>
      </c>
      <c r="G144" s="26">
        <f t="shared" si="0"/>
        <v>0.2857142857142857</v>
      </c>
    </row>
    <row r="145" spans="1:9" x14ac:dyDescent="0.75">
      <c r="A145" s="35" t="s">
        <v>451</v>
      </c>
      <c r="B145" s="36">
        <v>90</v>
      </c>
      <c r="C145" s="37">
        <v>90</v>
      </c>
      <c r="D145" s="36">
        <v>80</v>
      </c>
      <c r="E145" s="37">
        <v>80</v>
      </c>
      <c r="F145" s="31" t="s">
        <v>452</v>
      </c>
      <c r="G145" s="26">
        <f t="shared" si="0"/>
        <v>0.1111111111111111</v>
      </c>
    </row>
    <row r="146" spans="1:9" x14ac:dyDescent="0.75">
      <c r="A146" s="35" t="s">
        <v>453</v>
      </c>
      <c r="B146" s="36">
        <v>100</v>
      </c>
      <c r="C146" s="37">
        <v>100</v>
      </c>
      <c r="D146" s="36">
        <v>90</v>
      </c>
      <c r="E146" s="37">
        <v>90</v>
      </c>
      <c r="F146" s="31" t="s">
        <v>130</v>
      </c>
      <c r="G146" s="26">
        <f t="shared" si="0"/>
        <v>0.1</v>
      </c>
    </row>
    <row r="147" spans="1:9" x14ac:dyDescent="0.75">
      <c r="A147" s="35" t="s">
        <v>454</v>
      </c>
      <c r="B147" s="36">
        <v>80</v>
      </c>
      <c r="C147" s="37">
        <v>80</v>
      </c>
      <c r="D147" s="36">
        <v>40</v>
      </c>
      <c r="E147" s="37">
        <v>40</v>
      </c>
      <c r="F147" s="31" t="s">
        <v>130</v>
      </c>
      <c r="G147" s="26">
        <f t="shared" si="0"/>
        <v>0.5</v>
      </c>
    </row>
    <row r="148" spans="1:9" x14ac:dyDescent="0.75">
      <c r="A148" s="35" t="s">
        <v>455</v>
      </c>
      <c r="B148" s="36">
        <v>80</v>
      </c>
      <c r="C148" s="37">
        <v>80</v>
      </c>
      <c r="D148" s="36">
        <v>50</v>
      </c>
      <c r="E148" s="37">
        <v>50</v>
      </c>
      <c r="F148" s="31" t="s">
        <v>130</v>
      </c>
      <c r="G148" s="26">
        <f t="shared" si="0"/>
        <v>0.375</v>
      </c>
    </row>
    <row r="149" spans="1:9" x14ac:dyDescent="0.75">
      <c r="A149" s="35" t="s">
        <v>456</v>
      </c>
      <c r="B149" s="36">
        <v>90</v>
      </c>
      <c r="C149" s="37">
        <v>90</v>
      </c>
      <c r="D149" s="36">
        <v>80</v>
      </c>
      <c r="E149" s="37">
        <v>80</v>
      </c>
      <c r="F149" s="31" t="s">
        <v>452</v>
      </c>
      <c r="G149" s="26">
        <f t="shared" si="0"/>
        <v>0.1111111111111111</v>
      </c>
    </row>
    <row r="150" spans="1:9" x14ac:dyDescent="0.75">
      <c r="A150" s="35" t="s">
        <v>457</v>
      </c>
      <c r="B150" s="36">
        <v>95</v>
      </c>
      <c r="C150" s="37">
        <v>95</v>
      </c>
      <c r="D150" s="36">
        <v>90</v>
      </c>
      <c r="E150" s="37">
        <v>90</v>
      </c>
      <c r="F150" s="38" t="s">
        <v>464</v>
      </c>
      <c r="G150" s="26">
        <f t="shared" si="0"/>
        <v>5.2631578947368418E-2</v>
      </c>
    </row>
    <row r="151" spans="1:9" x14ac:dyDescent="0.75">
      <c r="A151" s="35" t="s">
        <v>458</v>
      </c>
      <c r="B151" s="36">
        <v>95</v>
      </c>
      <c r="C151" s="37">
        <v>95</v>
      </c>
      <c r="D151" s="36">
        <v>90</v>
      </c>
      <c r="E151" s="37">
        <v>90</v>
      </c>
      <c r="F151" s="38" t="s">
        <v>464</v>
      </c>
      <c r="G151" s="26">
        <f t="shared" si="0"/>
        <v>5.2631578947368418E-2</v>
      </c>
    </row>
    <row r="152" spans="1:9" x14ac:dyDescent="0.75">
      <c r="A152" s="35" t="s">
        <v>459</v>
      </c>
      <c r="B152" s="36">
        <v>80</v>
      </c>
      <c r="C152" s="37">
        <v>50</v>
      </c>
      <c r="D152" s="36">
        <v>30</v>
      </c>
      <c r="E152" s="37">
        <v>30</v>
      </c>
      <c r="F152" s="31" t="s">
        <v>129</v>
      </c>
      <c r="G152" s="26">
        <f>(C152-E152)/C152</f>
        <v>0.4</v>
      </c>
    </row>
    <row r="153" spans="1:9" x14ac:dyDescent="0.75">
      <c r="A153" s="35" t="s">
        <v>460</v>
      </c>
      <c r="B153" s="36">
        <v>90</v>
      </c>
      <c r="C153" s="37">
        <v>90</v>
      </c>
      <c r="D153" s="36">
        <v>70</v>
      </c>
      <c r="E153" s="37">
        <v>70</v>
      </c>
      <c r="F153" s="31" t="s">
        <v>126</v>
      </c>
      <c r="G153" s="26">
        <f t="shared" si="0"/>
        <v>0.22222222222222221</v>
      </c>
    </row>
    <row r="154" spans="1:9" x14ac:dyDescent="0.75">
      <c r="A154" s="35" t="s">
        <v>461</v>
      </c>
      <c r="B154" s="36">
        <v>95</v>
      </c>
      <c r="C154" s="37">
        <v>90</v>
      </c>
      <c r="D154" s="36">
        <v>80</v>
      </c>
      <c r="E154" s="37">
        <v>80</v>
      </c>
      <c r="F154" s="38" t="s">
        <v>464</v>
      </c>
      <c r="G154" s="26">
        <f t="shared" si="0"/>
        <v>0.1111111111111111</v>
      </c>
      <c r="I154" s="39"/>
    </row>
    <row r="155" spans="1:9" x14ac:dyDescent="0.75">
      <c r="A155" s="35" t="s">
        <v>462</v>
      </c>
      <c r="B155" s="36">
        <v>80</v>
      </c>
      <c r="C155" s="37">
        <v>65</v>
      </c>
      <c r="D155" s="36">
        <v>60</v>
      </c>
      <c r="E155" s="37">
        <v>30</v>
      </c>
      <c r="F155" s="31" t="s">
        <v>127</v>
      </c>
      <c r="G155" s="26">
        <f t="shared" si="0"/>
        <v>0.53846153846153844</v>
      </c>
    </row>
    <row r="156" spans="1:9" x14ac:dyDescent="0.75">
      <c r="A156" s="40" t="s">
        <v>463</v>
      </c>
      <c r="B156" s="41">
        <v>90</v>
      </c>
      <c r="C156" s="42">
        <v>90</v>
      </c>
      <c r="D156" s="41">
        <v>70</v>
      </c>
      <c r="E156" s="42">
        <v>70</v>
      </c>
      <c r="F156" s="31" t="s">
        <v>127</v>
      </c>
      <c r="G156" s="26">
        <f t="shared" si="0"/>
        <v>0.22222222222222221</v>
      </c>
    </row>
    <row r="157" spans="1:9" x14ac:dyDescent="0.75">
      <c r="A157" s="26"/>
      <c r="B157" s="26"/>
      <c r="C157" s="26"/>
      <c r="D157" s="26"/>
      <c r="E157" s="26"/>
      <c r="F157" s="26"/>
      <c r="G157" s="26"/>
    </row>
    <row r="158" spans="1:9" x14ac:dyDescent="0.75">
      <c r="A158" s="26"/>
      <c r="B158" s="26"/>
      <c r="C158" s="26"/>
      <c r="D158" s="26"/>
      <c r="E158" s="26"/>
      <c r="F158" s="26"/>
      <c r="G158" s="26"/>
    </row>
    <row r="159" spans="1:9" x14ac:dyDescent="0.75">
      <c r="A159" s="26" t="s">
        <v>130</v>
      </c>
      <c r="B159" s="26">
        <f>AVERAGEIF(F139:F156,A159,G139:G156)</f>
        <v>0.38382283834586467</v>
      </c>
      <c r="C159" s="26"/>
      <c r="D159" s="26"/>
      <c r="E159" s="26"/>
      <c r="F159" s="26"/>
      <c r="G159" s="26"/>
    </row>
    <row r="160" spans="1:9" x14ac:dyDescent="0.75">
      <c r="A160" s="26" t="s">
        <v>452</v>
      </c>
      <c r="B160" s="26">
        <f>AVERAGEIF(F139:F156,A160,G139:G156)</f>
        <v>0.1111111111111111</v>
      </c>
      <c r="C160" s="26"/>
      <c r="D160" s="26"/>
      <c r="E160" s="26"/>
      <c r="F160" s="26"/>
      <c r="G160" s="26"/>
    </row>
    <row r="161" spans="1:7" x14ac:dyDescent="0.75">
      <c r="A161" s="26" t="s">
        <v>129</v>
      </c>
      <c r="B161" s="26">
        <f>AVERAGEIF(F139:F156,A161,G139:G156)</f>
        <v>0.4</v>
      </c>
      <c r="C161" s="26"/>
      <c r="D161" s="26"/>
      <c r="E161" s="26"/>
      <c r="F161" s="26"/>
      <c r="G161" s="26"/>
    </row>
    <row r="162" spans="1:7" x14ac:dyDescent="0.75">
      <c r="A162" s="26" t="s">
        <v>126</v>
      </c>
      <c r="B162" s="26">
        <f>AVERAGEIF(F139:F156,A162,G139:G156)</f>
        <v>0.22222222222222221</v>
      </c>
      <c r="C162" s="26"/>
      <c r="D162" s="26"/>
      <c r="E162" s="26"/>
      <c r="F162" s="26"/>
      <c r="G162" s="26"/>
    </row>
    <row r="163" spans="1:7" x14ac:dyDescent="0.75">
      <c r="A163" s="26" t="s">
        <v>127</v>
      </c>
      <c r="B163" s="26">
        <f>AVERAGEIF(F139:F156,A163,G139:G156)</f>
        <v>0.38034188034188032</v>
      </c>
      <c r="C163" s="26"/>
      <c r="D163" s="26"/>
      <c r="E163" s="26"/>
      <c r="F163" s="26"/>
      <c r="G163" s="26"/>
    </row>
    <row r="165" spans="1:7" x14ac:dyDescent="0.75">
      <c r="A165" s="533" t="s">
        <v>178</v>
      </c>
      <c r="B165" s="533"/>
      <c r="C165" s="533"/>
      <c r="D165" s="533"/>
      <c r="E165" s="533"/>
    </row>
    <row r="166" spans="1:7" ht="15.5" thickBot="1" x14ac:dyDescent="0.9">
      <c r="A166" s="22" t="s">
        <v>179</v>
      </c>
      <c r="B166" s="16">
        <v>0.4</v>
      </c>
    </row>
    <row r="167" spans="1:7" ht="15.5" thickBot="1" x14ac:dyDescent="0.9">
      <c r="A167" s="8" t="s">
        <v>180</v>
      </c>
      <c r="B167" s="43">
        <f>(1+B166)^(1/(2020-2010))-1</f>
        <v>3.4219694129380196E-2</v>
      </c>
    </row>
    <row r="168" spans="1:7" x14ac:dyDescent="0.75">
      <c r="B168" s="44"/>
    </row>
    <row r="169" spans="1:7" x14ac:dyDescent="0.75">
      <c r="A169" s="533" t="s">
        <v>426</v>
      </c>
      <c r="B169" s="533"/>
    </row>
    <row r="170" spans="1:7" x14ac:dyDescent="0.75">
      <c r="A170" s="22" t="s">
        <v>427</v>
      </c>
      <c r="B170" s="45">
        <v>972.7</v>
      </c>
    </row>
    <row r="171" spans="1:7" ht="15.5" thickBot="1" x14ac:dyDescent="0.9">
      <c r="A171" s="22" t="s">
        <v>428</v>
      </c>
      <c r="B171" s="46">
        <f>400.9+53.5+276.5+255.7+63.5+462.5+B170+975.4+227.6+436.5</f>
        <v>4124.8</v>
      </c>
    </row>
    <row r="172" spans="1:7" ht="15.5" thickBot="1" x14ac:dyDescent="0.9">
      <c r="A172" s="22" t="s">
        <v>429</v>
      </c>
      <c r="B172" s="43">
        <f>B170/B171</f>
        <v>0.23581749418153608</v>
      </c>
    </row>
    <row r="173" spans="1:7" x14ac:dyDescent="0.75">
      <c r="B173" s="44"/>
    </row>
    <row r="174" spans="1:7" x14ac:dyDescent="0.75">
      <c r="A174" s="533" t="s">
        <v>187</v>
      </c>
      <c r="B174" s="533"/>
      <c r="C174" s="533"/>
      <c r="D174" s="533"/>
      <c r="E174" s="533"/>
    </row>
    <row r="175" spans="1:7" ht="15.5" thickBot="1" x14ac:dyDescent="0.9">
      <c r="A175" s="22" t="s">
        <v>436</v>
      </c>
      <c r="B175" s="44">
        <v>0.1246</v>
      </c>
    </row>
    <row r="176" spans="1:7" ht="15.5" thickBot="1" x14ac:dyDescent="0.9">
      <c r="A176" s="22" t="s">
        <v>431</v>
      </c>
      <c r="B176" s="43">
        <f>1-B175</f>
        <v>0.87539999999999996</v>
      </c>
    </row>
    <row r="178" spans="1:5" x14ac:dyDescent="0.75">
      <c r="A178" s="533" t="s">
        <v>181</v>
      </c>
      <c r="B178" s="533"/>
      <c r="C178" s="533"/>
      <c r="D178" s="533"/>
      <c r="E178" s="533"/>
    </row>
    <row r="179" spans="1:5" x14ac:dyDescent="0.75">
      <c r="A179" s="24" t="s">
        <v>433</v>
      </c>
      <c r="B179" s="8">
        <v>197000</v>
      </c>
    </row>
    <row r="180" spans="1:5" ht="15.5" thickBot="1" x14ac:dyDescent="0.9">
      <c r="A180" s="8" t="s">
        <v>434</v>
      </c>
      <c r="B180" s="8">
        <v>175000</v>
      </c>
    </row>
    <row r="181" spans="1:5" ht="15.5" thickBot="1" x14ac:dyDescent="0.9">
      <c r="A181" s="8" t="s">
        <v>182</v>
      </c>
      <c r="B181" s="18">
        <f>B179/B180</f>
        <v>1.1257142857142857</v>
      </c>
    </row>
    <row r="183" spans="1:5" x14ac:dyDescent="0.75">
      <c r="A183" s="533" t="s">
        <v>183</v>
      </c>
      <c r="B183" s="533"/>
      <c r="C183" s="533"/>
      <c r="D183" s="533"/>
      <c r="E183" s="533"/>
    </row>
    <row r="184" spans="1:5" x14ac:dyDescent="0.75">
      <c r="A184" s="22" t="s">
        <v>2332</v>
      </c>
      <c r="B184" s="209">
        <v>1.2E-2</v>
      </c>
    </row>
    <row r="185" spans="1:5" x14ac:dyDescent="0.75">
      <c r="A185" s="22" t="s">
        <v>2333</v>
      </c>
      <c r="B185" s="209">
        <v>2.4E-2</v>
      </c>
    </row>
    <row r="186" spans="1:5" x14ac:dyDescent="0.75">
      <c r="A186" s="22" t="s">
        <v>2334</v>
      </c>
      <c r="B186" s="8">
        <f>2050-2018+1</f>
        <v>33</v>
      </c>
    </row>
    <row r="187" spans="1:5" x14ac:dyDescent="0.75">
      <c r="A187" s="22" t="s">
        <v>2335</v>
      </c>
      <c r="B187" s="14">
        <f>(1-B184)^B186</f>
        <v>0.67139665221009714</v>
      </c>
    </row>
    <row r="188" spans="1:5" ht="15.5" thickBot="1" x14ac:dyDescent="0.9">
      <c r="A188" s="22" t="s">
        <v>2336</v>
      </c>
      <c r="B188" s="14">
        <f>(1-B185)^B186</f>
        <v>0.44858421050781644</v>
      </c>
    </row>
    <row r="189" spans="1:5" ht="15.5" thickBot="1" x14ac:dyDescent="0.9">
      <c r="A189" s="22" t="s">
        <v>2337</v>
      </c>
      <c r="B189" s="18">
        <f>(B187-B188)/B187</f>
        <v>0.33186409400289502</v>
      </c>
    </row>
    <row r="191" spans="1:5" x14ac:dyDescent="0.75">
      <c r="A191" s="533" t="s">
        <v>197</v>
      </c>
      <c r="B191" s="533"/>
      <c r="C191" s="533"/>
      <c r="D191" s="533"/>
      <c r="E191" s="533"/>
    </row>
    <row r="192" spans="1:5" x14ac:dyDescent="0.75">
      <c r="A192" s="20" t="s">
        <v>189</v>
      </c>
      <c r="B192" s="20" t="s">
        <v>190</v>
      </c>
      <c r="C192" s="20"/>
    </row>
    <row r="193" spans="1:9" x14ac:dyDescent="0.75">
      <c r="A193" s="8" t="s">
        <v>191</v>
      </c>
      <c r="B193" s="21">
        <v>15277777.777777778</v>
      </c>
      <c r="C193" s="8" t="s">
        <v>192</v>
      </c>
    </row>
    <row r="194" spans="1:9" x14ac:dyDescent="0.75">
      <c r="A194" s="8" t="s">
        <v>193</v>
      </c>
      <c r="B194" s="21">
        <f>3.4*10^6</f>
        <v>3400000</v>
      </c>
      <c r="C194" s="47"/>
    </row>
    <row r="195" spans="1:9" x14ac:dyDescent="0.75">
      <c r="A195" s="8" t="s">
        <v>194</v>
      </c>
      <c r="B195" s="8">
        <v>2</v>
      </c>
    </row>
    <row r="196" spans="1:9" ht="15.5" thickBot="1" x14ac:dyDescent="0.9">
      <c r="A196" s="8" t="s">
        <v>195</v>
      </c>
      <c r="B196" s="21">
        <f>B195*B194</f>
        <v>6800000</v>
      </c>
    </row>
    <row r="197" spans="1:9" ht="15.5" thickBot="1" x14ac:dyDescent="0.9">
      <c r="A197" s="8" t="s">
        <v>196</v>
      </c>
      <c r="B197" s="18">
        <f>B196/B193</f>
        <v>0.44509090909090909</v>
      </c>
    </row>
    <row r="199" spans="1:9" x14ac:dyDescent="0.75">
      <c r="A199" s="306" t="s">
        <v>3241</v>
      </c>
    </row>
    <row r="201" spans="1:9" x14ac:dyDescent="0.75">
      <c r="A201" s="308" t="s">
        <v>3262</v>
      </c>
      <c r="B201" s="535" t="s">
        <v>3245</v>
      </c>
      <c r="C201" s="535"/>
      <c r="D201" s="535"/>
      <c r="E201" s="535"/>
      <c r="F201" s="535"/>
      <c r="G201" s="535"/>
      <c r="H201" s="535"/>
      <c r="I201" s="535"/>
    </row>
    <row r="202" spans="1:9" x14ac:dyDescent="0.75">
      <c r="A202" s="207" t="s">
        <v>3246</v>
      </c>
      <c r="B202" s="207" t="s">
        <v>3247</v>
      </c>
      <c r="C202" s="207" t="s">
        <v>3248</v>
      </c>
      <c r="D202" s="207" t="s">
        <v>3249</v>
      </c>
      <c r="E202" s="207" t="s">
        <v>2462</v>
      </c>
      <c r="F202" s="207" t="s">
        <v>90</v>
      </c>
      <c r="G202" s="207" t="s">
        <v>3250</v>
      </c>
      <c r="H202" s="207" t="s">
        <v>3251</v>
      </c>
      <c r="I202" s="207" t="s">
        <v>3252</v>
      </c>
    </row>
    <row r="203" spans="1:9" x14ac:dyDescent="0.75">
      <c r="A203" s="207" t="s">
        <v>3253</v>
      </c>
      <c r="B203" s="216">
        <v>0</v>
      </c>
      <c r="C203" s="216">
        <v>6</v>
      </c>
      <c r="D203" s="216">
        <v>9</v>
      </c>
      <c r="E203" s="216">
        <v>25</v>
      </c>
      <c r="F203" s="216">
        <v>21</v>
      </c>
      <c r="G203" s="216">
        <v>215</v>
      </c>
      <c r="H203" s="216">
        <v>81</v>
      </c>
      <c r="I203" s="216">
        <v>134</v>
      </c>
    </row>
    <row r="204" spans="1:9" x14ac:dyDescent="0.75">
      <c r="A204" s="207" t="s">
        <v>3254</v>
      </c>
      <c r="B204" s="216">
        <v>4</v>
      </c>
      <c r="C204" s="216">
        <v>3</v>
      </c>
      <c r="D204" s="216">
        <v>15</v>
      </c>
      <c r="E204" s="216">
        <v>40</v>
      </c>
      <c r="F204" s="216">
        <v>43</v>
      </c>
      <c r="G204" s="216">
        <v>163</v>
      </c>
      <c r="H204" s="216">
        <v>56</v>
      </c>
      <c r="I204" s="216">
        <v>94</v>
      </c>
    </row>
    <row r="205" spans="1:9" ht="15.5" thickBot="1" x14ac:dyDescent="0.9">
      <c r="A205" s="48" t="s">
        <v>3255</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5" thickBot="1" x14ac:dyDescent="0.9">
      <c r="A206" s="216" t="s">
        <v>3256</v>
      </c>
      <c r="B206" s="18">
        <f>SUM(G205:H205)/SUM(G203:H203)</f>
        <v>-0.26013513513513514</v>
      </c>
    </row>
    <row r="207" spans="1:9" ht="15.5" thickBot="1" x14ac:dyDescent="0.9">
      <c r="A207" s="279" t="s">
        <v>3257</v>
      </c>
      <c r="B207" s="18">
        <f>I205/I203</f>
        <v>-0.29850746268656714</v>
      </c>
    </row>
    <row r="209" spans="1:9" x14ac:dyDescent="0.75">
      <c r="A209" s="308" t="s">
        <v>3263</v>
      </c>
      <c r="B209" s="535" t="s">
        <v>3245</v>
      </c>
      <c r="C209" s="535"/>
      <c r="D209" s="535"/>
      <c r="E209" s="535"/>
      <c r="F209" s="535"/>
      <c r="G209" s="535"/>
      <c r="H209" s="535"/>
      <c r="I209" s="535"/>
    </row>
    <row r="210" spans="1:9" x14ac:dyDescent="0.75">
      <c r="A210" s="207" t="s">
        <v>3246</v>
      </c>
      <c r="B210" s="207" t="s">
        <v>3247</v>
      </c>
      <c r="C210" s="207" t="s">
        <v>3248</v>
      </c>
      <c r="D210" s="207" t="s">
        <v>3249</v>
      </c>
      <c r="E210" s="207" t="s">
        <v>2462</v>
      </c>
      <c r="F210" s="207" t="s">
        <v>90</v>
      </c>
      <c r="G210" s="207" t="s">
        <v>3250</v>
      </c>
      <c r="H210" s="207" t="s">
        <v>3251</v>
      </c>
      <c r="I210" s="207" t="s">
        <v>3252</v>
      </c>
    </row>
    <row r="211" spans="1:9" x14ac:dyDescent="0.75">
      <c r="A211" s="207" t="s">
        <v>3253</v>
      </c>
      <c r="B211" s="216">
        <v>0</v>
      </c>
      <c r="C211" s="216">
        <v>17</v>
      </c>
      <c r="D211" s="216">
        <v>18</v>
      </c>
      <c r="E211" s="216">
        <v>22</v>
      </c>
      <c r="F211" s="216">
        <v>12</v>
      </c>
      <c r="G211" s="216">
        <v>73</v>
      </c>
      <c r="H211" s="216">
        <v>21</v>
      </c>
      <c r="I211" s="216">
        <v>21</v>
      </c>
    </row>
    <row r="212" spans="1:9" x14ac:dyDescent="0.75">
      <c r="A212" s="207" t="s">
        <v>3254</v>
      </c>
      <c r="B212" s="216">
        <v>0</v>
      </c>
      <c r="C212" s="216">
        <v>15</v>
      </c>
      <c r="D212" s="216">
        <v>22</v>
      </c>
      <c r="E212" s="216">
        <v>39</v>
      </c>
      <c r="F212" s="216">
        <v>23</v>
      </c>
      <c r="G212" s="216">
        <v>51</v>
      </c>
      <c r="H212" s="216">
        <v>17</v>
      </c>
      <c r="I212" s="216">
        <v>19</v>
      </c>
    </row>
    <row r="213" spans="1:9" ht="15.5" thickBot="1" x14ac:dyDescent="0.9">
      <c r="A213" s="48" t="s">
        <v>3255</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5" thickBot="1" x14ac:dyDescent="0.9">
      <c r="A214" s="216" t="s">
        <v>3256</v>
      </c>
      <c r="B214" s="18">
        <f>SUM(G213:H213)/SUM(G211:H211)</f>
        <v>-0.27659574468085107</v>
      </c>
    </row>
    <row r="215" spans="1:9" ht="15.5" thickBot="1" x14ac:dyDescent="0.9">
      <c r="A215" s="279" t="s">
        <v>3257</v>
      </c>
      <c r="B215" s="18">
        <f>I213/I211</f>
        <v>-9.5238095238095233E-2</v>
      </c>
    </row>
    <row r="217" spans="1:9" x14ac:dyDescent="0.75">
      <c r="A217" s="307" t="s">
        <v>3264</v>
      </c>
      <c r="B217" s="535" t="s">
        <v>3245</v>
      </c>
      <c r="C217" s="535"/>
      <c r="D217" s="535"/>
      <c r="E217" s="535"/>
    </row>
    <row r="218" spans="1:9" x14ac:dyDescent="0.75">
      <c r="A218" s="207" t="s">
        <v>3246</v>
      </c>
      <c r="B218" s="207" t="s">
        <v>3258</v>
      </c>
      <c r="C218" s="207" t="s">
        <v>3259</v>
      </c>
      <c r="D218" s="207" t="s">
        <v>3260</v>
      </c>
      <c r="E218" s="207" t="s">
        <v>90</v>
      </c>
    </row>
    <row r="219" spans="1:9" x14ac:dyDescent="0.75">
      <c r="A219" s="207" t="s">
        <v>3253</v>
      </c>
      <c r="B219" s="216">
        <v>112</v>
      </c>
      <c r="C219" s="216">
        <v>16</v>
      </c>
      <c r="D219" s="216">
        <v>9</v>
      </c>
      <c r="E219" s="216">
        <v>134</v>
      </c>
    </row>
    <row r="220" spans="1:9" x14ac:dyDescent="0.75">
      <c r="A220" s="207" t="s">
        <v>3254</v>
      </c>
      <c r="B220" s="216">
        <v>87</v>
      </c>
      <c r="C220" s="216">
        <v>17</v>
      </c>
      <c r="D220" s="216">
        <v>9</v>
      </c>
      <c r="E220" s="216">
        <v>151</v>
      </c>
    </row>
    <row r="221" spans="1:9" ht="15.5" thickBot="1" x14ac:dyDescent="0.9">
      <c r="A221" s="48" t="s">
        <v>3255</v>
      </c>
      <c r="B221" s="8">
        <f>B220-B219</f>
        <v>-25</v>
      </c>
      <c r="C221" s="8">
        <f t="shared" ref="C221:E221" si="9">C220-C219</f>
        <v>1</v>
      </c>
      <c r="D221" s="8">
        <f t="shared" si="9"/>
        <v>0</v>
      </c>
      <c r="E221" s="8">
        <f t="shared" si="9"/>
        <v>17</v>
      </c>
    </row>
    <row r="222" spans="1:9" ht="15.5" thickBot="1" x14ac:dyDescent="0.9">
      <c r="A222" s="279" t="s">
        <v>3261</v>
      </c>
      <c r="B222" s="18">
        <f>B221/B219</f>
        <v>-0.22321428571428573</v>
      </c>
    </row>
    <row r="226" spans="1:9" x14ac:dyDescent="0.75">
      <c r="A226" s="216"/>
      <c r="B226" s="216"/>
      <c r="C226" s="216"/>
      <c r="D226" s="216"/>
      <c r="E226" s="216"/>
      <c r="F226" s="216"/>
      <c r="G226" s="216"/>
      <c r="H226" s="216"/>
      <c r="I226" s="216"/>
    </row>
    <row r="227" spans="1:9" x14ac:dyDescent="0.75">
      <c r="A227" s="216"/>
      <c r="B227" s="216"/>
      <c r="C227" s="216"/>
      <c r="D227" s="216"/>
      <c r="E227" s="216"/>
      <c r="F227" s="216"/>
      <c r="G227" s="216"/>
      <c r="H227" s="216"/>
      <c r="I227" s="216"/>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Shelley Wenzel</cp:lastModifiedBy>
  <dcterms:created xsi:type="dcterms:W3CDTF">2014-07-10T20:44:47Z</dcterms:created>
  <dcterms:modified xsi:type="dcterms:W3CDTF">2021-08-05T17:21:00Z</dcterms:modified>
</cp:coreProperties>
</file>