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olivia\Documents\EPS_Models by Region\Mexico\eps-mexico\InputData\elec\BCpUC\"/>
    </mc:Choice>
  </mc:AlternateContent>
  <xr:revisionPtr revIDLastSave="0" documentId="13_ncr:1_{96FB32BC-7C2C-4D6E-8005-A7950567DD69}" xr6:coauthVersionLast="47" xr6:coauthVersionMax="47" xr10:uidLastSave="{00000000-0000-0000-0000-000000000000}"/>
  <bookViews>
    <workbookView xWindow="-120" yWindow="-120" windowWidth="29040" windowHeight="17640" activeTab="4"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3" l="1"/>
  <c r="Q2" i="4"/>
  <c r="R2" i="4"/>
  <c r="C10" i="7"/>
  <c r="C2" i="4" s="1"/>
  <c r="D10" i="7"/>
  <c r="D2" i="4" s="1"/>
  <c r="E10" i="7"/>
  <c r="E2" i="4" s="1"/>
  <c r="F10" i="7"/>
  <c r="F2" i="4" s="1"/>
  <c r="G10" i="7"/>
  <c r="G2" i="4" s="1"/>
  <c r="H10" i="7"/>
  <c r="H2" i="4" s="1"/>
  <c r="I10" i="7"/>
  <c r="I2" i="4" s="1"/>
  <c r="J10" i="7"/>
  <c r="J2" i="4" s="1"/>
  <c r="K10" i="7"/>
  <c r="K2" i="4" s="1"/>
  <c r="L10" i="7"/>
  <c r="L2" i="4" s="1"/>
  <c r="M10" i="7"/>
  <c r="M2" i="4" s="1"/>
  <c r="N10" i="7"/>
  <c r="N2" i="4" s="1"/>
  <c r="O10" i="7"/>
  <c r="O2" i="4" s="1"/>
  <c r="P10" i="7"/>
  <c r="P2" i="4" s="1"/>
  <c r="Q10" i="7"/>
  <c r="R10" i="7"/>
  <c r="S10" i="7"/>
  <c r="S2" i="4" s="1"/>
  <c r="T10" i="7"/>
  <c r="T2" i="4" s="1"/>
  <c r="U10" i="7"/>
  <c r="U2" i="4" s="1"/>
  <c r="V10" i="7"/>
  <c r="V2" i="4" s="1"/>
  <c r="W10" i="7"/>
  <c r="W2" i="4" s="1"/>
  <c r="X10" i="7"/>
  <c r="X2" i="4" s="1"/>
  <c r="Y10" i="7"/>
  <c r="Y2" i="4" s="1"/>
  <c r="Z10" i="7"/>
  <c r="Z2" i="4" s="1"/>
  <c r="AA10" i="7"/>
  <c r="AA2" i="4" s="1"/>
  <c r="AB10" i="7"/>
  <c r="AB2" i="4" s="1"/>
  <c r="AC10" i="7"/>
  <c r="AC2" i="4" s="1"/>
  <c r="AD10" i="7"/>
  <c r="AD2" i="4" s="1"/>
  <c r="AE10" i="7"/>
  <c r="AE2" i="4" s="1"/>
  <c r="AF10" i="7"/>
  <c r="AF2" i="4" s="1"/>
  <c r="B10" i="7"/>
  <c r="B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0" i="3" l="1"/>
  <c r="B24" i="3"/>
  <c r="B32" i="3"/>
  <c r="B3" i="3"/>
  <c r="B19" i="3"/>
  <c r="B27" i="3"/>
  <c r="B25" i="3"/>
  <c r="B33" i="3"/>
  <c r="B22" i="3" l="1"/>
  <c r="B17" i="3"/>
  <c r="B16" i="3"/>
  <c r="B14" i="3"/>
  <c r="B28" i="3"/>
  <c r="B31" i="3"/>
  <c r="B29" i="3"/>
  <c r="B20" i="3"/>
  <c r="B26" i="3"/>
  <c r="B23" i="3"/>
  <c r="B21" i="3"/>
  <c r="B18" i="3"/>
  <c r="B15" i="3"/>
  <c r="B10" i="3"/>
  <c r="B7" i="3"/>
  <c r="B4" i="3"/>
  <c r="B5" i="3"/>
  <c r="B6" i="3"/>
  <c r="B8" i="3"/>
  <c r="B9" i="3"/>
  <c r="B11" i="3"/>
  <c r="B12" i="3"/>
  <c r="B13" i="3"/>
</calcChain>
</file>

<file path=xl/sharedStrings.xml><?xml version="1.0" encoding="utf-8"?>
<sst xmlns="http://schemas.openxmlformats.org/spreadsheetml/2006/main" count="113" uniqueCount="97">
  <si>
    <t>Year</t>
  </si>
  <si>
    <t>$/kWh</t>
  </si>
  <si>
    <t>Sources:</t>
  </si>
  <si>
    <t>Battery cost projections per kWh</t>
  </si>
  <si>
    <t>Rocky Mountain Institute</t>
  </si>
  <si>
    <t>The Economics of Grid Defection</t>
  </si>
  <si>
    <t>Page 61, First Table, "Li-ion Battery Capital Cost"</t>
  </si>
  <si>
    <t>http://www.rmi.org/electricity_grid_defection</t>
  </si>
  <si>
    <t>2010 Battery Costs per kW</t>
  </si>
  <si>
    <t>Sandia National Laboratory</t>
  </si>
  <si>
    <t>DOE/EPRI 2013 Electricity Storage Handbook in Collaboration with NRECA</t>
  </si>
  <si>
    <t>http://www.sandia.gov/ess/publications/SAND2013-5131.pdf</t>
  </si>
  <si>
    <t>Page B-45, Table B-28</t>
  </si>
  <si>
    <t>Battery Cost ($/MW)</t>
  </si>
  <si>
    <t>Note:</t>
  </si>
  <si>
    <t>See "cpi.xlsx" in the InputData folder for source information.</t>
  </si>
  <si>
    <t>BCpUC Battery Cost per Unit Capacity</t>
  </si>
  <si>
    <t>Used to calculate battery storage deployment. Only the first year of this time series</t>
  </si>
  <si>
    <t xml:space="preserve">input variable is used, and the remaining years are handled via endogenous </t>
  </si>
  <si>
    <t>learning.</t>
  </si>
  <si>
    <t>BCpUC Battery Balance of System Cost per Unit Capacity</t>
  </si>
  <si>
    <t>Unit: $/MW</t>
  </si>
  <si>
    <t>Balance of System</t>
  </si>
  <si>
    <t>Table 3. Detailed Cost Breakdown for a 60-MW U.S. Li-ion Standalone Storage System with Durations of 0.5–4 Hours</t>
  </si>
  <si>
    <t>60-MW, 4-hour Duration, 240-MWh</t>
  </si>
  <si>
    <t>60-MW, 2-hour Duration, 120-MWh</t>
  </si>
  <si>
    <t>60-MW, 1-hour Duration, 60-MWh</t>
  </si>
  <si>
    <t>60-MW, 0.5-hour Duration, 30-MWh</t>
  </si>
  <si>
    <t>Li-ion battery</t>
  </si>
  <si>
    <t>Battery central inverter</t>
  </si>
  <si>
    <t>Structural BOS</t>
  </si>
  <si>
    <t>Electrical BOS</t>
  </si>
  <si>
    <t>EPC overhead</t>
  </si>
  <si>
    <t>Sales tax</t>
  </si>
  <si>
    <t>∑ EPC cost</t>
  </si>
  <si>
    <t>Land acquisition</t>
  </si>
  <si>
    <t>Permitting fee</t>
  </si>
  <si>
    <t>Interconnection fee</t>
  </si>
  <si>
    <t>Contingency</t>
  </si>
  <si>
    <t>Developer overhead</t>
  </si>
  <si>
    <t>EPC/developer net profit</t>
  </si>
  <si>
    <t>∑ Developer cost</t>
  </si>
  <si>
    <t>Total Cost ($)</t>
  </si>
  <si>
    <t>$/W</t>
  </si>
  <si>
    <t>Total Cost</t>
  </si>
  <si>
    <t>Model Component</t>
  </si>
  <si>
    <t>Installation labor &amp; equipment</t>
  </si>
  <si>
    <t>Balance of System Costs</t>
  </si>
  <si>
    <t>https://www.nrel.gov/docs/fy19osti/71714.pdf</t>
  </si>
  <si>
    <t>Page 12, Table 3</t>
  </si>
  <si>
    <t>National Renewable Energy Laboratory</t>
  </si>
  <si>
    <t>2018 U.S. Utility-Scale Photovoltaics Plus-Energy Storage System Costs Benchmark</t>
  </si>
  <si>
    <t>Only the battery cost is affected by endogenous learning.  The "Balance of System"</t>
  </si>
  <si>
    <t>costs are read directly from this variable and are not modified via endogenous learning</t>
  </si>
  <si>
    <t>inside the simulator.</t>
  </si>
  <si>
    <t>We use the largest (4-hour duration) for our estimate.</t>
  </si>
  <si>
    <t>Balance of System (excl. sales tax)</t>
  </si>
  <si>
    <t>Sales tax on balance of system elements</t>
  </si>
  <si>
    <t>The "balance of system" should include all costs the utility must pay to purchase and</t>
  </si>
  <si>
    <t>install the battery system, apart from the batteries themselves (and apart from sales</t>
  </si>
  <si>
    <t>tax on the batteries).  This includes the inverter, labor, etc.</t>
  </si>
  <si>
    <t>Currency Adjustment</t>
  </si>
  <si>
    <t>2010 to 2012 USD</t>
  </si>
  <si>
    <t>We adjust currency using the following conversion factors:</t>
  </si>
  <si>
    <t>2018 $/W</t>
  </si>
  <si>
    <t>2018 $/MW</t>
  </si>
  <si>
    <t>2018 to 2012 USD</t>
  </si>
  <si>
    <t>2012 $/MW</t>
  </si>
  <si>
    <t>For the U.S. model, we assume the balance of system costs remain constant throughout the model run.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</si>
  <si>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</si>
  <si>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</si>
  <si>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</si>
  <si>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</si>
  <si>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</si>
  <si>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</si>
  <si>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</si>
  <si>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</si>
  <si>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</si>
  <si>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</si>
  <si>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</si>
  <si>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</si>
  <si>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</si>
  <si>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</si>
  <si>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</si>
  <si>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</si>
  <si>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</si>
  <si>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</si>
  <si>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Capital Costs</t>
  </si>
  <si>
    <t>Annual Technology Baseline</t>
  </si>
  <si>
    <t>https://atb.nrel.gov/</t>
  </si>
  <si>
    <t>Utility-Scale Battery Storage tab, CAPEX, Moderate scenario</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</si>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</sst>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S19" sqref="S19"/>
    </sheetView>
  </sheetViews>
  <sheetFormatPr defaultRowHeight="15" x14ac:dyDescent="0.25"/>
  <cols>
    <col min="2" max="2" width="67.140625" customWidth="1"/>
  </cols>
  <sheetData>
    <row r="1" spans="1:2" x14ac:dyDescent="0.25">
      <c r="A1" s="1" t="s">
        <v>16</v>
      </c>
    </row>
    <row r="2" spans="1:2" x14ac:dyDescent="0.25">
      <c r="A2" s="1" t="s">
        <v>20</v>
      </c>
    </row>
    <row r="4" spans="1:2" x14ac:dyDescent="0.25">
      <c r="A4" s="1" t="s">
        <v>2</v>
      </c>
      <c r="B4" s="2" t="s">
        <v>3</v>
      </c>
    </row>
    <row r="5" spans="1:2" x14ac:dyDescent="0.25">
      <c r="B5" t="s">
        <v>4</v>
      </c>
    </row>
    <row r="6" spans="1:2" x14ac:dyDescent="0.25">
      <c r="B6" s="4">
        <v>2014</v>
      </c>
    </row>
    <row r="7" spans="1:2" x14ac:dyDescent="0.25">
      <c r="B7" t="s">
        <v>5</v>
      </c>
    </row>
    <row r="8" spans="1:2" x14ac:dyDescent="0.25">
      <c r="B8" s="3" t="s">
        <v>7</v>
      </c>
    </row>
    <row r="9" spans="1:2" x14ac:dyDescent="0.25">
      <c r="B9" t="s">
        <v>6</v>
      </c>
    </row>
    <row r="11" spans="1:2" x14ac:dyDescent="0.25">
      <c r="B11" s="2" t="s">
        <v>8</v>
      </c>
    </row>
    <row r="12" spans="1:2" x14ac:dyDescent="0.25">
      <c r="B12" t="s">
        <v>9</v>
      </c>
    </row>
    <row r="13" spans="1:2" x14ac:dyDescent="0.25">
      <c r="B13" s="4">
        <v>2013</v>
      </c>
    </row>
    <row r="14" spans="1:2" x14ac:dyDescent="0.25">
      <c r="B14" t="s">
        <v>10</v>
      </c>
    </row>
    <row r="15" spans="1:2" x14ac:dyDescent="0.25">
      <c r="B15" s="3" t="s">
        <v>11</v>
      </c>
    </row>
    <row r="16" spans="1:2" x14ac:dyDescent="0.25">
      <c r="B16" t="s">
        <v>12</v>
      </c>
    </row>
    <row r="18" spans="1:2" x14ac:dyDescent="0.25">
      <c r="B18" s="2" t="s">
        <v>87</v>
      </c>
    </row>
    <row r="19" spans="1:2" x14ac:dyDescent="0.25">
      <c r="B19" t="s">
        <v>50</v>
      </c>
    </row>
    <row r="20" spans="1:2" x14ac:dyDescent="0.25">
      <c r="B20" s="4">
        <v>2021</v>
      </c>
    </row>
    <row r="21" spans="1:2" x14ac:dyDescent="0.25">
      <c r="B21" t="s">
        <v>88</v>
      </c>
    </row>
    <row r="22" spans="1:2" x14ac:dyDescent="0.25">
      <c r="B22" s="3" t="s">
        <v>89</v>
      </c>
    </row>
    <row r="23" spans="1:2" x14ac:dyDescent="0.25">
      <c r="B23" t="s">
        <v>90</v>
      </c>
    </row>
    <row r="25" spans="1:2" x14ac:dyDescent="0.25">
      <c r="B25" s="2" t="s">
        <v>47</v>
      </c>
    </row>
    <row r="26" spans="1:2" x14ac:dyDescent="0.25">
      <c r="B26" t="s">
        <v>50</v>
      </c>
    </row>
    <row r="27" spans="1:2" x14ac:dyDescent="0.25">
      <c r="B27" s="4">
        <v>2018</v>
      </c>
    </row>
    <row r="28" spans="1:2" x14ac:dyDescent="0.25">
      <c r="B28" t="s">
        <v>51</v>
      </c>
    </row>
    <row r="29" spans="1:2" x14ac:dyDescent="0.25">
      <c r="B29" s="3" t="s">
        <v>48</v>
      </c>
    </row>
    <row r="30" spans="1:2" x14ac:dyDescent="0.25">
      <c r="B30" t="s">
        <v>49</v>
      </c>
    </row>
    <row r="32" spans="1:2" x14ac:dyDescent="0.25">
      <c r="A32" s="1" t="s">
        <v>14</v>
      </c>
    </row>
    <row r="33" spans="1:2" x14ac:dyDescent="0.25">
      <c r="A33" t="s">
        <v>17</v>
      </c>
    </row>
    <row r="34" spans="1:2" x14ac:dyDescent="0.25">
      <c r="A34" t="s">
        <v>18</v>
      </c>
    </row>
    <row r="35" spans="1:2" x14ac:dyDescent="0.25">
      <c r="A35" t="s">
        <v>19</v>
      </c>
    </row>
    <row r="37" spans="1:2" x14ac:dyDescent="0.25">
      <c r="A37" s="1" t="s">
        <v>22</v>
      </c>
    </row>
    <row r="38" spans="1:2" x14ac:dyDescent="0.25">
      <c r="A38" t="s">
        <v>58</v>
      </c>
    </row>
    <row r="39" spans="1:2" x14ac:dyDescent="0.25">
      <c r="A39" t="s">
        <v>59</v>
      </c>
    </row>
    <row r="40" spans="1:2" x14ac:dyDescent="0.25">
      <c r="A40" t="s">
        <v>60</v>
      </c>
    </row>
    <row r="42" spans="1:2" x14ac:dyDescent="0.25">
      <c r="A42" t="s">
        <v>52</v>
      </c>
    </row>
    <row r="43" spans="1:2" x14ac:dyDescent="0.25">
      <c r="A43" t="s">
        <v>53</v>
      </c>
    </row>
    <row r="44" spans="1:2" x14ac:dyDescent="0.25">
      <c r="A44" t="s">
        <v>54</v>
      </c>
    </row>
    <row r="46" spans="1:2" x14ac:dyDescent="0.25">
      <c r="A46" s="1" t="s">
        <v>61</v>
      </c>
    </row>
    <row r="47" spans="1:2" x14ac:dyDescent="0.25">
      <c r="A47" t="s">
        <v>63</v>
      </c>
    </row>
    <row r="48" spans="1:2" x14ac:dyDescent="0.25">
      <c r="A48">
        <v>1.0549999999999999</v>
      </c>
      <c r="B48" t="s">
        <v>62</v>
      </c>
    </row>
    <row r="49" spans="1:2" x14ac:dyDescent="0.25">
      <c r="A49" s="38">
        <v>0.9143273584567535</v>
      </c>
      <c r="B49" t="s">
        <v>66</v>
      </c>
    </row>
    <row r="50" spans="1:2" x14ac:dyDescent="0.25">
      <c r="A50" t="s">
        <v>15</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defaultRowHeight="15" x14ac:dyDescent="0.25"/>
  <cols>
    <col min="5" max="5" width="33.42578125" customWidth="1"/>
  </cols>
  <sheetData>
    <row r="1" spans="2:37" x14ac:dyDescent="0.25">
      <c r="D1" t="s">
        <v>69</v>
      </c>
    </row>
    <row r="2" spans="2:37" x14ac:dyDescent="0.25">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25">
      <c r="B3" t="s">
        <v>70</v>
      </c>
      <c r="D3" t="s">
        <v>71</v>
      </c>
      <c r="E3" t="s">
        <v>72</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25">
      <c r="E4" t="s">
        <v>73</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25">
      <c r="E5" t="s">
        <v>74</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25">
      <c r="E6" t="s">
        <v>75</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25">
      <c r="E7" t="s">
        <v>76</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25">
      <c r="E8" t="s">
        <v>77</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25">
      <c r="E9" t="s">
        <v>78</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25">
      <c r="E10" t="s">
        <v>79</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25">
      <c r="E11" t="s">
        <v>80</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25">
      <c r="E12" t="s">
        <v>81</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25">
      <c r="E13" t="s">
        <v>82</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25">
      <c r="E14" t="s">
        <v>83</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25">
      <c r="E15" t="s">
        <v>84</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25">
      <c r="E16" t="s">
        <v>85</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25">
      <c r="E17" t="s">
        <v>86</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topLeftCell="A13" workbookViewId="0">
      <selection activeCell="D26" sqref="D26"/>
    </sheetView>
  </sheetViews>
  <sheetFormatPr defaultColWidth="9.140625" defaultRowHeight="15" x14ac:dyDescent="0.25"/>
  <cols>
    <col min="1" max="1" width="32.5703125" customWidth="1"/>
    <col min="2" max="13" width="11.28515625" customWidth="1"/>
  </cols>
  <sheetData>
    <row r="1" spans="1:13" x14ac:dyDescent="0.25">
      <c r="A1" s="32" t="s">
        <v>23</v>
      </c>
      <c r="B1" s="33"/>
      <c r="C1" s="33"/>
      <c r="D1" s="33"/>
      <c r="E1" s="33"/>
      <c r="F1" s="33"/>
      <c r="G1" s="33"/>
      <c r="H1" s="33"/>
      <c r="I1" s="33"/>
      <c r="J1" s="33"/>
      <c r="K1" s="33"/>
      <c r="L1" s="33"/>
      <c r="M1" s="33"/>
    </row>
    <row r="2" spans="1:13" x14ac:dyDescent="0.25">
      <c r="A2" s="15"/>
      <c r="B2" s="40" t="s">
        <v>24</v>
      </c>
      <c r="C2" s="41"/>
      <c r="D2" s="42"/>
      <c r="E2" s="40" t="s">
        <v>25</v>
      </c>
      <c r="F2" s="41"/>
      <c r="G2" s="42"/>
      <c r="H2" s="40" t="s">
        <v>26</v>
      </c>
      <c r="I2" s="41"/>
      <c r="J2" s="42"/>
      <c r="K2" s="40" t="s">
        <v>27</v>
      </c>
      <c r="L2" s="41"/>
      <c r="M2" s="42"/>
    </row>
    <row r="3" spans="1:13" x14ac:dyDescent="0.25">
      <c r="A3" s="18" t="s">
        <v>45</v>
      </c>
      <c r="B3" s="19" t="s">
        <v>42</v>
      </c>
      <c r="C3" s="20" t="s">
        <v>1</v>
      </c>
      <c r="D3" s="18" t="s">
        <v>43</v>
      </c>
      <c r="E3" s="21" t="s">
        <v>44</v>
      </c>
      <c r="F3" s="20" t="s">
        <v>1</v>
      </c>
      <c r="G3" s="18" t="s">
        <v>43</v>
      </c>
      <c r="H3" s="21" t="s">
        <v>44</v>
      </c>
      <c r="I3" s="20" t="s">
        <v>1</v>
      </c>
      <c r="J3" s="18" t="s">
        <v>43</v>
      </c>
      <c r="K3" s="21" t="s">
        <v>44</v>
      </c>
      <c r="L3" s="20" t="s">
        <v>1</v>
      </c>
      <c r="M3" s="18" t="s">
        <v>43</v>
      </c>
    </row>
    <row r="4" spans="1:13" x14ac:dyDescent="0.25">
      <c r="A4" s="16" t="s">
        <v>28</v>
      </c>
      <c r="B4" s="9">
        <v>50160000</v>
      </c>
      <c r="C4" s="12">
        <v>209</v>
      </c>
      <c r="D4" s="10">
        <v>0.84</v>
      </c>
      <c r="E4" s="13">
        <v>25080000</v>
      </c>
      <c r="F4" s="12">
        <v>209</v>
      </c>
      <c r="G4" s="10">
        <v>0.42</v>
      </c>
      <c r="H4" s="13">
        <v>12540000</v>
      </c>
      <c r="I4" s="12">
        <v>209</v>
      </c>
      <c r="J4" s="10">
        <v>0.21</v>
      </c>
      <c r="K4" s="13">
        <v>6270000</v>
      </c>
      <c r="L4" s="12">
        <v>209</v>
      </c>
      <c r="M4" s="10">
        <v>0.1</v>
      </c>
    </row>
    <row r="5" spans="1:13" x14ac:dyDescent="0.25">
      <c r="A5" s="16" t="s">
        <v>29</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x14ac:dyDescent="0.25">
      <c r="A6" s="16" t="s">
        <v>30</v>
      </c>
      <c r="B6" s="9">
        <v>3121131</v>
      </c>
      <c r="C6" s="12">
        <v>13</v>
      </c>
      <c r="D6" s="10">
        <v>0.05</v>
      </c>
      <c r="E6" s="13">
        <v>1813452</v>
      </c>
      <c r="F6" s="12">
        <v>15</v>
      </c>
      <c r="G6" s="10">
        <v>0.03</v>
      </c>
      <c r="H6" s="13">
        <v>1159612</v>
      </c>
      <c r="I6" s="12">
        <v>19</v>
      </c>
      <c r="J6" s="10">
        <v>0.02</v>
      </c>
      <c r="K6" s="13">
        <v>832692</v>
      </c>
      <c r="L6" s="12">
        <v>28</v>
      </c>
      <c r="M6" s="10">
        <v>0.01</v>
      </c>
    </row>
    <row r="7" spans="1:13" x14ac:dyDescent="0.25">
      <c r="A7" s="16" t="s">
        <v>31</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x14ac:dyDescent="0.25">
      <c r="A8" s="16" t="s">
        <v>46</v>
      </c>
      <c r="B8" s="9">
        <v>5479149</v>
      </c>
      <c r="C8" s="12">
        <v>23</v>
      </c>
      <c r="D8" s="10">
        <v>0.09</v>
      </c>
      <c r="E8" s="13">
        <v>4322275</v>
      </c>
      <c r="F8" s="12">
        <v>36</v>
      </c>
      <c r="G8" s="10">
        <v>7.0000000000000007E-2</v>
      </c>
      <c r="H8" s="13">
        <v>3743838</v>
      </c>
      <c r="I8" s="12">
        <v>62</v>
      </c>
      <c r="J8" s="10">
        <v>0.06</v>
      </c>
      <c r="K8" s="13">
        <v>3454619</v>
      </c>
      <c r="L8" s="12">
        <v>115</v>
      </c>
      <c r="M8" s="10">
        <v>0.06</v>
      </c>
    </row>
    <row r="9" spans="1:13" x14ac:dyDescent="0.25">
      <c r="A9" s="16" t="s">
        <v>32</v>
      </c>
      <c r="B9" s="9">
        <v>2775545</v>
      </c>
      <c r="C9" s="12">
        <v>12</v>
      </c>
      <c r="D9" s="10">
        <v>0.05</v>
      </c>
      <c r="E9" s="13">
        <v>1948565</v>
      </c>
      <c r="F9" s="12">
        <v>16</v>
      </c>
      <c r="G9" s="10">
        <v>0.03</v>
      </c>
      <c r="H9" s="13">
        <v>1535075</v>
      </c>
      <c r="I9" s="12">
        <v>26</v>
      </c>
      <c r="J9" s="10">
        <v>0.03</v>
      </c>
      <c r="K9" s="13">
        <v>1328330</v>
      </c>
      <c r="L9" s="12">
        <v>44</v>
      </c>
      <c r="M9" s="10">
        <v>0.02</v>
      </c>
    </row>
    <row r="10" spans="1:13" x14ac:dyDescent="0.25">
      <c r="A10" s="16" t="s">
        <v>33</v>
      </c>
      <c r="B10" s="9">
        <v>5293460</v>
      </c>
      <c r="C10" s="12">
        <v>22</v>
      </c>
      <c r="D10" s="10">
        <v>0.09</v>
      </c>
      <c r="E10" s="13">
        <v>3083292</v>
      </c>
      <c r="F10" s="12">
        <v>26</v>
      </c>
      <c r="G10" s="10">
        <v>0.05</v>
      </c>
      <c r="H10" s="13">
        <v>1978209</v>
      </c>
      <c r="I10" s="12">
        <v>33</v>
      </c>
      <c r="J10" s="10">
        <v>0.03</v>
      </c>
      <c r="K10" s="13">
        <v>1425667</v>
      </c>
      <c r="L10" s="12">
        <v>48</v>
      </c>
      <c r="M10" s="10">
        <v>0.02</v>
      </c>
    </row>
    <row r="11" spans="1:13" x14ac:dyDescent="0.25">
      <c r="A11" s="22" t="s">
        <v>34</v>
      </c>
      <c r="B11" s="23">
        <v>79632110</v>
      </c>
      <c r="C11" s="24">
        <v>332</v>
      </c>
      <c r="D11" s="25">
        <v>1.33</v>
      </c>
      <c r="E11" s="26">
        <v>46566751</v>
      </c>
      <c r="F11" s="24">
        <v>388</v>
      </c>
      <c r="G11" s="25">
        <v>0.78</v>
      </c>
      <c r="H11" s="26">
        <v>30034071</v>
      </c>
      <c r="I11" s="24">
        <v>501</v>
      </c>
      <c r="J11" s="25">
        <v>0.5</v>
      </c>
      <c r="K11" s="26">
        <v>21767732</v>
      </c>
      <c r="L11" s="24">
        <v>726</v>
      </c>
      <c r="M11" s="25">
        <v>0.36</v>
      </c>
    </row>
    <row r="12" spans="1:13" x14ac:dyDescent="0.25">
      <c r="A12" s="17" t="s">
        <v>35</v>
      </c>
      <c r="B12" s="7">
        <v>250000</v>
      </c>
      <c r="C12" s="8">
        <v>1</v>
      </c>
      <c r="D12" s="11">
        <v>0</v>
      </c>
      <c r="E12" s="14">
        <v>250000</v>
      </c>
      <c r="F12" s="8">
        <v>2</v>
      </c>
      <c r="G12" s="11">
        <v>0</v>
      </c>
      <c r="H12" s="14">
        <v>250000</v>
      </c>
      <c r="I12" s="8">
        <v>4</v>
      </c>
      <c r="J12" s="11">
        <v>0</v>
      </c>
      <c r="K12" s="14">
        <v>250000</v>
      </c>
      <c r="L12" s="8">
        <v>8</v>
      </c>
      <c r="M12" s="11">
        <v>0</v>
      </c>
    </row>
    <row r="13" spans="1:13" x14ac:dyDescent="0.25">
      <c r="A13" s="16" t="s">
        <v>36</v>
      </c>
      <c r="B13" s="9">
        <v>295289</v>
      </c>
      <c r="C13" s="12">
        <v>1</v>
      </c>
      <c r="D13" s="10">
        <v>0</v>
      </c>
      <c r="E13" s="13">
        <v>295289</v>
      </c>
      <c r="F13" s="12">
        <v>2</v>
      </c>
      <c r="G13" s="10">
        <v>0</v>
      </c>
      <c r="H13" s="13">
        <v>295289</v>
      </c>
      <c r="I13" s="12">
        <v>5</v>
      </c>
      <c r="J13" s="10">
        <v>0</v>
      </c>
      <c r="K13" s="13">
        <v>295289</v>
      </c>
      <c r="L13" s="12">
        <v>10</v>
      </c>
      <c r="M13" s="10">
        <v>0</v>
      </c>
    </row>
    <row r="14" spans="1:13" x14ac:dyDescent="0.25">
      <c r="A14" s="16" t="s">
        <v>37</v>
      </c>
      <c r="B14" s="9">
        <v>1802363</v>
      </c>
      <c r="C14" s="12">
        <v>8</v>
      </c>
      <c r="D14" s="10">
        <v>0.03</v>
      </c>
      <c r="E14" s="13">
        <v>1802363</v>
      </c>
      <c r="F14" s="12">
        <v>15</v>
      </c>
      <c r="G14" s="10">
        <v>0.03</v>
      </c>
      <c r="H14" s="13">
        <v>1802363</v>
      </c>
      <c r="I14" s="12">
        <v>30</v>
      </c>
      <c r="J14" s="10">
        <v>0.03</v>
      </c>
      <c r="K14" s="13">
        <v>1802363</v>
      </c>
      <c r="L14" s="12">
        <v>60</v>
      </c>
      <c r="M14" s="10">
        <v>0.03</v>
      </c>
    </row>
    <row r="15" spans="1:13" x14ac:dyDescent="0.25">
      <c r="A15" s="16" t="s">
        <v>38</v>
      </c>
      <c r="B15" s="9">
        <v>2477135</v>
      </c>
      <c r="C15" s="12">
        <v>10</v>
      </c>
      <c r="D15" s="10">
        <v>0.04</v>
      </c>
      <c r="E15" s="13">
        <v>1476303</v>
      </c>
      <c r="F15" s="12">
        <v>12</v>
      </c>
      <c r="G15" s="10">
        <v>0.02</v>
      </c>
      <c r="H15" s="13">
        <v>975887</v>
      </c>
      <c r="I15" s="12">
        <v>16</v>
      </c>
      <c r="J15" s="10">
        <v>0.02</v>
      </c>
      <c r="K15" s="13">
        <v>725679</v>
      </c>
      <c r="L15" s="12">
        <v>24</v>
      </c>
      <c r="M15" s="10">
        <v>0.01</v>
      </c>
    </row>
    <row r="16" spans="1:13" x14ac:dyDescent="0.25">
      <c r="A16" s="16" t="s">
        <v>39</v>
      </c>
      <c r="B16" s="9">
        <v>2477135</v>
      </c>
      <c r="C16" s="12">
        <v>10</v>
      </c>
      <c r="D16" s="10">
        <v>0.04</v>
      </c>
      <c r="E16" s="13">
        <v>1476303</v>
      </c>
      <c r="F16" s="12">
        <v>12</v>
      </c>
      <c r="G16" s="10">
        <v>0.02</v>
      </c>
      <c r="H16" s="13">
        <v>975887</v>
      </c>
      <c r="I16" s="12">
        <v>16</v>
      </c>
      <c r="J16" s="10">
        <v>0.02</v>
      </c>
      <c r="K16" s="13">
        <v>725679</v>
      </c>
      <c r="L16" s="12">
        <v>24</v>
      </c>
      <c r="M16" s="10">
        <v>0.01</v>
      </c>
    </row>
    <row r="17" spans="1:13" x14ac:dyDescent="0.25">
      <c r="A17" s="16" t="s">
        <v>40</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x14ac:dyDescent="0.25">
      <c r="A18" s="27" t="s">
        <v>41</v>
      </c>
      <c r="B18" s="28">
        <v>11648623</v>
      </c>
      <c r="C18" s="29">
        <v>49</v>
      </c>
      <c r="D18" s="30">
        <v>0.19</v>
      </c>
      <c r="E18" s="31">
        <v>7893608</v>
      </c>
      <c r="F18" s="29">
        <v>66</v>
      </c>
      <c r="G18" s="30">
        <v>0.13</v>
      </c>
      <c r="H18" s="31">
        <v>6016101</v>
      </c>
      <c r="I18" s="29">
        <v>100</v>
      </c>
      <c r="J18" s="30">
        <v>0.1</v>
      </c>
      <c r="K18" s="31">
        <v>5077347</v>
      </c>
      <c r="L18" s="29">
        <v>169</v>
      </c>
      <c r="M18" s="30">
        <v>0.08</v>
      </c>
    </row>
    <row r="20" spans="1:13" x14ac:dyDescent="0.25">
      <c r="A20" s="34" t="s">
        <v>55</v>
      </c>
    </row>
    <row r="22" spans="1:13" x14ac:dyDescent="0.25">
      <c r="A22" t="s">
        <v>56</v>
      </c>
      <c r="D22" s="35">
        <f>SUM(D5:D9,D12:D17)</f>
        <v>0.57999999999999985</v>
      </c>
      <c r="E22" s="37" t="s">
        <v>64</v>
      </c>
    </row>
    <row r="23" spans="1:13" x14ac:dyDescent="0.25">
      <c r="A23" t="s">
        <v>57</v>
      </c>
      <c r="D23" s="36">
        <f>D10*SUM(D5:D7)/SUM(D4:D7)</f>
        <v>2.1272727272727273E-2</v>
      </c>
      <c r="E23" s="37" t="s">
        <v>64</v>
      </c>
    </row>
    <row r="24" spans="1:13" x14ac:dyDescent="0.25">
      <c r="A24" t="s">
        <v>22</v>
      </c>
      <c r="D24" s="35">
        <f>SUM(D22:D23)</f>
        <v>0.60127272727272707</v>
      </c>
      <c r="E24" s="37" t="s">
        <v>64</v>
      </c>
    </row>
    <row r="25" spans="1:13" x14ac:dyDescent="0.25">
      <c r="A25" t="s">
        <v>22</v>
      </c>
      <c r="D25" s="5">
        <f>D24*10^6</f>
        <v>601272.72727272706</v>
      </c>
      <c r="E25" s="37" t="s">
        <v>65</v>
      </c>
    </row>
    <row r="26" spans="1:13" x14ac:dyDescent="0.25">
      <c r="A26" t="s">
        <v>22</v>
      </c>
      <c r="D26" s="5">
        <f>D25*About!A49</f>
        <v>549760.10443936056</v>
      </c>
      <c r="E26" s="37" t="s">
        <v>67</v>
      </c>
    </row>
    <row r="28" spans="1:13" x14ac:dyDescent="0.25">
      <c r="A28" t="s">
        <v>68</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5" x14ac:dyDescent="0.25"/>
  <cols>
    <col min="1" max="1" width="27.85546875" customWidth="1"/>
    <col min="2" max="2" width="26.28515625"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x14ac:dyDescent="0.25">
      <c r="A1" s="6" t="s">
        <v>0</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s="6" t="s">
        <v>91</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x14ac:dyDescent="0.25">
      <c r="A5" s="6" t="s">
        <v>92</v>
      </c>
    </row>
    <row r="7" spans="1:32" x14ac:dyDescent="0.25">
      <c r="A7" t="s">
        <v>93</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25">
      <c r="A8" t="s">
        <v>94</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25">
      <c r="A10" t="s">
        <v>95</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x14ac:dyDescent="0.25">
      <c r="A12" t="s">
        <v>96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3"/>
  <sheetViews>
    <sheetView tabSelected="1" workbookViewId="0">
      <selection activeCell="B2" sqref="B2"/>
    </sheetView>
  </sheetViews>
  <sheetFormatPr defaultRowHeight="15" x14ac:dyDescent="0.25"/>
  <cols>
    <col min="1" max="1" width="11.140625" customWidth="1"/>
    <col min="2" max="2" width="21.42578125" customWidth="1"/>
  </cols>
  <sheetData>
    <row r="1" spans="1:7" x14ac:dyDescent="0.25">
      <c r="A1" s="6" t="s">
        <v>0</v>
      </c>
      <c r="B1" s="6" t="s">
        <v>13</v>
      </c>
    </row>
    <row r="2" spans="1:7" x14ac:dyDescent="0.25">
      <c r="A2">
        <v>2019</v>
      </c>
      <c r="B2" s="5">
        <f>B3</f>
        <v>813519.89556063944</v>
      </c>
    </row>
    <row r="3" spans="1:7" x14ac:dyDescent="0.25">
      <c r="A3">
        <v>2020</v>
      </c>
      <c r="B3" s="5">
        <f>INDEX('NREL ATB'!$7:$7,MATCH(BCpUC!A3,'NREL ATB'!$2:$2,0))*1000-INDEX(BBoSCpUC!$2:$2,MATCH(A3,BBoSCpUC!$1:$1,0))</f>
        <v>813519.89556063944</v>
      </c>
      <c r="E3" s="5"/>
    </row>
    <row r="4" spans="1:7" x14ac:dyDescent="0.25">
      <c r="A4">
        <v>2021</v>
      </c>
      <c r="B4" s="5">
        <f>INDEX('NREL ATB'!$7:$7,MATCH(BCpUC!A4,'NREL ATB'!$2:$2,0))*1000-INDEX(BBoSCpUC!$2:$2,MATCH(A4,BBoSCpUC!$1:$1,0))</f>
        <v>670249.89556063944</v>
      </c>
      <c r="G4" s="5"/>
    </row>
    <row r="5" spans="1:7" x14ac:dyDescent="0.25">
      <c r="A5">
        <v>2022</v>
      </c>
      <c r="B5" s="5">
        <f>INDEX('NREL ATB'!$7:$7,MATCH(BCpUC!A5,'NREL ATB'!$2:$2,0))*1000-INDEX(BBoSCpUC!$2:$2,MATCH(A5,BBoSCpUC!$1:$1,0))</f>
        <v>575519.89556063944</v>
      </c>
    </row>
    <row r="6" spans="1:7" x14ac:dyDescent="0.25">
      <c r="A6">
        <v>2023</v>
      </c>
      <c r="B6" s="5">
        <f>INDEX('NREL ATB'!$7:$7,MATCH(BCpUC!A6,'NREL ATB'!$2:$2,0))*1000-INDEX(BBoSCpUC!$2:$2,MATCH(A6,BBoSCpUC!$1:$1,0))</f>
        <v>505619.89556063944</v>
      </c>
    </row>
    <row r="7" spans="1:7" x14ac:dyDescent="0.25">
      <c r="A7">
        <v>2024</v>
      </c>
      <c r="B7" s="5">
        <f>INDEX('NREL ATB'!$7:$7,MATCH(BCpUC!A7,'NREL ATB'!$2:$2,0))*1000-INDEX(BBoSCpUC!$2:$2,MATCH(A7,BBoSCpUC!$1:$1,0))</f>
        <v>450056.89556063944</v>
      </c>
    </row>
    <row r="8" spans="1:7" x14ac:dyDescent="0.25">
      <c r="A8">
        <v>2025</v>
      </c>
      <c r="B8" s="5">
        <f>INDEX('NREL ATB'!$7:$7,MATCH(BCpUC!A8,'NREL ATB'!$2:$2,0))*1000-INDEX(BBoSCpUC!$2:$2,MATCH(A8,BBoSCpUC!$1:$1,0))</f>
        <v>405016.89556063944</v>
      </c>
    </row>
    <row r="9" spans="1:7" x14ac:dyDescent="0.25">
      <c r="A9">
        <v>2026</v>
      </c>
      <c r="B9" s="5">
        <f>INDEX('NREL ATB'!$7:$7,MATCH(BCpUC!A9,'NREL ATB'!$2:$2,0))*1000-INDEX(BBoSCpUC!$2:$2,MATCH(A9,BBoSCpUC!$1:$1,0))</f>
        <v>365985.89556063944</v>
      </c>
    </row>
    <row r="10" spans="1:7" x14ac:dyDescent="0.25">
      <c r="A10">
        <v>2027</v>
      </c>
      <c r="B10" s="5">
        <f>INDEX('NREL ATB'!$7:$7,MATCH(BCpUC!A10,'NREL ATB'!$2:$2,0))*1000-INDEX(BBoSCpUC!$2:$2,MATCH(A10,BBoSCpUC!$1:$1,0))</f>
        <v>332129.89556063944</v>
      </c>
    </row>
    <row r="11" spans="1:7" x14ac:dyDescent="0.25">
      <c r="A11">
        <v>2028</v>
      </c>
      <c r="B11" s="5">
        <f>INDEX('NREL ATB'!$7:$7,MATCH(BCpUC!A11,'NREL ATB'!$2:$2,0))*1000-INDEX(BBoSCpUC!$2:$2,MATCH(A11,BBoSCpUC!$1:$1,0))</f>
        <v>302999.89556063944</v>
      </c>
    </row>
    <row r="12" spans="1:7" x14ac:dyDescent="0.25">
      <c r="A12">
        <v>2029</v>
      </c>
      <c r="B12" s="5">
        <f>INDEX('NREL ATB'!$7:$7,MATCH(BCpUC!A12,'NREL ATB'!$2:$2,0))*1000-INDEX(BBoSCpUC!$2:$2,MATCH(A12,BBoSCpUC!$1:$1,0))</f>
        <v>277998.89556063944</v>
      </c>
    </row>
    <row r="13" spans="1:7" x14ac:dyDescent="0.25">
      <c r="A13">
        <v>2030</v>
      </c>
      <c r="B13" s="5">
        <f>INDEX('NREL ATB'!$7:$7,MATCH(BCpUC!A13,'NREL ATB'!$2:$2,0))*1000-INDEX(BBoSCpUC!$2:$2,MATCH(A13,BBoSCpUC!$1:$1,0))</f>
        <v>256485.89556063944</v>
      </c>
    </row>
    <row r="14" spans="1:7" x14ac:dyDescent="0.25">
      <c r="A14">
        <v>2031</v>
      </c>
      <c r="B14" s="5">
        <f>INDEX('NREL ATB'!$7:$7,MATCH(BCpUC!A14,'NREL ATB'!$2:$2,0))*1000-INDEX(BBoSCpUC!$2:$2,MATCH(A14,BBoSCpUC!$1:$1,0))</f>
        <v>237801.89556063944</v>
      </c>
    </row>
    <row r="15" spans="1:7" x14ac:dyDescent="0.25">
      <c r="A15">
        <v>2032</v>
      </c>
      <c r="B15" s="5">
        <f>INDEX('NREL ATB'!$7:$7,MATCH(BCpUC!A15,'NREL ATB'!$2:$2,0))*1000-INDEX(BBoSCpUC!$2:$2,MATCH(A15,BBoSCpUC!$1:$1,0))</f>
        <v>221749.89556063944</v>
      </c>
    </row>
    <row r="16" spans="1:7" x14ac:dyDescent="0.25">
      <c r="A16">
        <v>2033</v>
      </c>
      <c r="B16" s="5">
        <f>INDEX('NREL ATB'!$7:$7,MATCH(BCpUC!A16,'NREL ATB'!$2:$2,0))*1000-INDEX(BBoSCpUC!$2:$2,MATCH(A16,BBoSCpUC!$1:$1,0))</f>
        <v>208002.89556063944</v>
      </c>
    </row>
    <row r="17" spans="1:2" x14ac:dyDescent="0.25">
      <c r="A17">
        <v>2034</v>
      </c>
      <c r="B17" s="5">
        <f>INDEX('NREL ATB'!$7:$7,MATCH(BCpUC!A17,'NREL ATB'!$2:$2,0))*1000-INDEX(BBoSCpUC!$2:$2,MATCH(A17,BBoSCpUC!$1:$1,0))</f>
        <v>196105.89556063944</v>
      </c>
    </row>
    <row r="18" spans="1:2" x14ac:dyDescent="0.25">
      <c r="A18">
        <v>2035</v>
      </c>
      <c r="B18" s="5">
        <f>INDEX('NREL ATB'!$7:$7,MATCH(BCpUC!A18,'NREL ATB'!$2:$2,0))*1000-INDEX(BBoSCpUC!$2:$2,MATCH(A18,BBoSCpUC!$1:$1,0))</f>
        <v>185660.89556063944</v>
      </c>
    </row>
    <row r="19" spans="1:2" x14ac:dyDescent="0.25">
      <c r="A19">
        <v>2036</v>
      </c>
      <c r="B19" s="5">
        <f>INDEX('NREL ATB'!$7:$7,MATCH(BCpUC!A19,'NREL ATB'!$2:$2,0))*1000-INDEX(BBoSCpUC!$2:$2,MATCH(A19,BBoSCpUC!$1:$1,0))</f>
        <v>176492.89556063944</v>
      </c>
    </row>
    <row r="20" spans="1:2" x14ac:dyDescent="0.25">
      <c r="A20">
        <v>2037</v>
      </c>
      <c r="B20" s="5">
        <f>INDEX('NREL ATB'!$7:$7,MATCH(BCpUC!A20,'NREL ATB'!$2:$2,0))*1000-INDEX(BBoSCpUC!$2:$2,MATCH(A20,BBoSCpUC!$1:$1,0))</f>
        <v>168432.89556063944</v>
      </c>
    </row>
    <row r="21" spans="1:2" x14ac:dyDescent="0.25">
      <c r="A21">
        <v>2038</v>
      </c>
      <c r="B21" s="5">
        <f>INDEX('NREL ATB'!$7:$7,MATCH(BCpUC!A21,'NREL ATB'!$2:$2,0))*1000-INDEX(BBoSCpUC!$2:$2,MATCH(A21,BBoSCpUC!$1:$1,0))</f>
        <v>161272.89556063944</v>
      </c>
    </row>
    <row r="22" spans="1:2" x14ac:dyDescent="0.25">
      <c r="A22">
        <v>2039</v>
      </c>
      <c r="B22" s="5">
        <f>INDEX('NREL ATB'!$7:$7,MATCH(BCpUC!A22,'NREL ATB'!$2:$2,0))*1000-INDEX(BBoSCpUC!$2:$2,MATCH(A22,BBoSCpUC!$1:$1,0))</f>
        <v>154834.89556063944</v>
      </c>
    </row>
    <row r="23" spans="1:2" x14ac:dyDescent="0.25">
      <c r="A23">
        <v>2040</v>
      </c>
      <c r="B23" s="5">
        <f>INDEX('NREL ATB'!$7:$7,MATCH(BCpUC!A23,'NREL ATB'!$2:$2,0))*1000-INDEX(BBoSCpUC!$2:$2,MATCH(A23,BBoSCpUC!$1:$1,0))</f>
        <v>148994.89556063944</v>
      </c>
    </row>
    <row r="24" spans="1:2" x14ac:dyDescent="0.25">
      <c r="A24">
        <v>2041</v>
      </c>
      <c r="B24" s="5">
        <f>INDEX('NREL ATB'!$7:$7,MATCH(BCpUC!A24,'NREL ATB'!$2:$2,0))*1000-INDEX(BBoSCpUC!$2:$2,MATCH(A24,BBoSCpUC!$1:$1,0))</f>
        <v>143757.89556063944</v>
      </c>
    </row>
    <row r="25" spans="1:2" x14ac:dyDescent="0.25">
      <c r="A25">
        <v>2042</v>
      </c>
      <c r="B25" s="5">
        <f>INDEX('NREL ATB'!$7:$7,MATCH(BCpUC!A25,'NREL ATB'!$2:$2,0))*1000-INDEX(BBoSCpUC!$2:$2,MATCH(A25,BBoSCpUC!$1:$1,0))</f>
        <v>139018.89556063944</v>
      </c>
    </row>
    <row r="26" spans="1:2" x14ac:dyDescent="0.25">
      <c r="A26">
        <v>2043</v>
      </c>
      <c r="B26" s="5">
        <f>INDEX('NREL ATB'!$7:$7,MATCH(BCpUC!A26,'NREL ATB'!$2:$2,0))*1000-INDEX(BBoSCpUC!$2:$2,MATCH(A26,BBoSCpUC!$1:$1,0))</f>
        <v>134714.89556063944</v>
      </c>
    </row>
    <row r="27" spans="1:2" x14ac:dyDescent="0.25">
      <c r="A27">
        <v>2044</v>
      </c>
      <c r="B27" s="5">
        <f>INDEX('NREL ATB'!$7:$7,MATCH(BCpUC!A27,'NREL ATB'!$2:$2,0))*1000-INDEX(BBoSCpUC!$2:$2,MATCH(A27,BBoSCpUC!$1:$1,0))</f>
        <v>130781.89556063944</v>
      </c>
    </row>
    <row r="28" spans="1:2" x14ac:dyDescent="0.25">
      <c r="A28">
        <v>2045</v>
      </c>
      <c r="B28" s="5">
        <f>INDEX('NREL ATB'!$7:$7,MATCH(BCpUC!A28,'NREL ATB'!$2:$2,0))*1000-INDEX(BBoSCpUC!$2:$2,MATCH(A28,BBoSCpUC!$1:$1,0))</f>
        <v>127169.89556063944</v>
      </c>
    </row>
    <row r="29" spans="1:2" x14ac:dyDescent="0.25">
      <c r="A29">
        <v>2046</v>
      </c>
      <c r="B29" s="5">
        <f>INDEX('NREL ATB'!$7:$7,MATCH(BCpUC!A29,'NREL ATB'!$2:$2,0))*1000-INDEX(BBoSCpUC!$2:$2,MATCH(A29,BBoSCpUC!$1:$1,0))</f>
        <v>123846.89556063944</v>
      </c>
    </row>
    <row r="30" spans="1:2" x14ac:dyDescent="0.25">
      <c r="A30">
        <v>2047</v>
      </c>
      <c r="B30" s="5">
        <f>INDEX('NREL ATB'!$7:$7,MATCH(BCpUC!A30,'NREL ATB'!$2:$2,0))*1000-INDEX(BBoSCpUC!$2:$2,MATCH(A30,BBoSCpUC!$1:$1,0))</f>
        <v>120770.89556063944</v>
      </c>
    </row>
    <row r="31" spans="1:2" x14ac:dyDescent="0.25">
      <c r="A31">
        <v>2048</v>
      </c>
      <c r="B31" s="5">
        <f>INDEX('NREL ATB'!$7:$7,MATCH(BCpUC!A31,'NREL ATB'!$2:$2,0))*1000-INDEX(BBoSCpUC!$2:$2,MATCH(A31,BBoSCpUC!$1:$1,0))</f>
        <v>117909.89556063944</v>
      </c>
    </row>
    <row r="32" spans="1:2" x14ac:dyDescent="0.25">
      <c r="A32">
        <v>2049</v>
      </c>
      <c r="B32" s="5">
        <f>INDEX('NREL ATB'!$7:$7,MATCH(BCpUC!A32,'NREL ATB'!$2:$2,0))*1000-INDEX(BBoSCpUC!$2:$2,MATCH(A32,BBoSCpUC!$1:$1,0))</f>
        <v>115242.89556063944</v>
      </c>
    </row>
    <row r="33" spans="1:2" x14ac:dyDescent="0.25">
      <c r="A33">
        <v>2050</v>
      </c>
      <c r="B33" s="5">
        <f>INDEX('NREL ATB'!$7:$7,MATCH(BCpUC!A33,'NREL ATB'!$2:$2,0))*1000-INDEX(BBoSCpUC!$2:$2,MATCH(A33,BBoSCpUC!$1:$1,0))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F2"/>
  <sheetViews>
    <sheetView workbookViewId="0">
      <selection activeCell="B2" sqref="B2:AF2"/>
    </sheetView>
  </sheetViews>
  <sheetFormatPr defaultRowHeight="15" x14ac:dyDescent="0.25"/>
  <cols>
    <col min="1" max="1" width="19.85546875" customWidth="1"/>
  </cols>
  <sheetData>
    <row r="1" spans="1:32" x14ac:dyDescent="0.25">
      <c r="A1" t="s">
        <v>21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22</v>
      </c>
      <c r="B2" s="5">
        <f>'Balance of System Calculations'!$D$26+'Calibration Check'!B10</f>
        <v>549764.33865472558</v>
      </c>
      <c r="C2" s="5">
        <f>'Balance of System Calculations'!$D$26+'Calibration Check'!C10</f>
        <v>611563.1692793055</v>
      </c>
      <c r="D2" s="5">
        <f>'Balance of System Calculations'!$D$26+'Calibration Check'!D10</f>
        <v>624821.99990388541</v>
      </c>
      <c r="E2" s="5">
        <f>'Balance of System Calculations'!$D$26+'Calibration Check'!E10</f>
        <v>613250.83052846533</v>
      </c>
      <c r="F2" s="5">
        <f>'Balance of System Calculations'!$D$26+'Calibration Check'!F10</f>
        <v>587342.66115304525</v>
      </c>
      <c r="G2" s="5">
        <f>'Balance of System Calculations'!$D$26+'Calibration Check'!G10</f>
        <v>550911.49177762459</v>
      </c>
      <c r="H2" s="5">
        <f>'Balance of System Calculations'!$D$26+'Calibration Check'!H10</f>
        <v>555575.57865033008</v>
      </c>
      <c r="I2" s="5">
        <f>'Balance of System Calculations'!$D$26+'Calibration Check'!I10</f>
        <v>555064.66552303568</v>
      </c>
      <c r="J2" s="5">
        <f>'Balance of System Calculations'!$D$26+'Calibration Check'!J10</f>
        <v>549827.75239574118</v>
      </c>
      <c r="K2" s="5">
        <f>'Balance of System Calculations'!$D$26+'Calibration Check'!K10</f>
        <v>540461.83926844655</v>
      </c>
      <c r="L2" s="5">
        <f>'Balance of System Calculations'!$D$26+'Calibration Check'!L10</f>
        <v>527607.92614115251</v>
      </c>
      <c r="M2" s="5">
        <f>'Balance of System Calculations'!$D$26+'Calibration Check'!M10</f>
        <v>536490.75336987991</v>
      </c>
      <c r="N2" s="5">
        <f>'Balance of System Calculations'!$D$26+'Calibration Check'!N10</f>
        <v>542741.58059860743</v>
      </c>
      <c r="O2" s="5">
        <f>'Balance of System Calculations'!$D$26+'Calibration Check'!O10</f>
        <v>546687.40782733518</v>
      </c>
      <c r="P2" s="5">
        <f>'Balance of System Calculations'!$D$26+'Calibration Check'!P10</f>
        <v>548783.23505606258</v>
      </c>
      <c r="Q2" s="5">
        <f>'Balance of System Calculations'!$D$26+'Calibration Check'!Q10</f>
        <v>549427.0622847901</v>
      </c>
      <c r="R2" s="5">
        <f>'Balance of System Calculations'!$D$26+'Calibration Check'!R10</f>
        <v>548793.88951351773</v>
      </c>
      <c r="S2" s="5">
        <f>'Balance of System Calculations'!$D$26+'Calibration Check'!S10</f>
        <v>547052.71674224513</v>
      </c>
      <c r="T2" s="5">
        <f>'Balance of System Calculations'!$D$26+'Calibration Check'!T10</f>
        <v>544411.54397097277</v>
      </c>
      <c r="U2" s="5">
        <f>'Balance of System Calculations'!$D$26+'Calibration Check'!U10</f>
        <v>541048.37119970017</v>
      </c>
      <c r="V2" s="5">
        <f>'Balance of System Calculations'!$D$26+'Calibration Check'!V10</f>
        <v>537087.19842842768</v>
      </c>
      <c r="W2" s="5">
        <f>'Balance of System Calculations'!$D$26+'Calibration Check'!W10</f>
        <v>532523.02565715543</v>
      </c>
      <c r="X2" s="5">
        <f>'Balance of System Calculations'!$D$26+'Calibration Check'!X10</f>
        <v>527460.85288588307</v>
      </c>
      <c r="Y2" s="5">
        <f>'Balance of System Calculations'!$D$26+'Calibration Check'!Y10</f>
        <v>521963.68011461047</v>
      </c>
      <c r="Z2" s="5">
        <f>'Balance of System Calculations'!$D$26+'Calibration Check'!Z10</f>
        <v>516095.5073433381</v>
      </c>
      <c r="AA2" s="5">
        <f>'Balance of System Calculations'!$D$26+'Calibration Check'!AA10</f>
        <v>509906.33457206585</v>
      </c>
      <c r="AB2" s="5">
        <f>'Balance of System Calculations'!$D$26+'Calibration Check'!AB10</f>
        <v>503428.16180079337</v>
      </c>
      <c r="AC2" s="5">
        <f>'Balance of System Calculations'!$D$26+'Calibration Check'!AC10</f>
        <v>496702.98902952101</v>
      </c>
      <c r="AD2" s="5">
        <f>'Balance of System Calculations'!$D$26+'Calibration Check'!AD10</f>
        <v>489762.81625824864</v>
      </c>
      <c r="AE2" s="5">
        <f>'Balance of System Calculations'!$D$26+'Calibration Check'!AE10</f>
        <v>482628.64348697616</v>
      </c>
      <c r="AF2" s="5">
        <f>'Balance of System Calculations'!$D$26+'Calibration Check'!AF10</f>
        <v>475325.47071570437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2015-05-01T22:00:45Z</dcterms:created>
  <dcterms:modified xsi:type="dcterms:W3CDTF">2022-12-12T19:45:24Z</dcterms:modified>
</cp:coreProperties>
</file>