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defaultThemeVersion="124226"/>
  <mc:AlternateContent xmlns:mc="http://schemas.openxmlformats.org/markup-compatibility/2006">
    <mc:Choice Requires="x15">
      <x15ac:absPath xmlns:x15ac="http://schemas.microsoft.com/office/spreadsheetml/2010/11/ac" url="/Users/anaxolt/Google Drive/2021/D.Development/TARGET_eps-us-3.2.1/InputData/bldgs/BDEQ/"/>
    </mc:Choice>
  </mc:AlternateContent>
  <xr:revisionPtr revIDLastSave="0" documentId="13_ncr:1_{5B4EA272-2A29-BE40-A0F9-8F2E8B62AD40}" xr6:coauthVersionLast="47" xr6:coauthVersionMax="47" xr10:uidLastSave="{00000000-0000-0000-0000-000000000000}"/>
  <bookViews>
    <workbookView xWindow="0" yWindow="500" windowWidth="31280" windowHeight="17480" xr2:uid="{EAFC2935-000E-413A-B5D2-814429F7674A}"/>
  </bookViews>
  <sheets>
    <sheet name="About" sheetId="1" r:id="rId1"/>
    <sheet name="MEX Urban vs. Rural" sheetId="16" r:id="rId2"/>
    <sheet name="MEX Residential vs. Commercial" sheetId="18" r:id="rId3"/>
    <sheet name="Mexico trend" sheetId="17" r:id="rId4"/>
    <sheet name="Table_21._Residential_Sector_Eq" sheetId="14" r:id="rId5"/>
    <sheet name="Table_22._Commercial_Sector_Ene" sheetId="15" r:id="rId6"/>
    <sheet name="RECS HC2.1" sheetId="8" r:id="rId7"/>
    <sheet name="Calculations" sheetId="13" r:id="rId8"/>
    <sheet name="BDEQ-BEOfDS-urban-residential" sheetId="4" r:id="rId9"/>
    <sheet name="BDEQ-BEOfDS-rural-residential" sheetId="9" r:id="rId10"/>
    <sheet name="BDEQ-BEOfDS-commercial" sheetId="5" r:id="rId11"/>
    <sheet name="BDEQ-BDESC-urban-residential" sheetId="6" r:id="rId12"/>
    <sheet name="BDEQ-BDESC-rural-residential" sheetId="10" r:id="rId13"/>
    <sheet name="BDEQ-BDESC-commercial" sheetId="7" r:id="rId14"/>
  </sheets>
  <externalReferences>
    <externalReference r:id="rId15"/>
  </externalReferences>
  <definedNames>
    <definedName name="billion_kw_to_MW">About!$B$29</definedName>
    <definedName name="gigwatt_to_megawatt">About!$B$30</definedName>
    <definedName name="Percent_rural">About!$A$27</definedName>
    <definedName name="Percent_Urban">About!$A$26</definedName>
    <definedName name="UrbFrac">'[1]MX urban Rural'!$B$3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1" l="1"/>
  <c r="A26" i="1"/>
  <c r="AG7" i="7"/>
  <c r="AF7" i="7"/>
  <c r="AE7" i="7"/>
  <c r="AD7" i="7"/>
  <c r="AC7" i="7"/>
  <c r="AB7" i="7"/>
  <c r="AA7" i="7"/>
  <c r="Z7" i="7"/>
  <c r="Y7" i="7"/>
  <c r="X7" i="7"/>
  <c r="W7" i="7"/>
  <c r="V7" i="7"/>
  <c r="U7" i="7"/>
  <c r="T7" i="7"/>
  <c r="S7" i="7"/>
  <c r="R7" i="7"/>
  <c r="Q7" i="7"/>
  <c r="P7" i="7"/>
  <c r="O7" i="7"/>
  <c r="N7" i="7"/>
  <c r="M7" i="7"/>
  <c r="L7" i="7"/>
  <c r="K7" i="7"/>
  <c r="J7" i="7"/>
  <c r="I7" i="7"/>
  <c r="H7" i="7"/>
  <c r="G7" i="7"/>
  <c r="F7" i="7"/>
  <c r="E7" i="7"/>
  <c r="D7" i="7"/>
  <c r="C7" i="7"/>
  <c r="B7" i="7"/>
  <c r="AG7" i="10"/>
  <c r="AF7" i="10"/>
  <c r="AE7" i="10"/>
  <c r="AD7" i="10"/>
  <c r="AC7" i="10"/>
  <c r="AB7" i="10"/>
  <c r="AA7" i="10"/>
  <c r="Z7" i="10"/>
  <c r="Y7" i="10"/>
  <c r="X7" i="10"/>
  <c r="W7" i="10"/>
  <c r="V7" i="10"/>
  <c r="U7" i="10"/>
  <c r="T7" i="10"/>
  <c r="S7" i="10"/>
  <c r="R7" i="10"/>
  <c r="Q7" i="10"/>
  <c r="P7" i="10"/>
  <c r="O7" i="10"/>
  <c r="N7" i="10"/>
  <c r="M7" i="10"/>
  <c r="L7" i="10"/>
  <c r="K7" i="10"/>
  <c r="J7" i="10"/>
  <c r="I7" i="10"/>
  <c r="H7" i="10"/>
  <c r="G7" i="10"/>
  <c r="F7" i="10"/>
  <c r="E7" i="10"/>
  <c r="D7" i="10"/>
  <c r="C7" i="10"/>
  <c r="B7" i="10"/>
  <c r="AG7" i="6"/>
  <c r="AF7" i="6"/>
  <c r="AE7" i="6"/>
  <c r="AD7" i="6"/>
  <c r="AC7" i="6"/>
  <c r="AB7" i="6"/>
  <c r="AA7" i="6"/>
  <c r="Z7" i="6"/>
  <c r="Y7" i="6"/>
  <c r="X7" i="6"/>
  <c r="W7" i="6"/>
  <c r="V7" i="6"/>
  <c r="U7" i="6"/>
  <c r="T7" i="6"/>
  <c r="S7" i="6"/>
  <c r="R7" i="6"/>
  <c r="Q7" i="6"/>
  <c r="P7" i="6"/>
  <c r="O7" i="6"/>
  <c r="N7" i="6"/>
  <c r="M7" i="6"/>
  <c r="L7" i="6"/>
  <c r="K7" i="6"/>
  <c r="J7" i="6"/>
  <c r="I7" i="6"/>
  <c r="H7" i="6"/>
  <c r="G7" i="6"/>
  <c r="F7" i="6"/>
  <c r="E7" i="6"/>
  <c r="D7" i="6"/>
  <c r="C7" i="6"/>
  <c r="B7" i="6"/>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C7" i="9"/>
  <c r="B7" i="9"/>
  <c r="AG7" i="5"/>
  <c r="AF7" i="5"/>
  <c r="AE7" i="5"/>
  <c r="AD7" i="5"/>
  <c r="AC7" i="5"/>
  <c r="AB7" i="5"/>
  <c r="AA7" i="5"/>
  <c r="Z7" i="5"/>
  <c r="Y7" i="5"/>
  <c r="X7" i="5"/>
  <c r="W7" i="5"/>
  <c r="V7" i="5"/>
  <c r="U7" i="5"/>
  <c r="T7" i="5"/>
  <c r="S7" i="5"/>
  <c r="R7" i="5"/>
  <c r="Q7" i="5"/>
  <c r="P7" i="5"/>
  <c r="O7" i="5"/>
  <c r="N7" i="5"/>
  <c r="M7" i="5"/>
  <c r="L7" i="5"/>
  <c r="K7" i="5"/>
  <c r="J7" i="5"/>
  <c r="I7" i="5"/>
  <c r="H7" i="5"/>
  <c r="G7" i="5"/>
  <c r="F7" i="5"/>
  <c r="E7" i="5"/>
  <c r="D7" i="5"/>
  <c r="C7" i="5"/>
  <c r="B7" i="5"/>
  <c r="AG7" i="4"/>
  <c r="AF7" i="4"/>
  <c r="AE7" i="4"/>
  <c r="AD7" i="4"/>
  <c r="AC7" i="4"/>
  <c r="AB7" i="4"/>
  <c r="AA7" i="4"/>
  <c r="Z7" i="4"/>
  <c r="Y7" i="4"/>
  <c r="X7" i="4"/>
  <c r="W7" i="4"/>
  <c r="V7" i="4"/>
  <c r="U7" i="4"/>
  <c r="T7" i="4"/>
  <c r="S7" i="4"/>
  <c r="R7" i="4"/>
  <c r="Q7" i="4"/>
  <c r="P7" i="4"/>
  <c r="O7" i="4"/>
  <c r="N7" i="4"/>
  <c r="M7" i="4"/>
  <c r="L7" i="4"/>
  <c r="K7" i="4"/>
  <c r="J7" i="4"/>
  <c r="I7" i="4"/>
  <c r="H7" i="4"/>
  <c r="G7" i="4"/>
  <c r="F7" i="4"/>
  <c r="E7" i="4"/>
  <c r="D7" i="4"/>
  <c r="C7" i="4"/>
  <c r="B7" i="4"/>
  <c r="J34" i="17"/>
  <c r="J35" i="17"/>
  <c r="J36" i="17"/>
  <c r="J37" i="17"/>
  <c r="N37" i="17" s="1"/>
  <c r="J38" i="17"/>
  <c r="N38" i="17" s="1"/>
  <c r="J39" i="17"/>
  <c r="J40" i="17"/>
  <c r="N40" i="17" s="1"/>
  <c r="J41" i="17"/>
  <c r="J42" i="17"/>
  <c r="J43" i="17"/>
  <c r="I34" i="17"/>
  <c r="I35" i="17"/>
  <c r="I36" i="17"/>
  <c r="I37" i="17"/>
  <c r="M37" i="17" s="1"/>
  <c r="I38" i="17"/>
  <c r="I39" i="17"/>
  <c r="I40" i="17"/>
  <c r="I41" i="17"/>
  <c r="I42" i="17"/>
  <c r="I43" i="17"/>
  <c r="I46" i="17"/>
  <c r="M46" i="17" s="1"/>
  <c r="H34" i="17"/>
  <c r="H35" i="17"/>
  <c r="H36" i="17"/>
  <c r="H37" i="17"/>
  <c r="H38" i="17"/>
  <c r="H39" i="17"/>
  <c r="H40" i="17"/>
  <c r="L40" i="17" s="1"/>
  <c r="H41" i="17"/>
  <c r="L41" i="17" s="1"/>
  <c r="H42" i="17"/>
  <c r="H43" i="17"/>
  <c r="H46" i="17"/>
  <c r="G34" i="17"/>
  <c r="G35" i="17"/>
  <c r="G36" i="17"/>
  <c r="N36" i="17" s="1"/>
  <c r="G37" i="17"/>
  <c r="G38" i="17"/>
  <c r="G39" i="17"/>
  <c r="G40" i="17"/>
  <c r="G41" i="17"/>
  <c r="G42" i="17"/>
  <c r="G43" i="17"/>
  <c r="G46" i="17"/>
  <c r="J46" i="17" s="1"/>
  <c r="N46" i="17" s="1"/>
  <c r="G47" i="17"/>
  <c r="I47" i="17" s="1"/>
  <c r="I33" i="17"/>
  <c r="J33" i="17"/>
  <c r="H33" i="17"/>
  <c r="L33" i="17" s="1"/>
  <c r="G33" i="17"/>
  <c r="B32" i="18"/>
  <c r="C32" i="18" s="1"/>
  <c r="C31" i="18"/>
  <c r="D47" i="17"/>
  <c r="L46" i="17"/>
  <c r="D44" i="17"/>
  <c r="L43" i="17"/>
  <c r="N43" i="17"/>
  <c r="E43" i="17"/>
  <c r="L42" i="17"/>
  <c r="N42" i="17"/>
  <c r="L39" i="17"/>
  <c r="N39" i="17"/>
  <c r="L38" i="17"/>
  <c r="L37" i="17"/>
  <c r="L36" i="17"/>
  <c r="L35" i="17"/>
  <c r="N35" i="17"/>
  <c r="L34" i="17"/>
  <c r="N34" i="17"/>
  <c r="B21" i="16"/>
  <c r="D18" i="16"/>
  <c r="B22" i="16" s="1"/>
  <c r="D17" i="16"/>
  <c r="B11" i="16"/>
  <c r="B10" i="16"/>
  <c r="B9" i="16" s="1"/>
  <c r="E7" i="16"/>
  <c r="B7" i="16" s="1"/>
  <c r="E6" i="16"/>
  <c r="B5" i="16" s="1"/>
  <c r="E5" i="16" s="1"/>
  <c r="L44" i="17" l="1"/>
  <c r="J47" i="17"/>
  <c r="G44" i="17"/>
  <c r="H47" i="17"/>
  <c r="L47" i="17" s="1"/>
  <c r="H44" i="17"/>
  <c r="N41" i="17"/>
  <c r="M40" i="17"/>
  <c r="M39" i="17"/>
  <c r="N33" i="17"/>
  <c r="M38" i="17"/>
  <c r="M36" i="17"/>
  <c r="E44" i="17"/>
  <c r="D45" i="17"/>
  <c r="M35" i="17"/>
  <c r="E45" i="17"/>
  <c r="E46" i="17" s="1"/>
  <c r="E47" i="17" s="1"/>
  <c r="E48" i="17" s="1"/>
  <c r="M34" i="17"/>
  <c r="M42" i="17"/>
  <c r="M43" i="17"/>
  <c r="D48" i="17"/>
  <c r="M33" i="17"/>
  <c r="M41" i="17"/>
  <c r="E50" i="17"/>
  <c r="E51" i="17" s="1"/>
  <c r="E52" i="17" s="1"/>
  <c r="E53" i="17" s="1"/>
  <c r="E54" i="17" s="1"/>
  <c r="E55" i="17" s="1"/>
  <c r="E56" i="17" s="1"/>
  <c r="E57" i="17" s="1"/>
  <c r="E58" i="17" s="1"/>
  <c r="E59" i="17" s="1"/>
  <c r="E60" i="17" s="1"/>
  <c r="E61" i="17" s="1"/>
  <c r="E62" i="17" s="1"/>
  <c r="E63" i="17" s="1"/>
  <c r="E64" i="17" s="1"/>
  <c r="E65" i="17" s="1"/>
  <c r="E66" i="17" s="1"/>
  <c r="E67" i="17" s="1"/>
  <c r="E68" i="17" s="1"/>
  <c r="E69" i="17" s="1"/>
  <c r="E70" i="17" s="1"/>
  <c r="E71" i="17" s="1"/>
  <c r="E72" i="17" s="1"/>
  <c r="E73" i="17" s="1"/>
  <c r="E74" i="17" s="1"/>
  <c r="E75" i="17" s="1"/>
  <c r="E76" i="17" s="1"/>
  <c r="D7" i="16"/>
  <c r="D11" i="16"/>
  <c r="B6" i="16"/>
  <c r="D6" i="16" s="1"/>
  <c r="D10" i="16"/>
  <c r="J44" i="17" l="1"/>
  <c r="N44" i="17" s="1"/>
  <c r="I44" i="17"/>
  <c r="M44" i="17" s="1"/>
  <c r="H45" i="17"/>
  <c r="L45" i="17" s="1"/>
  <c r="G45" i="17"/>
  <c r="G48" i="17"/>
  <c r="H48" i="17"/>
  <c r="L48" i="17" s="1"/>
  <c r="M47" i="17"/>
  <c r="N47" i="17"/>
  <c r="D49" i="17"/>
  <c r="J45" i="17" l="1"/>
  <c r="I45" i="17"/>
  <c r="G49" i="17"/>
  <c r="H49" i="17"/>
  <c r="I48" i="17"/>
  <c r="M48" i="17" s="1"/>
  <c r="J48" i="17"/>
  <c r="N48" i="17" s="1"/>
  <c r="L49" i="17"/>
  <c r="D50" i="17"/>
  <c r="N45" i="17"/>
  <c r="M45" i="17"/>
  <c r="G50" i="17" l="1"/>
  <c r="H50" i="17"/>
  <c r="I49" i="17"/>
  <c r="J49" i="17"/>
  <c r="D51" i="17"/>
  <c r="L50" i="17"/>
  <c r="N49" i="17"/>
  <c r="M49" i="17"/>
  <c r="G51" i="17" l="1"/>
  <c r="H51" i="17"/>
  <c r="J50" i="17"/>
  <c r="N50" i="17" s="1"/>
  <c r="I50" i="17"/>
  <c r="M50" i="17"/>
  <c r="D52" i="17"/>
  <c r="L51" i="17"/>
  <c r="H52" i="17" l="1"/>
  <c r="G52" i="17"/>
  <c r="J51" i="17"/>
  <c r="N51" i="17" s="1"/>
  <c r="I51" i="17"/>
  <c r="M51" i="17"/>
  <c r="L52" i="17"/>
  <c r="D53" i="17"/>
  <c r="E6" i="13"/>
  <c r="BD85" i="13"/>
  <c r="BD86" i="13"/>
  <c r="BD89" i="13"/>
  <c r="BD90" i="13"/>
  <c r="BD91" i="13"/>
  <c r="BC85" i="13"/>
  <c r="BC86" i="13"/>
  <c r="BC89" i="13"/>
  <c r="BC90" i="13"/>
  <c r="BC91" i="13"/>
  <c r="BB85" i="13"/>
  <c r="BB86" i="13"/>
  <c r="BB89" i="13"/>
  <c r="BB90" i="13"/>
  <c r="BB91" i="13"/>
  <c r="BA85" i="13"/>
  <c r="BA86" i="13"/>
  <c r="BA89" i="13"/>
  <c r="BA90" i="13"/>
  <c r="BA91" i="13"/>
  <c r="AZ85" i="13"/>
  <c r="AZ86" i="13"/>
  <c r="AZ89" i="13"/>
  <c r="AZ90" i="13"/>
  <c r="AZ91" i="13"/>
  <c r="AY85" i="13"/>
  <c r="AY86" i="13"/>
  <c r="AY89" i="13"/>
  <c r="AY90" i="13"/>
  <c r="AY91" i="13"/>
  <c r="AY93" i="13"/>
  <c r="AI92" i="13"/>
  <c r="BD92" i="13" s="1"/>
  <c r="AI88" i="13"/>
  <c r="BD88" i="13" s="1"/>
  <c r="AI87" i="13"/>
  <c r="BD87" i="13" s="1"/>
  <c r="AI84" i="13"/>
  <c r="BD84" i="13" s="1"/>
  <c r="AD92" i="13"/>
  <c r="BC92" i="13" s="1"/>
  <c r="AD88" i="13"/>
  <c r="BC88" i="13" s="1"/>
  <c r="AD87" i="13"/>
  <c r="BC87" i="13" s="1"/>
  <c r="AD84" i="13"/>
  <c r="BC84" i="13" s="1"/>
  <c r="Y84" i="13"/>
  <c r="BB84" i="13" s="1"/>
  <c r="Y92" i="13"/>
  <c r="BB92" i="13" s="1"/>
  <c r="Y88" i="13"/>
  <c r="BB88" i="13" s="1"/>
  <c r="Y87" i="13"/>
  <c r="BB87" i="13" s="1"/>
  <c r="T92" i="13"/>
  <c r="BA92" i="13" s="1"/>
  <c r="T88" i="13"/>
  <c r="BA88" i="13" s="1"/>
  <c r="T87" i="13"/>
  <c r="BA87" i="13" s="1"/>
  <c r="T84" i="13"/>
  <c r="BA84" i="13" s="1"/>
  <c r="O92" i="13"/>
  <c r="AZ92" i="13" s="1"/>
  <c r="O88" i="13"/>
  <c r="AZ88" i="13" s="1"/>
  <c r="O87" i="13"/>
  <c r="AZ87" i="13" s="1"/>
  <c r="O84" i="13"/>
  <c r="AZ84" i="13" s="1"/>
  <c r="J84" i="13"/>
  <c r="AY84" i="13" s="1"/>
  <c r="J92" i="13"/>
  <c r="AY92" i="13" s="1"/>
  <c r="J88" i="13"/>
  <c r="AY88" i="13" s="1"/>
  <c r="J87" i="13"/>
  <c r="AY87" i="13" s="1"/>
  <c r="E92" i="13"/>
  <c r="AX92" i="13" s="1"/>
  <c r="E88" i="13"/>
  <c r="AX88" i="13" s="1"/>
  <c r="E87" i="13"/>
  <c r="AX87" i="13" s="1"/>
  <c r="E84" i="13"/>
  <c r="AX84" i="13" s="1"/>
  <c r="H53" i="17" l="1"/>
  <c r="L53" i="17" s="1"/>
  <c r="G53" i="17"/>
  <c r="J52" i="17"/>
  <c r="I52" i="17"/>
  <c r="M52" i="17" s="1"/>
  <c r="D54" i="17"/>
  <c r="N52" i="17"/>
  <c r="AA87" i="13"/>
  <c r="S87" i="13"/>
  <c r="H88" i="13"/>
  <c r="W88" i="13"/>
  <c r="AF88" i="13"/>
  <c r="N88" i="13"/>
  <c r="K88" i="13"/>
  <c r="AC87" i="13"/>
  <c r="AB87" i="13"/>
  <c r="X92" i="13"/>
  <c r="P92" i="13"/>
  <c r="L88" i="13"/>
  <c r="M88" i="13"/>
  <c r="R88" i="13"/>
  <c r="I88" i="13"/>
  <c r="F88" i="13"/>
  <c r="I92" i="13"/>
  <c r="P87" i="13"/>
  <c r="W92" i="13"/>
  <c r="Q87" i="13"/>
  <c r="X88" i="13"/>
  <c r="AB92" i="13"/>
  <c r="Z87" i="13"/>
  <c r="AG87" i="13"/>
  <c r="AH87" i="13"/>
  <c r="AH92" i="13"/>
  <c r="R87" i="13"/>
  <c r="P88" i="13"/>
  <c r="AC92" i="13"/>
  <c r="V88" i="13"/>
  <c r="G88" i="13"/>
  <c r="Q88" i="13"/>
  <c r="S92" i="13"/>
  <c r="AE87" i="13"/>
  <c r="AE92" i="13"/>
  <c r="U87" i="13"/>
  <c r="U92" i="13"/>
  <c r="X87" i="13"/>
  <c r="AF87" i="13"/>
  <c r="AF92" i="13"/>
  <c r="V87" i="13"/>
  <c r="V92" i="13"/>
  <c r="S88" i="13"/>
  <c r="Z92" i="13"/>
  <c r="AG92" i="13"/>
  <c r="W87" i="13"/>
  <c r="AE88" i="13"/>
  <c r="U88" i="13"/>
  <c r="AA92" i="13"/>
  <c r="AH88" i="13"/>
  <c r="AG88" i="13"/>
  <c r="Q92" i="13"/>
  <c r="H92" i="13"/>
  <c r="R92" i="13"/>
  <c r="K92" i="13"/>
  <c r="F92" i="13"/>
  <c r="M92" i="13"/>
  <c r="G92" i="13"/>
  <c r="N92" i="13"/>
  <c r="L92" i="13"/>
  <c r="AA88" i="13"/>
  <c r="Z88" i="13"/>
  <c r="AB88" i="13"/>
  <c r="AC88" i="13"/>
  <c r="I87" i="13"/>
  <c r="K87" i="13"/>
  <c r="L87" i="13"/>
  <c r="F87" i="13"/>
  <c r="M87" i="13"/>
  <c r="N87" i="13"/>
  <c r="G87" i="13"/>
  <c r="H87" i="13"/>
  <c r="H54" i="17" l="1"/>
  <c r="L54" i="17" s="1"/>
  <c r="G54" i="17"/>
  <c r="J53" i="17"/>
  <c r="I53" i="17"/>
  <c r="D55" i="17"/>
  <c r="N53" i="17"/>
  <c r="M53" i="17"/>
  <c r="B29" i="1"/>
  <c r="H55" i="17" l="1"/>
  <c r="G55" i="17"/>
  <c r="J54" i="17"/>
  <c r="I54" i="17"/>
  <c r="L55" i="17"/>
  <c r="D56" i="17"/>
  <c r="N54" i="17"/>
  <c r="M54" i="17"/>
  <c r="BD112" i="13"/>
  <c r="BC108" i="13"/>
  <c r="BB107" i="13"/>
  <c r="BB104" i="13"/>
  <c r="AI104" i="13"/>
  <c r="Y104" i="13"/>
  <c r="O104" i="13"/>
  <c r="E104" i="13"/>
  <c r="E107" i="13"/>
  <c r="BC112" i="13"/>
  <c r="BB108" i="13"/>
  <c r="BA107" i="13"/>
  <c r="BC104" i="13"/>
  <c r="AD112" i="13"/>
  <c r="T112" i="13"/>
  <c r="J104" i="13"/>
  <c r="BD108" i="13"/>
  <c r="BB112" i="13"/>
  <c r="BA108" i="13"/>
  <c r="AZ107" i="13"/>
  <c r="BD104" i="13"/>
  <c r="AF104" i="13" s="1"/>
  <c r="AD108" i="13"/>
  <c r="T108" i="13"/>
  <c r="J112" i="13"/>
  <c r="BC107" i="13"/>
  <c r="BA112" i="13"/>
  <c r="AZ108" i="13"/>
  <c r="AY107" i="13"/>
  <c r="AX104" i="13"/>
  <c r="AD107" i="13"/>
  <c r="T107" i="13"/>
  <c r="J108" i="13"/>
  <c r="O107" i="13"/>
  <c r="AZ112" i="13"/>
  <c r="AY108" i="13"/>
  <c r="AX107" i="13"/>
  <c r="AD104" i="13"/>
  <c r="T104" i="13"/>
  <c r="J107" i="13"/>
  <c r="Y107" i="13"/>
  <c r="AY112" i="13"/>
  <c r="AX108" i="13"/>
  <c r="AY104" i="13"/>
  <c r="AI112" i="13"/>
  <c r="Y112" i="13"/>
  <c r="O112" i="13"/>
  <c r="E112" i="13"/>
  <c r="AI107" i="13"/>
  <c r="AX112" i="13"/>
  <c r="BD107" i="13"/>
  <c r="AZ104" i="13"/>
  <c r="AI108" i="13"/>
  <c r="Y108" i="13"/>
  <c r="O108" i="13"/>
  <c r="E108" i="13"/>
  <c r="BA104" i="13"/>
  <c r="H56" i="17" l="1"/>
  <c r="G56" i="17"/>
  <c r="I55" i="17"/>
  <c r="J55" i="17"/>
  <c r="L56" i="17"/>
  <c r="D57" i="17"/>
  <c r="N55" i="17"/>
  <c r="M55" i="17"/>
  <c r="S108" i="13"/>
  <c r="P108" i="13"/>
  <c r="Q108" i="13"/>
  <c r="R108" i="13"/>
  <c r="AB108" i="13"/>
  <c r="AA108" i="13"/>
  <c r="AC108" i="13"/>
  <c r="Z108" i="13"/>
  <c r="W104" i="13"/>
  <c r="U104" i="13"/>
  <c r="X104" i="13"/>
  <c r="V104" i="13"/>
  <c r="L104" i="13"/>
  <c r="Q104" i="13"/>
  <c r="P104" i="13"/>
  <c r="R104" i="13"/>
  <c r="S104" i="13"/>
  <c r="I104" i="13"/>
  <c r="F104" i="13"/>
  <c r="G104" i="13"/>
  <c r="H104" i="13"/>
  <c r="AH104" i="13"/>
  <c r="AG104" i="13"/>
  <c r="AE104" i="13"/>
  <c r="H107" i="13"/>
  <c r="I107" i="13"/>
  <c r="F107" i="13"/>
  <c r="G107" i="13"/>
  <c r="N107" i="13"/>
  <c r="M107" i="13"/>
  <c r="L107" i="13"/>
  <c r="K107" i="13"/>
  <c r="Q107" i="13"/>
  <c r="S107" i="13"/>
  <c r="P107" i="13"/>
  <c r="R107" i="13"/>
  <c r="X107" i="13"/>
  <c r="U107" i="13"/>
  <c r="W107" i="13"/>
  <c r="V107" i="13"/>
  <c r="Z104" i="13"/>
  <c r="AB104" i="13"/>
  <c r="AA104" i="13"/>
  <c r="AC104" i="13"/>
  <c r="AC107" i="13"/>
  <c r="AA107" i="13"/>
  <c r="Z107" i="13"/>
  <c r="AB107" i="13"/>
  <c r="N104" i="13"/>
  <c r="M104" i="13"/>
  <c r="K104" i="13"/>
  <c r="X108" i="13"/>
  <c r="V108" i="13"/>
  <c r="U108" i="13"/>
  <c r="W108" i="13"/>
  <c r="AB48" i="13"/>
  <c r="T48" i="13"/>
  <c r="L48" i="13"/>
  <c r="AI47" i="13"/>
  <c r="AA47" i="13"/>
  <c r="S47" i="13"/>
  <c r="K47" i="13"/>
  <c r="G44" i="13"/>
  <c r="O44" i="13"/>
  <c r="W44" i="13"/>
  <c r="AE44" i="13"/>
  <c r="AD10" i="13"/>
  <c r="V10" i="13"/>
  <c r="N10" i="13"/>
  <c r="F10" i="13"/>
  <c r="AC9" i="13"/>
  <c r="U9" i="13"/>
  <c r="M9" i="13"/>
  <c r="E9" i="13"/>
  <c r="M6" i="13"/>
  <c r="U6" i="13"/>
  <c r="AC6" i="13"/>
  <c r="AI6" i="13"/>
  <c r="E48" i="13"/>
  <c r="V44" i="13"/>
  <c r="AE10" i="13"/>
  <c r="F9" i="13"/>
  <c r="AI48" i="13"/>
  <c r="AA48" i="13"/>
  <c r="S48" i="13"/>
  <c r="K48" i="13"/>
  <c r="AH47" i="13"/>
  <c r="Z47" i="13"/>
  <c r="R47" i="13"/>
  <c r="J47" i="13"/>
  <c r="H44" i="13"/>
  <c r="P44" i="13"/>
  <c r="X44" i="13"/>
  <c r="AF44" i="13"/>
  <c r="AC10" i="13"/>
  <c r="U10" i="13"/>
  <c r="M10" i="13"/>
  <c r="E10" i="13"/>
  <c r="AB9" i="13"/>
  <c r="T9" i="13"/>
  <c r="L9" i="13"/>
  <c r="F6" i="13"/>
  <c r="N6" i="13"/>
  <c r="V6" i="13"/>
  <c r="AD6" i="13"/>
  <c r="L47" i="13"/>
  <c r="G10" i="13"/>
  <c r="L6" i="13"/>
  <c r="AH48" i="13"/>
  <c r="Z48" i="13"/>
  <c r="R48" i="13"/>
  <c r="J48" i="13"/>
  <c r="AG47" i="13"/>
  <c r="Y47" i="13"/>
  <c r="Q47" i="13"/>
  <c r="I47" i="13"/>
  <c r="I44" i="13"/>
  <c r="Q44" i="13"/>
  <c r="Y44" i="13"/>
  <c r="AG44" i="13"/>
  <c r="AB10" i="13"/>
  <c r="T10" i="13"/>
  <c r="L10" i="13"/>
  <c r="AI9" i="13"/>
  <c r="AA9" i="13"/>
  <c r="S9" i="13"/>
  <c r="K9" i="13"/>
  <c r="G6" i="13"/>
  <c r="O6" i="13"/>
  <c r="W6" i="13"/>
  <c r="AE6" i="13"/>
  <c r="AC48" i="13"/>
  <c r="F44" i="13"/>
  <c r="O10" i="13"/>
  <c r="T6" i="13"/>
  <c r="AG48" i="13"/>
  <c r="Y48" i="13"/>
  <c r="Q48" i="13"/>
  <c r="I48" i="13"/>
  <c r="AF47" i="13"/>
  <c r="X47" i="13"/>
  <c r="P47" i="13"/>
  <c r="H47" i="13"/>
  <c r="J44" i="13"/>
  <c r="R44" i="13"/>
  <c r="Z44" i="13"/>
  <c r="AH44" i="13"/>
  <c r="AI10" i="13"/>
  <c r="AA10" i="13"/>
  <c r="S10" i="13"/>
  <c r="K10" i="13"/>
  <c r="AH9" i="13"/>
  <c r="Z9" i="13"/>
  <c r="R9" i="13"/>
  <c r="J9" i="13"/>
  <c r="H6" i="13"/>
  <c r="P6" i="13"/>
  <c r="X6" i="13"/>
  <c r="AF6" i="13"/>
  <c r="AG6" i="13"/>
  <c r="AB47" i="13"/>
  <c r="W10" i="13"/>
  <c r="N9" i="13"/>
  <c r="AF48" i="13"/>
  <c r="X48" i="13"/>
  <c r="P48" i="13"/>
  <c r="H48" i="13"/>
  <c r="AE47" i="13"/>
  <c r="W47" i="13"/>
  <c r="O47" i="13"/>
  <c r="G47" i="13"/>
  <c r="K44" i="13"/>
  <c r="S44" i="13"/>
  <c r="AA44" i="13"/>
  <c r="AI44" i="13"/>
  <c r="AH10" i="13"/>
  <c r="Z10" i="13"/>
  <c r="R10" i="13"/>
  <c r="J10" i="13"/>
  <c r="AG9" i="13"/>
  <c r="Y9" i="13"/>
  <c r="Q9" i="13"/>
  <c r="I9" i="13"/>
  <c r="I6" i="13"/>
  <c r="Q6" i="13"/>
  <c r="Y6" i="13"/>
  <c r="T47" i="13"/>
  <c r="V9" i="13"/>
  <c r="AE48" i="13"/>
  <c r="W48" i="13"/>
  <c r="O48" i="13"/>
  <c r="G48" i="13"/>
  <c r="AD47" i="13"/>
  <c r="V47" i="13"/>
  <c r="N47" i="13"/>
  <c r="F47" i="13"/>
  <c r="L44" i="13"/>
  <c r="T44" i="13"/>
  <c r="AB44" i="13"/>
  <c r="E44" i="13"/>
  <c r="AG10" i="13"/>
  <c r="Y10" i="13"/>
  <c r="Q10" i="13"/>
  <c r="I10" i="13"/>
  <c r="AF9" i="13"/>
  <c r="X9" i="13"/>
  <c r="P9" i="13"/>
  <c r="H9" i="13"/>
  <c r="J6" i="13"/>
  <c r="R6" i="13"/>
  <c r="Z6" i="13"/>
  <c r="AH6" i="13"/>
  <c r="M48" i="13"/>
  <c r="AD44" i="13"/>
  <c r="AB6" i="13"/>
  <c r="AD48" i="13"/>
  <c r="V48" i="13"/>
  <c r="N48" i="13"/>
  <c r="F48" i="13"/>
  <c r="AC47" i="13"/>
  <c r="U47" i="13"/>
  <c r="M47" i="13"/>
  <c r="E47" i="13"/>
  <c r="M44" i="13"/>
  <c r="U44" i="13"/>
  <c r="AC44" i="13"/>
  <c r="AF10" i="13"/>
  <c r="X10" i="13"/>
  <c r="P10" i="13"/>
  <c r="H10" i="13"/>
  <c r="AE9" i="13"/>
  <c r="W9" i="13"/>
  <c r="O9" i="13"/>
  <c r="G9" i="13"/>
  <c r="K6" i="13"/>
  <c r="S6" i="13"/>
  <c r="AA6" i="13"/>
  <c r="U48" i="13"/>
  <c r="N44" i="13"/>
  <c r="AD9" i="13"/>
  <c r="F108" i="13"/>
  <c r="I108" i="13"/>
  <c r="G108" i="13"/>
  <c r="H108" i="13"/>
  <c r="P112" i="13"/>
  <c r="R112" i="13"/>
  <c r="S112" i="13"/>
  <c r="Q112" i="13"/>
  <c r="V112" i="13"/>
  <c r="W112" i="13"/>
  <c r="U112" i="13"/>
  <c r="X112" i="13"/>
  <c r="AA112" i="13"/>
  <c r="AC112" i="13"/>
  <c r="Z112" i="13"/>
  <c r="AB112" i="13"/>
  <c r="AH112" i="13"/>
  <c r="AE112" i="13"/>
  <c r="AF112" i="13"/>
  <c r="AG112" i="13"/>
  <c r="AH108" i="13"/>
  <c r="AE108" i="13"/>
  <c r="AF108" i="13"/>
  <c r="AG108" i="13"/>
  <c r="N108" i="13"/>
  <c r="K108" i="13"/>
  <c r="L108" i="13"/>
  <c r="M108" i="13"/>
  <c r="AF67" i="13"/>
  <c r="X67" i="13"/>
  <c r="P67" i="13"/>
  <c r="H67" i="13"/>
  <c r="AE66" i="13"/>
  <c r="W66" i="13"/>
  <c r="O66" i="13"/>
  <c r="G66" i="13"/>
  <c r="J63" i="13"/>
  <c r="R63" i="13"/>
  <c r="Z63" i="13"/>
  <c r="AH63" i="13"/>
  <c r="G29" i="13"/>
  <c r="O29" i="13"/>
  <c r="W29" i="13"/>
  <c r="AE29" i="13"/>
  <c r="AF28" i="13"/>
  <c r="X28" i="13"/>
  <c r="P28" i="13"/>
  <c r="H28" i="13"/>
  <c r="J25" i="13"/>
  <c r="R25" i="13"/>
  <c r="Z25" i="13"/>
  <c r="AH25" i="13"/>
  <c r="AG67" i="13"/>
  <c r="H66" i="13"/>
  <c r="AG28" i="13"/>
  <c r="AE67" i="13"/>
  <c r="W67" i="13"/>
  <c r="O67" i="13"/>
  <c r="G67" i="13"/>
  <c r="AD66" i="13"/>
  <c r="V66" i="13"/>
  <c r="N66" i="13"/>
  <c r="E66" i="13"/>
  <c r="K63" i="13"/>
  <c r="S63" i="13"/>
  <c r="AA63" i="13"/>
  <c r="H29" i="13"/>
  <c r="P29" i="13"/>
  <c r="X29" i="13"/>
  <c r="AF29" i="13"/>
  <c r="AE28" i="13"/>
  <c r="W28" i="13"/>
  <c r="O28" i="13"/>
  <c r="G28" i="13"/>
  <c r="K25" i="13"/>
  <c r="S25" i="13"/>
  <c r="AA25" i="13"/>
  <c r="AI25" i="13"/>
  <c r="X66" i="13"/>
  <c r="AG63" i="13"/>
  <c r="V29" i="13"/>
  <c r="I25" i="13"/>
  <c r="AD67" i="13"/>
  <c r="V67" i="13"/>
  <c r="N67" i="13"/>
  <c r="F67" i="13"/>
  <c r="AC66" i="13"/>
  <c r="U66" i="13"/>
  <c r="M66" i="13"/>
  <c r="E63" i="13"/>
  <c r="L63" i="13"/>
  <c r="T63" i="13"/>
  <c r="AB63" i="13"/>
  <c r="I29" i="13"/>
  <c r="Q29" i="13"/>
  <c r="Y29" i="13"/>
  <c r="AG29" i="13"/>
  <c r="AD28" i="13"/>
  <c r="V28" i="13"/>
  <c r="N28" i="13"/>
  <c r="F28" i="13"/>
  <c r="L25" i="13"/>
  <c r="T25" i="13"/>
  <c r="AB25" i="13"/>
  <c r="E25" i="13"/>
  <c r="AF66" i="13"/>
  <c r="N29" i="13"/>
  <c r="I28" i="13"/>
  <c r="AC67" i="13"/>
  <c r="U67" i="13"/>
  <c r="M67" i="13"/>
  <c r="E67" i="13"/>
  <c r="AB66" i="13"/>
  <c r="T66" i="13"/>
  <c r="L66" i="13"/>
  <c r="AI63" i="13"/>
  <c r="M63" i="13"/>
  <c r="U63" i="13"/>
  <c r="AC63" i="13"/>
  <c r="J29" i="13"/>
  <c r="R29" i="13"/>
  <c r="Z29" i="13"/>
  <c r="AH29" i="13"/>
  <c r="AC28" i="13"/>
  <c r="U28" i="13"/>
  <c r="M28" i="13"/>
  <c r="E28" i="13"/>
  <c r="M25" i="13"/>
  <c r="U25" i="13"/>
  <c r="AC25" i="13"/>
  <c r="Y67" i="13"/>
  <c r="Q63" i="13"/>
  <c r="F29" i="13"/>
  <c r="Q28" i="13"/>
  <c r="F66" i="13"/>
  <c r="AB67" i="13"/>
  <c r="T67" i="13"/>
  <c r="L67" i="13"/>
  <c r="AI66" i="13"/>
  <c r="AA66" i="13"/>
  <c r="S66" i="13"/>
  <c r="K66" i="13"/>
  <c r="F63" i="13"/>
  <c r="N63" i="13"/>
  <c r="V63" i="13"/>
  <c r="AD63" i="13"/>
  <c r="K29" i="13"/>
  <c r="S29" i="13"/>
  <c r="AA29" i="13"/>
  <c r="AI29" i="13"/>
  <c r="AB28" i="13"/>
  <c r="T28" i="13"/>
  <c r="L28" i="13"/>
  <c r="F25" i="13"/>
  <c r="N25" i="13"/>
  <c r="V25" i="13"/>
  <c r="AD25" i="13"/>
  <c r="I67" i="13"/>
  <c r="Y63" i="13"/>
  <c r="Y25" i="13"/>
  <c r="AI67" i="13"/>
  <c r="AA67" i="13"/>
  <c r="S67" i="13"/>
  <c r="K67" i="13"/>
  <c r="AH66" i="13"/>
  <c r="Z66" i="13"/>
  <c r="R66" i="13"/>
  <c r="J66" i="13"/>
  <c r="G63" i="13"/>
  <c r="O63" i="13"/>
  <c r="W63" i="13"/>
  <c r="AE63" i="13"/>
  <c r="L29" i="13"/>
  <c r="T29" i="13"/>
  <c r="AB29" i="13"/>
  <c r="AI28" i="13"/>
  <c r="AA28" i="13"/>
  <c r="S28" i="13"/>
  <c r="K28" i="13"/>
  <c r="G25" i="13"/>
  <c r="O25" i="13"/>
  <c r="W25" i="13"/>
  <c r="AE25" i="13"/>
  <c r="Q67" i="13"/>
  <c r="I63" i="13"/>
  <c r="Y28" i="13"/>
  <c r="AG25" i="13"/>
  <c r="AH67" i="13"/>
  <c r="Z67" i="13"/>
  <c r="R67" i="13"/>
  <c r="J67" i="13"/>
  <c r="AG66" i="13"/>
  <c r="Y66" i="13"/>
  <c r="Q66" i="13"/>
  <c r="I66" i="13"/>
  <c r="H63" i="13"/>
  <c r="P63" i="13"/>
  <c r="X63" i="13"/>
  <c r="AF63" i="13"/>
  <c r="E29" i="13"/>
  <c r="M29" i="13"/>
  <c r="U29" i="13"/>
  <c r="AC29" i="13"/>
  <c r="AH28" i="13"/>
  <c r="Z28" i="13"/>
  <c r="R28" i="13"/>
  <c r="J28" i="13"/>
  <c r="H25" i="13"/>
  <c r="P25" i="13"/>
  <c r="X25" i="13"/>
  <c r="AF25" i="13"/>
  <c r="P66" i="13"/>
  <c r="AD29" i="13"/>
  <c r="Q25" i="13"/>
  <c r="H112" i="13"/>
  <c r="I112" i="13"/>
  <c r="G112" i="13"/>
  <c r="F112" i="13"/>
  <c r="N112" i="13"/>
  <c r="K112" i="13"/>
  <c r="M112" i="13"/>
  <c r="L112" i="13"/>
  <c r="AH107" i="13"/>
  <c r="AG107" i="13"/>
  <c r="AF107" i="13"/>
  <c r="AE107" i="13"/>
  <c r="C34" i="1" l="1"/>
  <c r="G57" i="17"/>
  <c r="H57" i="17"/>
  <c r="I56" i="17"/>
  <c r="J56" i="17"/>
  <c r="L57" i="17"/>
  <c r="D58" i="17"/>
  <c r="M56" i="17"/>
  <c r="N56" i="17"/>
  <c r="Z84" i="13"/>
  <c r="N84" i="13"/>
  <c r="AG84" i="13"/>
  <c r="M84" i="13"/>
  <c r="V84" i="13"/>
  <c r="L84" i="13"/>
  <c r="S84" i="13"/>
  <c r="W84" i="13"/>
  <c r="R84" i="13"/>
  <c r="AC84" i="13"/>
  <c r="Q84" i="13"/>
  <c r="AB84" i="13"/>
  <c r="P84" i="13"/>
  <c r="AA84" i="13"/>
  <c r="X84" i="13"/>
  <c r="U84" i="13"/>
  <c r="AE84" i="13"/>
  <c r="AF84" i="13"/>
  <c r="AH84" i="13"/>
  <c r="K84" i="13"/>
  <c r="I84" i="13"/>
  <c r="H84" i="13"/>
  <c r="G84" i="13"/>
  <c r="F84" i="13"/>
  <c r="G58" i="17" l="1"/>
  <c r="H58" i="17"/>
  <c r="L58" i="17" s="1"/>
  <c r="I57" i="17"/>
  <c r="J57" i="17"/>
  <c r="D59" i="17"/>
  <c r="N57" i="17"/>
  <c r="M57" i="17"/>
  <c r="G59" i="17" l="1"/>
  <c r="H59" i="17"/>
  <c r="J58" i="17"/>
  <c r="I58" i="17"/>
  <c r="D60" i="17"/>
  <c r="L59" i="17"/>
  <c r="N58" i="17"/>
  <c r="M58" i="17"/>
  <c r="H60" i="17" l="1"/>
  <c r="G60" i="17"/>
  <c r="J59" i="17"/>
  <c r="I59" i="17"/>
  <c r="N59" i="17"/>
  <c r="M59" i="17"/>
  <c r="L60" i="17"/>
  <c r="D61" i="17"/>
  <c r="H61" i="17" l="1"/>
  <c r="G61" i="17"/>
  <c r="J60" i="17"/>
  <c r="I60" i="17"/>
  <c r="L61" i="17"/>
  <c r="D62" i="17"/>
  <c r="N60" i="17"/>
  <c r="M60" i="17"/>
  <c r="H62" i="17" l="1"/>
  <c r="G62" i="17"/>
  <c r="J61" i="17"/>
  <c r="I61" i="17"/>
  <c r="N61" i="17"/>
  <c r="M61" i="17"/>
  <c r="L62" i="17"/>
  <c r="D63" i="17"/>
  <c r="H63" i="17" l="1"/>
  <c r="G63" i="17"/>
  <c r="I62" i="17"/>
  <c r="J62" i="17"/>
  <c r="N62" i="17"/>
  <c r="M62" i="17"/>
  <c r="L63" i="17"/>
  <c r="D64" i="17"/>
  <c r="H64" i="17" l="1"/>
  <c r="G64" i="17"/>
  <c r="I63" i="17"/>
  <c r="J63" i="17"/>
  <c r="N63" i="17"/>
  <c r="M63" i="17"/>
  <c r="L64" i="17"/>
  <c r="D65" i="17"/>
  <c r="G65" i="17" l="1"/>
  <c r="H65" i="17"/>
  <c r="L65" i="17" s="1"/>
  <c r="I64" i="17"/>
  <c r="J64" i="17"/>
  <c r="M64" i="17"/>
  <c r="N64" i="17"/>
  <c r="D66" i="17"/>
  <c r="G66" i="17" l="1"/>
  <c r="H66" i="17"/>
  <c r="J65" i="17"/>
  <c r="I65" i="17"/>
  <c r="N65" i="17"/>
  <c r="M65" i="17"/>
  <c r="D67" i="17"/>
  <c r="L66" i="17"/>
  <c r="G67" i="17" l="1"/>
  <c r="H67" i="17"/>
  <c r="J66" i="17"/>
  <c r="I66" i="17"/>
  <c r="N66" i="17"/>
  <c r="M66" i="17"/>
  <c r="D68" i="17"/>
  <c r="L67" i="17"/>
  <c r="H68" i="17" l="1"/>
  <c r="G68" i="17"/>
  <c r="J67" i="17"/>
  <c r="I67" i="17"/>
  <c r="M67" i="17" s="1"/>
  <c r="N67" i="17"/>
  <c r="L68" i="17"/>
  <c r="D69" i="17"/>
  <c r="H69" i="17" l="1"/>
  <c r="G69" i="17"/>
  <c r="J68" i="17"/>
  <c r="I68" i="17"/>
  <c r="L69" i="17"/>
  <c r="D70" i="17"/>
  <c r="N68" i="17"/>
  <c r="M68" i="17"/>
  <c r="H70" i="17" l="1"/>
  <c r="G70" i="17"/>
  <c r="J69" i="17"/>
  <c r="I69" i="17"/>
  <c r="L70" i="17"/>
  <c r="D71" i="17"/>
  <c r="N69" i="17"/>
  <c r="M69" i="17"/>
  <c r="J70" i="17" l="1"/>
  <c r="I70" i="17"/>
  <c r="H71" i="17"/>
  <c r="G71" i="17"/>
  <c r="N70" i="17"/>
  <c r="M70" i="17"/>
  <c r="L71" i="17"/>
  <c r="D72" i="17"/>
  <c r="H72" i="17" l="1"/>
  <c r="G72" i="17"/>
  <c r="I71" i="17"/>
  <c r="J71" i="17"/>
  <c r="L72" i="17"/>
  <c r="D73" i="17"/>
  <c r="N71" i="17"/>
  <c r="M71" i="17"/>
  <c r="I72" i="17" l="1"/>
  <c r="J72" i="17"/>
  <c r="G73" i="17"/>
  <c r="H73" i="17"/>
  <c r="L73" i="17"/>
  <c r="D74" i="17"/>
  <c r="M72" i="17"/>
  <c r="N72" i="17"/>
  <c r="G74" i="17" l="1"/>
  <c r="H74" i="17"/>
  <c r="I73" i="17"/>
  <c r="J73" i="17"/>
  <c r="D75" i="17"/>
  <c r="L74" i="17"/>
  <c r="N73" i="17"/>
  <c r="M73" i="17"/>
  <c r="H75" i="17" l="1"/>
  <c r="G75" i="17"/>
  <c r="J74" i="17"/>
  <c r="I74" i="17"/>
  <c r="D76" i="17"/>
  <c r="L75" i="17"/>
  <c r="N74" i="17"/>
  <c r="M74" i="17"/>
  <c r="J75" i="17" l="1"/>
  <c r="I75" i="17"/>
  <c r="H76" i="17"/>
  <c r="G76" i="17"/>
  <c r="N75" i="17"/>
  <c r="M75" i="17"/>
  <c r="L76" i="17"/>
  <c r="J76" i="17" l="1"/>
  <c r="I76" i="17"/>
  <c r="N76" i="17"/>
  <c r="M76" i="17"/>
</calcChain>
</file>

<file path=xl/sharedStrings.xml><?xml version="1.0" encoding="utf-8"?>
<sst xmlns="http://schemas.openxmlformats.org/spreadsheetml/2006/main" count="1864" uniqueCount="699">
  <si>
    <t/>
  </si>
  <si>
    <t>Equipment Stock (million units)</t>
  </si>
  <si>
    <t>Stock Average Equipment Efficiency</t>
  </si>
  <si>
    <t>RST000:dgc_FuelsCells</t>
  </si>
  <si>
    <t>- -</t>
  </si>
  <si>
    <t>RST000:dgc_SolarPhoto</t>
  </si>
  <si>
    <t>RST000:dgc_WindHuffHuff</t>
  </si>
  <si>
    <t>RST000:dgg_FuelCells</t>
  </si>
  <si>
    <t>RST000:dgg_SolarPhoto</t>
  </si>
  <si>
    <t>RST000:dgg_WindHuffHuff</t>
  </si>
  <si>
    <t>Commercial Building Delivered</t>
  </si>
  <si>
    <t>Commercial Building Floorspace</t>
  </si>
  <si>
    <t>CST000:dgc_Petroleum</t>
  </si>
  <si>
    <t>CST000:dgc_NaturalGas</t>
  </si>
  <si>
    <t>CST000:dgc_SolarPhoto</t>
  </si>
  <si>
    <t>CST000:dgc_WindPuffPuff</t>
  </si>
  <si>
    <t>CST000:dgg_Petroleum</t>
  </si>
  <si>
    <t>CST000:dgg_NaturalGas</t>
  </si>
  <si>
    <t>CST000:dgg_SolarPhoto</t>
  </si>
  <si>
    <t>CST000:dgg_WindHuffHuff</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</si>
  <si>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</si>
  <si>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</si>
  <si>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</si>
  <si>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</si>
  <si>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</si>
  <si>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</si>
  <si>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</si>
  <si>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</si>
  <si>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</si>
  <si>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</si>
  <si>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</si>
  <si>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</si>
  <si>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</si>
  <si>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</si>
  <si>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</si>
  <si>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</si>
  <si>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</si>
  <si>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</si>
  <si>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</si>
  <si>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</si>
  <si>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</si>
  <si>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</si>
  <si>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</si>
  <si>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</si>
  <si>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</si>
  <si>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</si>
  <si>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</si>
  <si>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</si>
  <si>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</si>
  <si>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</si>
  <si>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</si>
  <si>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</si>
  <si>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</si>
  <si>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</si>
  <si>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</si>
  <si>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</si>
  <si>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</si>
  <si>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</si>
  <si>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</si>
  <si>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</si>
  <si>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</si>
  <si>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</si>
  <si>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</si>
  <si>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</si>
  <si>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</si>
  <si>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</si>
  <si>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</si>
  <si>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</si>
  <si>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</si>
  <si>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</si>
  <si>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</si>
  <si>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</si>
  <si>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</si>
  <si>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lignite</t>
  </si>
  <si>
    <t>hard coal</t>
  </si>
  <si>
    <t>onshore wind</t>
  </si>
  <si>
    <t>offshore wind</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</si>
  <si>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</si>
  <si>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</si>
  <si>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</si>
  <si>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</si>
  <si>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</si>
  <si>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</si>
  <si>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</si>
  <si>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</si>
  <si>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</si>
  <si>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</si>
  <si>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</si>
  <si>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</si>
  <si>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</si>
  <si>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</si>
  <si>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</si>
  <si>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</si>
  <si>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</si>
  <si>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</si>
  <si>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</si>
  <si>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</si>
  <si>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</si>
  <si>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</si>
  <si>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</si>
  <si>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</si>
  <si>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</si>
  <si>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</si>
  <si>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</si>
  <si>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</si>
  <si>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</si>
  <si>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</si>
  <si>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</si>
  <si>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</si>
  <si>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</si>
  <si>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</si>
  <si>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</si>
  <si>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</si>
  <si>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</si>
  <si>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</si>
  <si>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</si>
  <si>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</si>
  <si>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</si>
  <si>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</si>
  <si>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</si>
  <si>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</si>
  <si>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</si>
  <si>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</si>
  <si>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</si>
  <si>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</si>
  <si>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</si>
  <si>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</si>
  <si>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</si>
  <si>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</si>
  <si>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</si>
  <si>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</si>
  <si>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</si>
  <si>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</si>
  <si>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</si>
  <si>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</si>
  <si>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</si>
  <si>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</si>
  <si>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</si>
  <si>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</si>
  <si>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</si>
  <si>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</si>
  <si>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</si>
  <si>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</si>
  <si>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</si>
  <si>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</si>
  <si>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</si>
  <si>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</si>
  <si>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</si>
  <si>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</si>
  <si>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</si>
  <si>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</si>
  <si>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</si>
  <si>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</si>
  <si>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</si>
  <si>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</si>
  <si>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</si>
  <si>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</si>
  <si>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</si>
  <si>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</si>
  <si>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</si>
  <si>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</si>
  <si>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</si>
  <si>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</si>
  <si>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</si>
  <si>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</si>
  <si>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</si>
  <si>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</si>
  <si>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</si>
  <si>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</si>
  <si>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</si>
  <si>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</si>
  <si>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</si>
  <si>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</si>
  <si>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</si>
  <si>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</si>
  <si>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</si>
  <si>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</si>
  <si>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</si>
  <si>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</si>
  <si>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</si>
  <si>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</si>
  <si>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</si>
  <si>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</si>
  <si>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</si>
  <si>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</si>
  <si>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</si>
  <si>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</si>
  <si>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</si>
  <si>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</si>
  <si>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</si>
  <si>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</si>
  <si>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</si>
  <si>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</si>
  <si>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</si>
  <si>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</si>
  <si>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</si>
  <si>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</si>
  <si>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</si>
  <si>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</si>
  <si>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</si>
  <si>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</si>
  <si>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</si>
  <si>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</si>
  <si>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Some other benefits includes free or subsidized programmable thermostats, subsidized loans for new appliances or equipment, tax credits for new window or insulation, and any other reported benefits.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</si>
  <si>
    <t>Urban Rural Split</t>
  </si>
  <si>
    <t>crude oil</t>
  </si>
  <si>
    <t>heavy or residual fuel oil</t>
  </si>
  <si>
    <t>municipal solid waste</t>
  </si>
  <si>
    <t>MW</t>
  </si>
  <si>
    <t>MW*hour</t>
  </si>
  <si>
    <t xml:space="preserve">of generation in this variable are additional. Electricity Output is reported in MWh and </t>
  </si>
  <si>
    <t>Capacity is reported in MW</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</si>
  <si>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</si>
  <si>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</si>
  <si>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</si>
  <si>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</si>
  <si>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</si>
  <si>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</si>
  <si>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</si>
  <si>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</si>
  <si>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</si>
  <si>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</si>
  <si>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</si>
  <si>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</si>
  <si>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</si>
  <si>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</si>
  <si>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</si>
  <si>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</si>
  <si>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</si>
  <si>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</si>
  <si>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</si>
  <si>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</si>
  <si>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</si>
  <si>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</si>
  <si>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</si>
  <si>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</si>
  <si>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</si>
  <si>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</si>
  <si>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</si>
  <si>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</si>
  <si>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</si>
  <si>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</si>
  <si>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</si>
  <si>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</si>
  <si>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</si>
  <si>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</si>
  <si>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</si>
  <si>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</si>
  <si>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</si>
  <si>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</si>
  <si>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</si>
  <si>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</si>
  <si>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</si>
  <si>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</si>
  <si>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</si>
  <si>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</si>
  <si>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</si>
  <si>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</si>
  <si>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</si>
  <si>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</si>
  <si>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</si>
  <si>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</si>
  <si>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</si>
  <si>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</si>
  <si>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</si>
  <si>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</si>
  <si>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</si>
  <si>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</si>
  <si>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</si>
  <si>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</si>
  <si>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</si>
  <si>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</si>
  <si>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</si>
  <si>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</si>
  <si>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</si>
  <si>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</si>
  <si>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</si>
  <si>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</si>
  <si>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</si>
  <si>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</si>
  <si>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</si>
  <si>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</si>
  <si>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</si>
  <si>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</si>
  <si>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</si>
  <si>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</si>
  <si>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</si>
  <si>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</si>
  <si>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</si>
  <si>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</si>
  <si>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</si>
  <si>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</si>
  <si>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</si>
  <si>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</si>
  <si>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</si>
  <si>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</si>
  <si>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</si>
  <si>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</si>
  <si>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</si>
  <si>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</si>
  <si>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</si>
  <si>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</si>
  <si>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</si>
  <si>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</si>
  <si>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</si>
  <si>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</si>
  <si>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</si>
  <si>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</si>
  <si>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</si>
  <si>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</si>
  <si>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</si>
  <si>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</si>
  <si>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</si>
  <si>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</si>
  <si>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</si>
  <si>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</si>
  <si>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</si>
  <si>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</si>
  <si>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</si>
  <si>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</si>
  <si>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</si>
  <si>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</si>
  <si>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</si>
  <si>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</si>
  <si>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</si>
  <si>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</si>
  <si>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</si>
  <si>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</si>
  <si>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</si>
  <si>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</si>
  <si>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</si>
  <si>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</si>
  <si>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</si>
  <si>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</si>
  <si>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</si>
  <si>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</si>
  <si>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</si>
  <si>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</si>
  <si>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</si>
  <si>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</si>
  <si>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</si>
  <si>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</si>
  <si>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</si>
  <si>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</si>
  <si>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</si>
  <si>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</si>
  <si>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</si>
  <si>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</si>
  <si>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</si>
  <si>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</si>
  <si>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</si>
  <si>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</si>
  <si>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</si>
  <si>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</si>
  <si>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</si>
  <si>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</si>
  <si>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</si>
  <si>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</si>
  <si>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</si>
  <si>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</si>
  <si>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</si>
  <si>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</si>
  <si>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AEO REF (2020)</t>
  </si>
  <si>
    <t>AEO HIGH GAS (2021)</t>
  </si>
  <si>
    <t>Table 22.  Commercial Sector Energy Consumption, Floorspace, Equipment Efficiency, and Distributed Generation</t>
  </si>
  <si>
    <t>https://www.eia.gov/outlooks/aeo/data/browser/#/?id=32-AEO2021&amp;region=0-0&amp;cases=highogs&amp;start=2019&amp;end=2050&amp;f=A&amp;sourcekey=0</t>
  </si>
  <si>
    <t>Growth (2020-2050)</t>
  </si>
  <si>
    <t>32-AEO2021.2.</t>
  </si>
  <si>
    <t>Energy Consumption (quadrillion Btu)</t>
  </si>
  <si>
    <t>32-AEO2021.3.</t>
  </si>
  <si>
    <t>Assembly</t>
  </si>
  <si>
    <t>Commercial: Delivered Energy Use: Assembly: High oil and gas supply</t>
  </si>
  <si>
    <t>32-AEO2021.4.highogs-d120120a</t>
  </si>
  <si>
    <t>quads</t>
  </si>
  <si>
    <t>Education</t>
  </si>
  <si>
    <t>Commercial: Delivered Energy Use: Education: High oil and gas supply</t>
  </si>
  <si>
    <t>32-AEO2021.5.highogs-d120120a</t>
  </si>
  <si>
    <t>Food Sales</t>
  </si>
  <si>
    <t>Commercial: Delivered Energy Use: Food Sales: High oil and gas supply</t>
  </si>
  <si>
    <t>32-AEO2021.6.highogs-d120120a</t>
  </si>
  <si>
    <t>Food Service</t>
  </si>
  <si>
    <t>Commercial: Delivered Energy Use: Food Service: High oil and gas supply</t>
  </si>
  <si>
    <t>32-AEO2021.7.highogs-d120120a</t>
  </si>
  <si>
    <t>Health Care</t>
  </si>
  <si>
    <t>Commercial: Delivered Energy Use: Health Care: High oil and gas supply</t>
  </si>
  <si>
    <t>32-AEO2021.8.highogs-d120120a</t>
  </si>
  <si>
    <t>Lodging</t>
  </si>
  <si>
    <t>Commercial: Delivered Energy Use: Lodging: High oil and gas supply</t>
  </si>
  <si>
    <t>32-AEO2021.9.highogs-d120120a</t>
  </si>
  <si>
    <t>Office - Large</t>
  </si>
  <si>
    <t>Commercial: Delivered Energy Use: Office - Large: High oil and gas supply</t>
  </si>
  <si>
    <t>32-AEO2021.10.highogs-d120120a</t>
  </si>
  <si>
    <t>Office - Small</t>
  </si>
  <si>
    <t>Commercial: Delivered Energy Use: Office - Small: High oil and gas supply</t>
  </si>
  <si>
    <t>32-AEO2021.11.highogs-d120120a</t>
  </si>
  <si>
    <t>Mercantile/Service</t>
  </si>
  <si>
    <t>Commercial: Delivered Energy Use: Mercantile/Service: High oil and gas supply</t>
  </si>
  <si>
    <t>32-AEO2021.12.highogs-d120120a</t>
  </si>
  <si>
    <t>Warehouse</t>
  </si>
  <si>
    <t>Commercial: Delivered Energy Use: Warehouse: High oil and gas supply</t>
  </si>
  <si>
    <t>32-AEO2021.13.highogs-d120120a</t>
  </si>
  <si>
    <t>Other</t>
  </si>
  <si>
    <t>Commercial: Delivered Energy Use: Other: High oil and gas supply</t>
  </si>
  <si>
    <t>32-AEO2021.14.highogs-d120120a</t>
  </si>
  <si>
    <t>Commercial: Delivered Energy Use: Total: High oil and gas supply</t>
  </si>
  <si>
    <t>32-AEO2021.15.highogs-d120120a</t>
  </si>
  <si>
    <t>32-AEO2021.17.</t>
  </si>
  <si>
    <t>(billion square feet)</t>
  </si>
  <si>
    <t>32-AEO2021.18.</t>
  </si>
  <si>
    <t>Commercial: Floorspace: Assembly: High oil and gas supply</t>
  </si>
  <si>
    <t>32-AEO2021.19.highogs-d120120a</t>
  </si>
  <si>
    <t>billion sq ft</t>
  </si>
  <si>
    <t>Commercial: Floorspace: Education: High oil and gas supply</t>
  </si>
  <si>
    <t>32-AEO2021.20.highogs-d120120a</t>
  </si>
  <si>
    <t>Commercial: Floorspace: Food Sales: High oil and gas supply</t>
  </si>
  <si>
    <t>32-AEO2021.21.highogs-d120120a</t>
  </si>
  <si>
    <t>Commercial: Floorspace: Food Service: High oil and gas supply</t>
  </si>
  <si>
    <t>32-AEO2021.22.highogs-d120120a</t>
  </si>
  <si>
    <t>Commercial: Floorspace: Health Care: High oil and gas supply</t>
  </si>
  <si>
    <t>32-AEO2021.23.highogs-d120120a</t>
  </si>
  <si>
    <t>Commercial: Floorspace: Lodging: High oil and gas supply</t>
  </si>
  <si>
    <t>32-AEO2021.24.highogs-d120120a</t>
  </si>
  <si>
    <t>Commercial: Floorspace: Office - Large: High oil and gas supply</t>
  </si>
  <si>
    <t>32-AEO2021.25.highogs-d120120a</t>
  </si>
  <si>
    <t>Commercial: Floorspace: Office - Small: High oil and gas supply</t>
  </si>
  <si>
    <t>32-AEO2021.26.highogs-d120120a</t>
  </si>
  <si>
    <t>Commercial: Floorspace: Mercantile/Service: High oil and gas supply</t>
  </si>
  <si>
    <t>32-AEO2021.27.highogs-d120120a</t>
  </si>
  <si>
    <t>Commercial: Floorspace: Warehouse: High oil and gas supply</t>
  </si>
  <si>
    <t>32-AEO2021.28.highogs-d120120a</t>
  </si>
  <si>
    <t>Commercial: Floorspace: Other: High oil and gas supply</t>
  </si>
  <si>
    <t>32-AEO2021.29.highogs-d120120a</t>
  </si>
  <si>
    <t>Commercial: Floorspace: Total: High oil and gas supply</t>
  </si>
  <si>
    <t>32-AEO2021.30.highogs-d120120a</t>
  </si>
  <si>
    <t>32-AEO2021.32.</t>
  </si>
  <si>
    <t>32-AEO2021.34.</t>
  </si>
  <si>
    <t>Commercial: Stock Average Efficiency: Space Heating: Electricity: High oil and gas supply</t>
  </si>
  <si>
    <t>32-AEO2021.35.highogs-d120120a</t>
  </si>
  <si>
    <t>Btu Out/Btu In</t>
  </si>
  <si>
    <t>Commercial: Stock Average Efficiency: Space Heating: Natural Gas: High oil and gas supply</t>
  </si>
  <si>
    <t>32-AEO2021.36.highogs-d120120a</t>
  </si>
  <si>
    <t>Commercial: Stock Average Efficiency: Space Heating: Distillate Fuel Oil: High oil and gas supply</t>
  </si>
  <si>
    <t>32-AEO2021.37.highogs-d120120a</t>
  </si>
  <si>
    <t>32-AEO2021.39.</t>
  </si>
  <si>
    <t>Commercial: Stock Average Efficiency: Space Cooling: Electricity: High oil and gas supply</t>
  </si>
  <si>
    <t>32-AEO2021.40.highogs-d120120a</t>
  </si>
  <si>
    <t>Commercial: Stock Average Efficiency: Space Cooling: Natural Gas: High oil and gas supply</t>
  </si>
  <si>
    <t>32-AEO2021.41.highogs-d120120a</t>
  </si>
  <si>
    <t>Water Heating</t>
  </si>
  <si>
    <t>32-AEO2021.43.</t>
  </si>
  <si>
    <t>Commercial: Stock Average Efficiency: Water Heating: Electricity: High oil and gas supply</t>
  </si>
  <si>
    <t>32-AEO2021.44.highogs-d120120a</t>
  </si>
  <si>
    <t>Commercial: Stock Average Efficiency: Water Heating: Natural Gas: High oil and gas supply</t>
  </si>
  <si>
    <t>32-AEO2021.45.highogs-d120120a</t>
  </si>
  <si>
    <t>Commercial: Stock Average Efficiency: Water Heating: Distillate Fuel Oil: High oil and gas supply</t>
  </si>
  <si>
    <t>32-AEO2021.46.highogs-d120120a</t>
  </si>
  <si>
    <t>Ventilation (cubic feet per minute per Btu)</t>
  </si>
  <si>
    <t>32-AEO2021.48.</t>
  </si>
  <si>
    <t>Commercial: Stock Average Efficiency: Ventilation: Electricity: High oil and gas supply</t>
  </si>
  <si>
    <t>32-AEO2021.49.highogs-d120120a</t>
  </si>
  <si>
    <t>cu ft/minute/Btu</t>
  </si>
  <si>
    <t>Cooking</t>
  </si>
  <si>
    <t>32-AEO2021.51.</t>
  </si>
  <si>
    <t>Commercial: Stock Average Efficiency: Cooking: Electricity: High oil and gas supply</t>
  </si>
  <si>
    <t>32-AEO2021.52.highogs-d120120a</t>
  </si>
  <si>
    <t>Commercial: Stock Average Efficiency: Cooking: Natural Gas: High oil and gas supply</t>
  </si>
  <si>
    <t>32-AEO2021.53.highogs-d120120a</t>
  </si>
  <si>
    <t>Lighting Efficacy</t>
  </si>
  <si>
    <t>32-AEO2021.55.</t>
  </si>
  <si>
    <t>(efficacy in lumens per watt)</t>
  </si>
  <si>
    <t>32-AEO2021.56.</t>
  </si>
  <si>
    <t>Commercial: Stock Average Efficiency: Lighting Efficacy: Electricity: High oil and gas supply</t>
  </si>
  <si>
    <t>32-AEO2021.57.highogs-d120120a</t>
  </si>
  <si>
    <t>lumens/watt</t>
  </si>
  <si>
    <t>Refrigeration</t>
  </si>
  <si>
    <t>32-AEO2021.59.</t>
  </si>
  <si>
    <t>Commercial: Stock Average Efficiency: Refrigeration: Electricity: High oil and gas supply</t>
  </si>
  <si>
    <t>32-AEO2021.60.highogs-d120120a</t>
  </si>
  <si>
    <t>32-AEO2021.62.</t>
  </si>
  <si>
    <t>32-AEO2021.63.</t>
  </si>
  <si>
    <t>32-AEO2021.64.</t>
  </si>
  <si>
    <t>Petroleum</t>
  </si>
  <si>
    <t>Commercial: Combined Heat and Power: Generating Capacity: Petroleum: High oil and gas supply</t>
  </si>
  <si>
    <t>32-AEO2021.65.highogs-d120120a</t>
  </si>
  <si>
    <t>Commercial: Combined Heat and Power: Generating Capacity: Natural Gas: High oil and gas supply</t>
  </si>
  <si>
    <t>32-AEO2021.66.highogs-d120120a</t>
  </si>
  <si>
    <t>Commercial: Combined Heat and Power: Generating Capacity: Solar Photovoltaic: High oil and gas supply</t>
  </si>
  <si>
    <t>32-AEO2021.67.highogs-d120120a</t>
  </si>
  <si>
    <t>Commercial: Combined Heat and Power: Generating Capacity: Wind: High oil and gas supply</t>
  </si>
  <si>
    <t>32-AEO2021.68.highogs-d120120a</t>
  </si>
  <si>
    <t>Commercial: Combined Heat and Power: Generating Capacity: Other: High oil and gas supply</t>
  </si>
  <si>
    <t>32-AEO2021.69.highogs-d120120a</t>
  </si>
  <si>
    <t>Commercial: Combined Heat and Power: Generating Capacity: Total: High oil and gas supply</t>
  </si>
  <si>
    <t>32-AEO2021.70.highogs-d120120a</t>
  </si>
  <si>
    <t>32-AEO2021.71.</t>
  </si>
  <si>
    <t>Commercial: Combined Heat and Power: Net Generation: Petroleum: High oil and gas supply</t>
  </si>
  <si>
    <t>32-AEO2021.72.highogs-d120120a</t>
  </si>
  <si>
    <t>Commercial: Combined Heat and Power: Net Generation: Natural Gas: High oil and gas supply</t>
  </si>
  <si>
    <t>32-AEO2021.73.highogs-d120120a</t>
  </si>
  <si>
    <t>Commercial: Combined Heat and Power: Net Generation: Solar Photovoltaic: High oil and gas supply</t>
  </si>
  <si>
    <t>32-AEO2021.74.highogs-d120120a</t>
  </si>
  <si>
    <t>Commercial: Combined Heat and Power: Net Generation: Wind: High oil and gas supply</t>
  </si>
  <si>
    <t>32-AEO2021.75.highogs-d120120a</t>
  </si>
  <si>
    <t>Commercial: Combined Heat and Power: Net Generation: Other: High oil and gas supply</t>
  </si>
  <si>
    <t>32-AEO2021.76.highogs-d120120a</t>
  </si>
  <si>
    <t>Commercial: Combined Heat and Power: Net Generation: Total: High oil and gas supply</t>
  </si>
  <si>
    <t>32-AEO2021.77.highogs-d120120a</t>
  </si>
  <si>
    <t>32-AEO2021.78.</t>
  </si>
  <si>
    <t>Commercial: Combined Heat and Power: Net Generation: Sales to the Grid: High oil and gas supply</t>
  </si>
  <si>
    <t>32-AEO2021.79.highogs-d120120a</t>
  </si>
  <si>
    <t>Commercial: Combined Heat and Power: Net Generation: Generation for Own Use: High oil and gas supply</t>
  </si>
  <si>
    <t>32-AEO2021.80.highogs-d120120a</t>
  </si>
  <si>
    <t>32-AEO2021.81.</t>
  </si>
  <si>
    <t>Commercial: Combined Heat and Power: Energy Input: Petroleum: High oil and gas supply</t>
  </si>
  <si>
    <t>32-AEO2021.82.highogs-d120120a</t>
  </si>
  <si>
    <t>Commercial: Combined Heat and Power: Energy Input: Natural Gas: High oil and gas supply</t>
  </si>
  <si>
    <t>32-AEO2021.83.highogs-d120120a</t>
  </si>
  <si>
    <t>Commercial: Combined Heat and Power: Energy Input: Solar Photovoltaic: High oil and gas supply</t>
  </si>
  <si>
    <t>32-AEO2021.84.highogs-d120120a</t>
  </si>
  <si>
    <t>Commercial: Combined Heat and Power: Energy Input: Wind: High oil and gas supply</t>
  </si>
  <si>
    <t>32-AEO2021.85.highogs-d120120a</t>
  </si>
  <si>
    <t>Commercial: Combined Heat and Power: Energy Input: Other: High oil and gas supply</t>
  </si>
  <si>
    <t>32-AEO2021.86.highogs-d120120a</t>
  </si>
  <si>
    <t>Commercial: Combined Heat and Power: Energy Input: Total: High oil and gas supply</t>
  </si>
  <si>
    <t>32-AEO2021.87.highogs-d120120a</t>
  </si>
  <si>
    <t>https://www.eia.gov/outlooks/aeo/data/browser/#/?id=30-AEO2021&amp;region=0-0&amp;cases=highogs&amp;start=2019&amp;end=2050&amp;f=A&amp;sourcekey=0</t>
  </si>
  <si>
    <t>Wed Mar 03 2021 12:01:20 GMT-0800 (Pacific Standard Time)</t>
  </si>
  <si>
    <t>30-AEO2021.2.</t>
  </si>
  <si>
    <t>30-AEO2021.3.</t>
  </si>
  <si>
    <t>30-AEO2021.4.highogs-d120120a</t>
  </si>
  <si>
    <t>30-AEO2021.5.highogs-d120120a</t>
  </si>
  <si>
    <t>30-AEO2021.6.highogs-d120120a</t>
  </si>
  <si>
    <t>30-AEO2021.7.highogs-d120120a</t>
  </si>
  <si>
    <t>30-AEO2021.8.highogs-d120120a</t>
  </si>
  <si>
    <t>30-AEO2021.9.highogs-d120120a</t>
  </si>
  <si>
    <t>30-AEO2021.10.highogs-d120120a</t>
  </si>
  <si>
    <t>30-AEO2021.11.highogs-d120120a</t>
  </si>
  <si>
    <t>30-AEO2021.12.highogs-d120120a</t>
  </si>
  <si>
    <t>30-AEO2021.13.highogs-d120120a</t>
  </si>
  <si>
    <t>30-AEO2021.15.</t>
  </si>
  <si>
    <t>30-AEO2021.16.highogs-d120120a</t>
  </si>
  <si>
    <t>30-AEO2021.17.highogs-d120120a</t>
  </si>
  <si>
    <t>30-AEO2021.18.highogs-d120120a</t>
  </si>
  <si>
    <t>30-AEO2021.19.highogs-d120120a</t>
  </si>
  <si>
    <t>30-AEO2021.20.highogs-d120120a</t>
  </si>
  <si>
    <t>30-AEO2021.21.highogs-d120120a</t>
  </si>
  <si>
    <t>30-AEO2021.23.</t>
  </si>
  <si>
    <t>30-AEO2021.24.highogs-d120120a</t>
  </si>
  <si>
    <t>30-AEO2021.25.highogs-d120120a</t>
  </si>
  <si>
    <t>30-AEO2021.26.highogs-d120120a</t>
  </si>
  <si>
    <t>30-AEO2021.27.highogs-d120120a</t>
  </si>
  <si>
    <t>30-AEO2021.28.highogs-d120120a</t>
  </si>
  <si>
    <t>30-AEO2021.29.highogs-d120120a</t>
  </si>
  <si>
    <t>30-AEO2021.31.</t>
  </si>
  <si>
    <t>30-AEO2021.32.highogs-d120120a</t>
  </si>
  <si>
    <t>30-AEO2021.33.highogs-d120120a</t>
  </si>
  <si>
    <t>30-AEO2021.34.highogs-d120120a</t>
  </si>
  <si>
    <t>30-AEO2021.35.highogs-d120120a</t>
  </si>
  <si>
    <t>30-AEO2021.37.</t>
  </si>
  <si>
    <t>30-AEO2021.38.highogs-d120120a</t>
  </si>
  <si>
    <t>30-AEO2021.39.highogs-d120120a</t>
  </si>
  <si>
    <t>30-AEO2021.40.highogs-d120120a</t>
  </si>
  <si>
    <t>30-AEO2021.42.</t>
  </si>
  <si>
    <t>30-AEO2021.43.highogs-d120120a</t>
  </si>
  <si>
    <t>30-AEO2021.44.highogs-d120120a</t>
  </si>
  <si>
    <t>30-AEO2021.46.</t>
  </si>
  <si>
    <t>30-AEO2021.47.</t>
  </si>
  <si>
    <t>30-AEO2021.48.highogs-d120120a</t>
  </si>
  <si>
    <t>30-AEO2021.49.highogs-d120120a</t>
  </si>
  <si>
    <t>30-AEO2021.50.highogs-d120120a</t>
  </si>
  <si>
    <t>30-AEO2021.51.highogs-d120120a</t>
  </si>
  <si>
    <t>30-AEO2021.52.highogs-d120120a</t>
  </si>
  <si>
    <t>30-AEO2021.54.</t>
  </si>
  <si>
    <t>30-AEO2021.55.highogs-d120120a</t>
  </si>
  <si>
    <t>30-AEO2021.56.highogs-d120120a</t>
  </si>
  <si>
    <t>30-AEO2021.57.highogs-d120120a</t>
  </si>
  <si>
    <t>30-AEO2021.58.highogs-d120120a</t>
  </si>
  <si>
    <t>30-AEO2021.59.highogs-d120120a</t>
  </si>
  <si>
    <t>30-AEO2021.61.</t>
  </si>
  <si>
    <t>30-AEO2021.62.highogs-d120120a</t>
  </si>
  <si>
    <t>30-AEO2021.63.highogs-d120120a</t>
  </si>
  <si>
    <t>30-AEO2021.64.highogs-d120120a</t>
  </si>
  <si>
    <t>30-AEO2021.65.highogs-d120120a</t>
  </si>
  <si>
    <t>30-AEO2021.67.</t>
  </si>
  <si>
    <t>30-AEO2021.68.highogs-d120120a</t>
  </si>
  <si>
    <t>30-AEO2021.69.highogs-d120120a</t>
  </si>
  <si>
    <t>30-AEO2021.71.</t>
  </si>
  <si>
    <t>30-AEO2021.72.</t>
  </si>
  <si>
    <t>30-AEO2021.73.highogs-d120120a</t>
  </si>
  <si>
    <t>30-AEO2021.74.highogs-d120120a</t>
  </si>
  <si>
    <t>30-AEO2021.75.highogs-d120120a</t>
  </si>
  <si>
    <t>30-AEO2021.77.</t>
  </si>
  <si>
    <t>30-AEO2021.78.highogs-d120120a</t>
  </si>
  <si>
    <t>30-AEO2021.79.highogs-d120120a</t>
  </si>
  <si>
    <t>30-AEO2021.80.highogs-d120120a</t>
  </si>
  <si>
    <t>30-AEO2021.82.</t>
  </si>
  <si>
    <t>30-AEO2021.83.</t>
  </si>
  <si>
    <t>30-AEO2021.84.</t>
  </si>
  <si>
    <t>30-AEO2021.85.highogs-d120120a</t>
  </si>
  <si>
    <t>30-AEO2021.86.highogs-d120120a</t>
  </si>
  <si>
    <t>30-AEO2021.87.highogs-d120120a</t>
  </si>
  <si>
    <t>30-AEO2021.88.highogs-d120120a</t>
  </si>
  <si>
    <t>30-AEO2021.89.</t>
  </si>
  <si>
    <t>30-AEO2021.90.highogs-d120120a</t>
  </si>
  <si>
    <t>30-AEO2021.91.highogs-d120120a</t>
  </si>
  <si>
    <t>30-AEO2021.92.highogs-d120120a</t>
  </si>
  <si>
    <t>30-AEO2021.93.highogs-d120120a</t>
  </si>
  <si>
    <t>30-AEO2021.94.</t>
  </si>
  <si>
    <t>30-AEO2021.95.highogs-d120120a</t>
  </si>
  <si>
    <t>30-AEO2021.96.highogs-d120120a</t>
  </si>
  <si>
    <t>30-AEO2021.97.</t>
  </si>
  <si>
    <t>30-AEO2021.98.highogs-d120120a</t>
  </si>
  <si>
    <t>30-AEO2021.99.highogs-d120120a</t>
  </si>
  <si>
    <t>30-AEO2021.100.highogs-d120120a</t>
  </si>
  <si>
    <t>30-AEO2021.101.highogs-d120120a</t>
  </si>
  <si>
    <t>Wed Mar 03 2021 12:02:13 GMT-0800 (Pacific Standard Time)</t>
  </si>
  <si>
    <t>Small and medium-scale interconnection contracts (Capacity by Type)</t>
  </si>
  <si>
    <t>Energy Regulatory Comission</t>
  </si>
  <si>
    <t>Statistics for the 1st semester of 2017</t>
  </si>
  <si>
    <t>https://www.gob.mx/cms/uploads/attachment/file/257978/CIPME_Estad_sticas_2017__1er_semestre_.pdf</t>
  </si>
  <si>
    <t>Small and medium-scale interconnection contracts (Projections)</t>
  </si>
  <si>
    <t>Page 11</t>
  </si>
  <si>
    <t>No updates since 2017 - https://www.gob.mx/cre/articulos/generacion-distribuida-102284</t>
  </si>
  <si>
    <t>Demographics</t>
  </si>
  <si>
    <t>National household survey 2020</t>
  </si>
  <si>
    <t>%</t>
  </si>
  <si>
    <t xml:space="preserve">Total population </t>
  </si>
  <si>
    <t>pop</t>
  </si>
  <si>
    <t>Urban population</t>
  </si>
  <si>
    <t>Living in cities over 5,000 people</t>
  </si>
  <si>
    <t>Rural population</t>
  </si>
  <si>
    <t>Living in cities under 5,000 people</t>
  </si>
  <si>
    <t>No. of households</t>
  </si>
  <si>
    <t>households</t>
  </si>
  <si>
    <t>Urban households</t>
  </si>
  <si>
    <t>Rural households</t>
  </si>
  <si>
    <t>Previous National household survey 2015</t>
  </si>
  <si>
    <t>INEGI. Censo de Población y Vivienda 2020. Tabulados del Cuestionario Básico</t>
  </si>
  <si>
    <t>Índice</t>
  </si>
  <si>
    <t>Fecha de elaboración: 25/01/2021</t>
  </si>
  <si>
    <t>Localidades y población total por entidad federativa según tamaño de localidad</t>
  </si>
  <si>
    <t>Población 1</t>
  </si>
  <si>
    <t>Entidad federativa</t>
  </si>
  <si>
    <t>Localidades/Población</t>
  </si>
  <si>
    <r>
      <t>Total de localidades y población</t>
    </r>
    <r>
      <rPr>
        <b/>
        <vertAlign val="superscript"/>
        <sz val="7"/>
        <color indexed="9"/>
        <rFont val="Arial Narrow"/>
        <family val="2"/>
      </rPr>
      <t>1</t>
    </r>
  </si>
  <si>
    <t>Tamaño de localidad</t>
  </si>
  <si>
    <t>1-249 habitantes</t>
  </si>
  <si>
    <t>250-499 habitantes</t>
  </si>
  <si>
    <t>500-999 habitantes</t>
  </si>
  <si>
    <t>1 000-2 499 habitantes</t>
  </si>
  <si>
    <t>2 500-4 999 habitantes</t>
  </si>
  <si>
    <t>5 000-9 999 habitantes</t>
  </si>
  <si>
    <t>10 000-14 999 habitantes</t>
  </si>
  <si>
    <t>15 000-29 999 habitantes</t>
  </si>
  <si>
    <t>30 000-49 999 habitantes</t>
  </si>
  <si>
    <t>50 000-99 999 habitantes</t>
  </si>
  <si>
    <t>100 000-249 999 habitantes</t>
  </si>
  <si>
    <t>250 000-499 999 habitantes</t>
  </si>
  <si>
    <t>500 000-999 999 habitantes</t>
  </si>
  <si>
    <t>1 000 000 y más habitantes</t>
  </si>
  <si>
    <t>Estados Unidos Mexicanos</t>
  </si>
  <si>
    <t>Localidad</t>
  </si>
  <si>
    <t>Población</t>
  </si>
  <si>
    <t>09 Ciudad de México</t>
  </si>
  <si>
    <r>
      <t>1</t>
    </r>
    <r>
      <rPr>
        <sz val="8"/>
        <color indexed="8"/>
        <rFont val="Arial Narrow"/>
        <family val="2"/>
      </rPr>
      <t> Incluye una estimación de población de 6 337 751 personas que corresponden a 1 588 422 viviendas sin información de ocupantes y menores omitidos.</t>
    </r>
  </si>
  <si>
    <t>Viviendas habitadas y ocupantes por tamaño de localidad, tipo y clase de vivienda según sexo de los ocupantes</t>
  </si>
  <si>
    <t>Vivienda 1</t>
  </si>
  <si>
    <t>Tipo de vivienda</t>
  </si>
  <si>
    <t>Clase de vivienda</t>
  </si>
  <si>
    <t>Viviendas habitadas</t>
  </si>
  <si>
    <r>
      <t>Ocupantes</t>
    </r>
    <r>
      <rPr>
        <b/>
        <vertAlign val="superscript"/>
        <sz val="7"/>
        <color indexed="9"/>
        <rFont val="Arial Narrow"/>
        <family val="2"/>
      </rPr>
      <t>1</t>
    </r>
  </si>
  <si>
    <t>Hombres</t>
  </si>
  <si>
    <t>Mujeres</t>
  </si>
  <si>
    <t>Vivienda colectiva</t>
  </si>
  <si>
    <t>Vivienda particular</t>
  </si>
  <si>
    <t>Nota: Incluye una estimación de 6 337 751 personas que corresponden a 1 588 422 viviendas sin información de ocupantes y menores omitidos.</t>
  </si>
  <si>
    <r>
      <t>1</t>
    </r>
    <r>
      <rPr>
        <sz val="8"/>
        <color indexed="8"/>
        <rFont val="Arial Narrow"/>
        <family val="2"/>
      </rPr>
      <t> Excluye a la población sin vivienda, así como al personal del Servicio Exterior Mexicano y a sus familiares.</t>
    </r>
  </si>
  <si>
    <t>https://www.pv-magazine-mexico.com/2021/06/07/y-la-generacion-distribuida-continua/</t>
  </si>
  <si>
    <t>Y la Generación Distribuida continúa
Una mira compartida de Finsolar y Beetman, firmas mexicanas en el mercado de la generación fotovoltaica in situ de hasta 0.5 MW
JUNIO 7, 2021 PV MAGAZINE
La Generación Distribuida de energía en México, que consiste en la producción de menos de 0.5 megawatts instalados cerca de la zona de consumo sin el uso de la red, se multiplicó en más de ocho mil veces en una década, llegando a 975 megawatts instalados mediante 12,893 contratos firmados, por lo que es una de las rutas de crecimiento de las Energías Renovables, cuyo marco legal no ha tenido ninguna modificación por parte de la actual administración.</t>
  </si>
  <si>
    <t>year</t>
  </si>
  <si>
    <t>Installed capacity (reference scenario) (kW)</t>
  </si>
  <si>
    <t>Policy lever scenario (kW)</t>
  </si>
  <si>
    <t>Residential capacity (kW)</t>
  </si>
  <si>
    <t>Commercial capacity (kW)</t>
  </si>
  <si>
    <t>Urban residential capacity (kW)</t>
  </si>
  <si>
    <t>Rural residential capacity (kW)</t>
  </si>
  <si>
    <t>Commercial capacity (MW)</t>
  </si>
  <si>
    <t>Urban residential capacity (MW)</t>
  </si>
  <si>
    <t>Rural residential capacity (MW)</t>
  </si>
  <si>
    <t>kW</t>
  </si>
  <si>
    <t>Percentage (%)</t>
  </si>
  <si>
    <t>Total installed capacity</t>
  </si>
  <si>
    <t>Residential capacity</t>
  </si>
  <si>
    <t>Commercial capacity</t>
  </si>
  <si>
    <t>https://www.ric.mx/cultura/energia/generacion-distribuida-en-mexico/</t>
  </si>
  <si>
    <t>CRE Junio 2020</t>
  </si>
  <si>
    <t xml:space="preserve">We estimated the distributed generation ouput by using the average output over capacity ratio from the US data. </t>
  </si>
  <si>
    <t>This adjusting factor we estimated from the US data is</t>
  </si>
  <si>
    <t>June 2020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</si>
</sst>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0%"/>
    <numFmt numFmtId="165" formatCode="0.0"/>
    <numFmt numFmtId="166" formatCode="0.000E+00"/>
    <numFmt numFmtId="167" formatCode="_(* #,##0_);_(* \(#,##0\);_(* &quot;-&quot;??_);_(@_)"/>
    <numFmt numFmtId="168" formatCode="0.0000E+00"/>
    <numFmt numFmtId="169" formatCode="###\ ###\ ###\ ##0"/>
    <numFmt numFmtId="170" formatCode="_-* #,##0.00_-;\-* #,##0.00_-;_-* &quot;-&quot;??_-;_-@_-"/>
    <numFmt numFmtId="171" formatCode="_-* #,##0_-;\-* #,##0_-;_-* &quot;-&quot;??_-;_-@_-"/>
  </numFmts>
  <fonts count="48"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rgb="FF333333"/>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
      <u/>
      <sz val="11"/>
      <color theme="10"/>
      <name val="Calibri"/>
      <family val="2"/>
      <scheme val="minor"/>
    </font>
    <font>
      <sz val="11"/>
      <color rgb="FF003361"/>
      <name val="Arial"/>
      <family val="2"/>
    </font>
    <font>
      <sz val="12"/>
      <color rgb="FF000000"/>
      <name val="Arial Narrow"/>
      <family val="2"/>
    </font>
    <font>
      <u/>
      <sz val="11"/>
      <color theme="10"/>
      <name val="Arial"/>
      <family val="2"/>
    </font>
    <font>
      <sz val="10"/>
      <color rgb="FF003361"/>
      <name val="Arial"/>
      <family val="2"/>
    </font>
    <font>
      <b/>
      <sz val="10"/>
      <color rgb="FF000000"/>
      <name val="Arial Narrow"/>
      <family val="2"/>
    </font>
    <font>
      <sz val="8"/>
      <color rgb="FF000000"/>
      <name val="Arial Narrow"/>
      <family val="2"/>
    </font>
    <font>
      <b/>
      <sz val="7"/>
      <color rgb="FFFFFFFF"/>
      <name val="Arial Narrow"/>
      <family val="2"/>
    </font>
    <font>
      <b/>
      <vertAlign val="superscript"/>
      <sz val="7"/>
      <color indexed="9"/>
      <name val="Arial Narrow"/>
      <family val="2"/>
    </font>
    <font>
      <b/>
      <sz val="7"/>
      <color rgb="FF000000"/>
      <name val="Arial Narrow"/>
      <family val="2"/>
    </font>
    <font>
      <sz val="7"/>
      <color rgb="FF000000"/>
      <name val="Arial Narrow"/>
      <family val="2"/>
    </font>
    <font>
      <vertAlign val="superscript"/>
      <sz val="8"/>
      <color rgb="FF000000"/>
      <name val="Arial Narrow"/>
      <family val="2"/>
    </font>
    <font>
      <sz val="8"/>
      <color indexed="8"/>
      <name val="Arial Narrow"/>
      <family val="2"/>
    </font>
    <font>
      <sz val="14"/>
      <color rgb="FF404040"/>
      <name val="Helvetica Neue"/>
      <family val="2"/>
    </font>
    <font>
      <sz val="11"/>
      <color rgb="FF000000"/>
      <name val="Calibri"/>
      <family val="2"/>
      <scheme val="minor"/>
    </font>
  </fonts>
  <fills count="43">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FFFF"/>
        <bgColor indexed="64"/>
      </patternFill>
    </fill>
    <fill>
      <patternFill patternType="solid">
        <fgColor rgb="FF3DAE2B"/>
        <bgColor indexed="64"/>
      </patternFill>
    </fill>
    <fill>
      <patternFill patternType="solid">
        <fgColor theme="0"/>
        <bgColor indexed="64"/>
      </patternFill>
    </fill>
    <fill>
      <patternFill patternType="solid">
        <fgColor rgb="FFE0E0E0"/>
        <bgColor indexed="64"/>
      </patternFill>
    </fill>
    <fill>
      <patternFill patternType="solid">
        <fgColor theme="6"/>
        <bgColor indexed="64"/>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s>
  <cellStyleXfs count="54">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10" fillId="0" borderId="7" applyNumberFormat="0" applyProtection="0">
      <alignment horizontal="left" wrapText="1"/>
    </xf>
    <xf numFmtId="43" fontId="6" fillId="0" borderId="0" applyFont="0" applyFill="0" applyBorder="0" applyAlignment="0" applyProtection="0"/>
    <xf numFmtId="0" fontId="17" fillId="0" borderId="0" applyNumberFormat="0" applyFill="0" applyBorder="0" applyAlignment="0" applyProtection="0"/>
    <xf numFmtId="0" fontId="18" fillId="0" borderId="5" applyNumberFormat="0" applyFill="0" applyAlignment="0" applyProtection="0"/>
    <xf numFmtId="0" fontId="19" fillId="0" borderId="9" applyNumberFormat="0" applyFill="0" applyAlignment="0" applyProtection="0"/>
    <xf numFmtId="0" fontId="20" fillId="0" borderId="10" applyNumberFormat="0" applyFill="0" applyAlignment="0" applyProtection="0"/>
    <xf numFmtId="0" fontId="20"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0" fontId="23" fillId="6" borderId="11" applyNumberFormat="0" applyAlignment="0" applyProtection="0"/>
    <xf numFmtId="0" fontId="24" fillId="7" borderId="12" applyNumberFormat="0" applyAlignment="0" applyProtection="0"/>
    <xf numFmtId="0" fontId="25" fillId="7" borderId="11" applyNumberFormat="0" applyAlignment="0" applyProtection="0"/>
    <xf numFmtId="0" fontId="26" fillId="0" borderId="13" applyNumberFormat="0" applyFill="0" applyAlignment="0" applyProtection="0"/>
    <xf numFmtId="0" fontId="27" fillId="8" borderId="14" applyNumberFormat="0" applyAlignment="0" applyProtection="0"/>
    <xf numFmtId="0" fontId="28" fillId="0" borderId="0" applyNumberFormat="0" applyFill="0" applyBorder="0" applyAlignment="0" applyProtection="0"/>
    <xf numFmtId="0" fontId="6" fillId="9" borderId="15" applyNumberFormat="0" applyFont="0" applyAlignment="0" applyProtection="0"/>
    <xf numFmtId="0" fontId="29" fillId="0" borderId="0" applyNumberFormat="0" applyFill="0" applyBorder="0" applyAlignment="0" applyProtection="0"/>
    <xf numFmtId="0" fontId="1" fillId="0" borderId="16" applyNumberFormat="0" applyFill="0" applyAlignment="0" applyProtection="0"/>
    <xf numFmtId="0" fontId="30"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30"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30"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30"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30"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30"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31" fillId="5" borderId="0" applyNumberFormat="0" applyBorder="0" applyAlignment="0" applyProtection="0"/>
    <xf numFmtId="0" fontId="30" fillId="13" borderId="0" applyNumberFormat="0" applyBorder="0" applyAlignment="0" applyProtection="0"/>
    <xf numFmtId="0" fontId="30" fillId="17" borderId="0" applyNumberFormat="0" applyBorder="0" applyAlignment="0" applyProtection="0"/>
    <xf numFmtId="0" fontId="30" fillId="21"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30" fillId="33" borderId="0" applyNumberFormat="0" applyBorder="0" applyAlignment="0" applyProtection="0"/>
    <xf numFmtId="0" fontId="33" fillId="0" borderId="0" applyNumberFormat="0" applyFill="0" applyBorder="0" applyAlignment="0" applyProtection="0"/>
    <xf numFmtId="170" fontId="6" fillId="0" borderId="0" applyFont="0" applyFill="0" applyBorder="0" applyAlignment="0" applyProtection="0"/>
  </cellStyleXfs>
  <cellXfs count="91">
    <xf numFmtId="0" fontId="0" fillId="0" borderId="0" xfId="0"/>
    <xf numFmtId="0" fontId="1" fillId="0" borderId="0" xfId="0" applyFont="1"/>
    <xf numFmtId="0" fontId="0" fillId="0" borderId="0" xfId="0" applyAlignment="1">
      <alignment horizontal="left"/>
    </xf>
    <xf numFmtId="0" fontId="4" fillId="0" borderId="0" xfId="0" applyFont="1"/>
    <xf numFmtId="0" fontId="0" fillId="0" borderId="0" xfId="0" applyFont="1"/>
    <xf numFmtId="0" fontId="1" fillId="2" borderId="0" xfId="0" applyFont="1" applyFill="1"/>
    <xf numFmtId="0" fontId="7" fillId="0" borderId="0" xfId="0" applyFont="1" applyAlignment="1">
      <alignment wrapText="1"/>
    </xf>
    <xf numFmtId="0" fontId="5" fillId="0" borderId="0" xfId="3" applyFill="1" applyAlignment="1">
      <alignment horizontal="left" wrapText="1"/>
    </xf>
    <xf numFmtId="3" fontId="9" fillId="0" borderId="0" xfId="0" applyNumberFormat="1" applyFont="1" applyBorder="1" applyAlignment="1">
      <alignment horizontal="left" wrapText="1"/>
    </xf>
    <xf numFmtId="0" fontId="9" fillId="0" borderId="1" xfId="2" applyFont="1" applyFill="1">
      <alignment wrapText="1"/>
    </xf>
    <xf numFmtId="3" fontId="9" fillId="0" borderId="5" xfId="2" applyNumberFormat="1" applyFont="1" applyBorder="1" applyAlignment="1">
      <alignment horizontal="right" wrapText="1"/>
    </xf>
    <xf numFmtId="0" fontId="9" fillId="0" borderId="8" xfId="5" applyFont="1" applyFill="1" applyBorder="1">
      <alignment wrapText="1"/>
    </xf>
    <xf numFmtId="165" fontId="13" fillId="0" borderId="8" xfId="5" applyNumberFormat="1" applyFont="1" applyBorder="1" applyAlignment="1">
      <alignment horizontal="right" wrapText="1"/>
    </xf>
    <xf numFmtId="0" fontId="9" fillId="0" borderId="2" xfId="4" applyFont="1" applyFill="1" applyAlignment="1">
      <alignment wrapText="1"/>
    </xf>
    <xf numFmtId="165" fontId="9" fillId="0" borderId="2" xfId="4" applyNumberFormat="1" applyFont="1" applyAlignment="1">
      <alignment horizontal="right" wrapText="1"/>
    </xf>
    <xf numFmtId="0" fontId="13" fillId="0" borderId="3" xfId="5" applyFont="1" applyFill="1">
      <alignment wrapText="1"/>
    </xf>
    <xf numFmtId="165" fontId="13" fillId="0" borderId="3" xfId="5" applyNumberFormat="1" applyFont="1" applyAlignment="1">
      <alignment horizontal="right" wrapText="1"/>
    </xf>
    <xf numFmtId="0" fontId="13" fillId="0" borderId="3" xfId="5" applyFont="1" applyFill="1" applyAlignment="1">
      <alignment horizontal="left" wrapText="1" indent="1"/>
    </xf>
    <xf numFmtId="0" fontId="13" fillId="0" borderId="3" xfId="5" applyFont="1" applyFill="1" applyAlignment="1">
      <alignment horizontal="left" wrapText="1" indent="2"/>
    </xf>
    <xf numFmtId="0" fontId="9" fillId="0" borderId="2" xfId="4" applyFont="1" applyFill="1">
      <alignment wrapText="1"/>
    </xf>
    <xf numFmtId="0" fontId="0" fillId="0" borderId="0" xfId="0" applyAlignment="1">
      <alignment horizontal="left" indent="1"/>
    </xf>
    <xf numFmtId="0" fontId="13" fillId="0" borderId="3" xfId="5" applyFont="1" applyFill="1" applyAlignment="1">
      <alignment wrapText="1"/>
    </xf>
    <xf numFmtId="165" fontId="9" fillId="0" borderId="2" xfId="4" applyNumberFormat="1" applyFont="1" applyFill="1" applyAlignment="1">
      <alignment horizontal="right" wrapText="1"/>
    </xf>
    <xf numFmtId="165" fontId="13" fillId="0" borderId="3" xfId="5" applyNumberFormat="1" applyFont="1" applyFill="1" applyAlignment="1">
      <alignment horizontal="right" wrapText="1"/>
    </xf>
    <xf numFmtId="0" fontId="13" fillId="0" borderId="3" xfId="5" applyFont="1" applyFill="1" applyAlignment="1">
      <alignment horizontal="left" wrapText="1"/>
    </xf>
    <xf numFmtId="0" fontId="13" fillId="0" borderId="3" xfId="5" quotePrefix="1" applyFont="1" applyFill="1">
      <alignment wrapText="1"/>
    </xf>
    <xf numFmtId="0" fontId="9" fillId="0" borderId="2" xfId="4" applyFont="1" applyFill="1" applyAlignment="1">
      <alignment horizontal="left" wrapText="1" indent="1"/>
    </xf>
    <xf numFmtId="3" fontId="13" fillId="0" borderId="0" xfId="0" applyNumberFormat="1" applyFont="1"/>
    <xf numFmtId="0" fontId="16" fillId="0" borderId="0" xfId="0" applyFont="1" applyAlignment="1">
      <alignment horizontal="left" vertical="center" wrapText="1"/>
    </xf>
    <xf numFmtId="0" fontId="16" fillId="0" borderId="0" xfId="0" applyFont="1" applyAlignment="1">
      <alignment horizontal="left" vertical="center" wrapText="1" inden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32"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10" fontId="0" fillId="0" borderId="0" xfId="0" applyNumberFormat="1"/>
    <xf numFmtId="0" fontId="0" fillId="0" borderId="0" xfId="0" applyAlignment="1"/>
    <xf numFmtId="0" fontId="0" fillId="0" borderId="0" xfId="0" applyAlignment="1">
      <alignment wrapText="1"/>
    </xf>
    <xf numFmtId="43" fontId="0" fillId="0" borderId="0" xfId="10" applyFont="1"/>
    <xf numFmtId="9" fontId="0" fillId="0" borderId="0" xfId="8" applyFont="1"/>
    <xf numFmtId="169" fontId="0" fillId="0" borderId="0" xfId="0" applyNumberFormat="1"/>
    <xf numFmtId="2" fontId="0" fillId="0" borderId="0" xfId="0" applyNumberFormat="1"/>
    <xf numFmtId="0" fontId="1" fillId="37" borderId="0" xfId="0" applyFont="1" applyFill="1"/>
    <xf numFmtId="0" fontId="0" fillId="37" borderId="0" xfId="0" applyFill="1"/>
    <xf numFmtId="2" fontId="0" fillId="37" borderId="0" xfId="0" applyNumberFormat="1" applyFill="1"/>
    <xf numFmtId="0" fontId="34" fillId="38" borderId="0" xfId="0" applyFont="1" applyFill="1" applyAlignment="1">
      <alignment horizontal="left"/>
    </xf>
    <xf numFmtId="0" fontId="35" fillId="38" borderId="0" xfId="0" applyFont="1" applyFill="1" applyAlignment="1">
      <alignment horizontal="center"/>
    </xf>
    <xf numFmtId="0" fontId="36" fillId="38" borderId="0" xfId="52" applyFont="1" applyFill="1" applyAlignment="1" applyProtection="1">
      <alignment horizontal="right" vertical="center"/>
    </xf>
    <xf numFmtId="0" fontId="37" fillId="38" borderId="0" xfId="0" applyFont="1" applyFill="1" applyAlignment="1">
      <alignment horizontal="left"/>
    </xf>
    <xf numFmtId="0" fontId="39" fillId="38" borderId="0" xfId="0" applyFont="1" applyFill="1" applyAlignment="1">
      <alignment horizontal="right" vertical="top"/>
    </xf>
    <xf numFmtId="0" fontId="40" fillId="39" borderId="17" xfId="0" applyFont="1" applyFill="1" applyBorder="1" applyAlignment="1">
      <alignment horizontal="center" vertical="center" wrapText="1"/>
    </xf>
    <xf numFmtId="0" fontId="40" fillId="40" borderId="0" xfId="0" applyFont="1" applyFill="1" applyAlignment="1">
      <alignment horizontal="center" vertical="center" wrapText="1"/>
    </xf>
    <xf numFmtId="0" fontId="42" fillId="38" borderId="0" xfId="0" applyFont="1" applyFill="1" applyAlignment="1">
      <alignment horizontal="left" vertical="center" wrapText="1"/>
    </xf>
    <xf numFmtId="169" fontId="42" fillId="38" borderId="0" xfId="0" applyNumberFormat="1" applyFont="1" applyFill="1" applyAlignment="1">
      <alignment horizontal="right" vertical="center" wrapText="1"/>
    </xf>
    <xf numFmtId="0" fontId="43" fillId="38" borderId="0" xfId="0" applyFont="1" applyFill="1" applyAlignment="1">
      <alignment horizontal="left" vertical="center" wrapText="1"/>
    </xf>
    <xf numFmtId="169" fontId="43" fillId="38" borderId="0" xfId="0" applyNumberFormat="1" applyFont="1" applyFill="1" applyAlignment="1">
      <alignment horizontal="right" vertical="center" wrapText="1"/>
    </xf>
    <xf numFmtId="0" fontId="42" fillId="41" borderId="0" xfId="0" applyFont="1" applyFill="1" applyAlignment="1">
      <alignment horizontal="left" vertical="center" wrapText="1"/>
    </xf>
    <xf numFmtId="169" fontId="42" fillId="41" borderId="0" xfId="0" applyNumberFormat="1" applyFont="1" applyFill="1" applyAlignment="1">
      <alignment horizontal="right" vertical="center" wrapText="1"/>
    </xf>
    <xf numFmtId="0" fontId="43" fillId="41" borderId="0" xfId="0" applyFont="1" applyFill="1" applyAlignment="1">
      <alignment horizontal="left" vertical="center" wrapText="1"/>
    </xf>
    <xf numFmtId="169" fontId="43" fillId="41" borderId="0" xfId="0" applyNumberFormat="1" applyFont="1" applyFill="1" applyAlignment="1">
      <alignment horizontal="right" vertical="center" wrapText="1"/>
    </xf>
    <xf numFmtId="0" fontId="44" fillId="38" borderId="0" xfId="0" applyFont="1" applyFill="1" applyAlignment="1">
      <alignment horizontal="left"/>
    </xf>
    <xf numFmtId="0" fontId="35" fillId="38" borderId="0" xfId="0" applyFont="1" applyFill="1" applyAlignment="1" applyProtection="1">
      <alignment horizontal="center"/>
      <protection locked="0"/>
    </xf>
    <xf numFmtId="0" fontId="39" fillId="38" borderId="0" xfId="0" applyFont="1" applyFill="1" applyAlignment="1">
      <alignment horizontal="left"/>
    </xf>
    <xf numFmtId="0" fontId="33" fillId="0" borderId="0" xfId="52"/>
    <xf numFmtId="171" fontId="0" fillId="0" borderId="0" xfId="53" applyNumberFormat="1" applyFont="1"/>
    <xf numFmtId="0" fontId="1" fillId="42" borderId="0" xfId="0" applyFont="1" applyFill="1"/>
    <xf numFmtId="1" fontId="0" fillId="0" borderId="0" xfId="0" applyNumberFormat="1"/>
    <xf numFmtId="170" fontId="0" fillId="0" borderId="0" xfId="53" applyFont="1"/>
    <xf numFmtId="1" fontId="1" fillId="42" borderId="0" xfId="0" applyNumberFormat="1" applyFont="1" applyFill="1"/>
    <xf numFmtId="171" fontId="1" fillId="42" borderId="0" xfId="53" applyNumberFormat="1" applyFont="1" applyFill="1"/>
    <xf numFmtId="0" fontId="0" fillId="0" borderId="0" xfId="0" applyAlignment="1">
      <alignment vertical="center" wrapText="1"/>
    </xf>
    <xf numFmtId="10" fontId="0" fillId="0" borderId="0" xfId="8" applyNumberFormat="1" applyFont="1"/>
    <xf numFmtId="1" fontId="47" fillId="0" borderId="0" xfId="0" applyNumberFormat="1" applyFont="1"/>
    <xf numFmtId="0" fontId="0" fillId="42" borderId="0" xfId="0" applyFill="1"/>
    <xf numFmtId="0" fontId="40" fillId="39" borderId="17" xfId="0" applyFont="1" applyFill="1" applyBorder="1" applyAlignment="1">
      <alignment horizontal="center" vertical="center" wrapText="1"/>
    </xf>
    <xf numFmtId="0" fontId="38" fillId="38" borderId="0" xfId="0" applyFont="1" applyFill="1" applyAlignment="1">
      <alignment horizontal="left" vertical="top" wrapText="1"/>
    </xf>
    <xf numFmtId="0" fontId="0" fillId="0" borderId="0" xfId="0" applyAlignment="1">
      <alignment horizontal="left" vertical="top" wrapText="1"/>
    </xf>
    <xf numFmtId="0" fontId="46" fillId="0" borderId="0" xfId="0" applyFont="1" applyAlignment="1">
      <alignment wrapText="1"/>
    </xf>
    <xf numFmtId="0" fontId="5" fillId="0" borderId="0" xfId="3" applyAlignment="1">
      <alignment horizontal="left" wrapText="1"/>
    </xf>
    <xf numFmtId="0" fontId="0" fillId="0" borderId="0" xfId="0" applyAlignment="1">
      <alignment wrapText="1"/>
    </xf>
    <xf numFmtId="3" fontId="9" fillId="0" borderId="6" xfId="0" applyNumberFormat="1" applyFont="1" applyBorder="1" applyAlignment="1">
      <alignment horizontal="left" wrapText="1"/>
    </xf>
    <xf numFmtId="0" fontId="0" fillId="0" borderId="6" xfId="0" applyBorder="1" applyAlignment="1">
      <alignment horizontal="left"/>
    </xf>
    <xf numFmtId="3" fontId="9" fillId="0" borderId="7" xfId="9" applyNumberFormat="1" applyFont="1" applyBorder="1">
      <alignment horizontal="left" wrapText="1"/>
    </xf>
    <xf numFmtId="0" fontId="2" fillId="0" borderId="4" xfId="6" applyAlignment="1">
      <alignment wrapText="1"/>
    </xf>
  </cellXfs>
  <cellStyles count="54">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Comma 2" xfId="53" xr:uid="{50E8BE2D-5344-A64D-93DD-242FC1A15D50}"/>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Hyperlink" xfId="52" builtinId="8"/>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te" xfId="24" builtinId="10" customBuiltin="1"/>
    <cellStyle name="Output" xfId="19" builtinId="21" customBuiltin="1"/>
    <cellStyle name="Parent row" xfId="4" xr:uid="{00000000-0005-0000-0000-000007000000}"/>
    <cellStyle name="Per 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X"/>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0.74620393533851415</c:v>
                </c:pt>
                <c:pt idx="15">
                  <c:v>3.7310196766925712</c:v>
                </c:pt>
                <c:pt idx="16">
                  <c:v>10.446855094739199</c:v>
                </c:pt>
                <c:pt idx="17">
                  <c:v>22.386118060155425</c:v>
                </c:pt>
                <c:pt idx="18">
                  <c:v>44.772236120310851</c:v>
                </c:pt>
                <c:pt idx="19">
                  <c:v>87.305860434606146</c:v>
                </c:pt>
                <c:pt idx="20">
                  <c:v>164.16486577447313</c:v>
                </c:pt>
                <c:pt idx="21">
                  <c:v>307.43602135946782</c:v>
                </c:pt>
                <c:pt idx="22">
                  <c:v>568.60739872794773</c:v>
                </c:pt>
                <c:pt idx="23">
                  <c:v>830.52498003176629</c:v>
                </c:pt>
                <c:pt idx="24">
                  <c:v>1093.9349692062619</c:v>
                </c:pt>
                <c:pt idx="25">
                  <c:v>1359.5835701867727</c:v>
                </c:pt>
                <c:pt idx="26">
                  <c:v>1625.9783751026223</c:v>
                </c:pt>
                <c:pt idx="27">
                  <c:v>1895.3579957598261</c:v>
                </c:pt>
                <c:pt idx="28">
                  <c:v>2165.4838203523682</c:v>
                </c:pt>
                <c:pt idx="29">
                  <c:v>2436.3558488802491</c:v>
                </c:pt>
                <c:pt idx="30">
                  <c:v>2708.7202852788064</c:v>
                </c:pt>
                <c:pt idx="31">
                  <c:v>2983.3233334833794</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Calculations!$D$7:$AI$7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1">
                  <c:v>13839.098184788083</c:v>
                </c:pt>
                <c:pt idx="2">
                  <c:v>13839.098184788083</c:v>
                </c:pt>
                <c:pt idx="3">
                  <c:v>13839.098184788083</c:v>
                </c:pt>
                <c:pt idx="4">
                  <c:v>13839.098184788083</c:v>
                </c:pt>
                <c:pt idx="5">
                  <c:v>13839.098184788083</c:v>
                </c:pt>
                <c:pt idx="6">
                  <c:v>13839.098184788083</c:v>
                </c:pt>
                <c:pt idx="7">
                  <c:v>13839.098184788083</c:v>
                </c:pt>
                <c:pt idx="8">
                  <c:v>13839.098184788083</c:v>
                </c:pt>
                <c:pt idx="9">
                  <c:v>13839.098184788083</c:v>
                </c:pt>
                <c:pt idx="10">
                  <c:v>13839.098184788083</c:v>
                </c:pt>
                <c:pt idx="11">
                  <c:v>13839.098184788083</c:v>
                </c:pt>
                <c:pt idx="12">
                  <c:v>13839.098184788083</c:v>
                </c:pt>
                <c:pt idx="13">
                  <c:v>13839.098184788083</c:v>
                </c:pt>
                <c:pt idx="14">
                  <c:v>13839.844388723423</c:v>
                </c:pt>
                <c:pt idx="15">
                  <c:v>13842.083000529437</c:v>
                </c:pt>
                <c:pt idx="16">
                  <c:v>13846.560224141469</c:v>
                </c:pt>
                <c:pt idx="17">
                  <c:v>13855.514671365532</c:v>
                </c:pt>
                <c:pt idx="18">
                  <c:v>13871.931157942978</c:v>
                </c:pt>
                <c:pt idx="19">
                  <c:v>13903.271723227195</c:v>
                </c:pt>
                <c:pt idx="20">
                  <c:v>13959.983222312921</c:v>
                </c:pt>
                <c:pt idx="21">
                  <c:v>14065.197977195654</c:v>
                </c:pt>
                <c:pt idx="22">
                  <c:v>14256.972388577653</c:v>
                </c:pt>
                <c:pt idx="23">
                  <c:v>14449.493003894988</c:v>
                </c:pt>
                <c:pt idx="24">
                  <c:v>14643.506027083002</c:v>
                </c:pt>
                <c:pt idx="25">
                  <c:v>14838.265254206353</c:v>
                </c:pt>
                <c:pt idx="26">
                  <c:v>15034.516889200382</c:v>
                </c:pt>
                <c:pt idx="27">
                  <c:v>15232.26093206509</c:v>
                </c:pt>
                <c:pt idx="28">
                  <c:v>15430.004974929794</c:v>
                </c:pt>
                <c:pt idx="29">
                  <c:v>15628.495221729841</c:v>
                </c:pt>
                <c:pt idx="30">
                  <c:v>15827.731672465223</c:v>
                </c:pt>
                <c:pt idx="31">
                  <c:v>16028.460531071281</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1">
                  <c:v>20229250.656644411</c:v>
                </c:pt>
                <c:pt idx="2">
                  <c:v>23298818.748566344</c:v>
                </c:pt>
                <c:pt idx="3">
                  <c:v>25962175.058004119</c:v>
                </c:pt>
                <c:pt idx="4">
                  <c:v>28558389.429747999</c:v>
                </c:pt>
                <c:pt idx="5">
                  <c:v>31105045.413330313</c:v>
                </c:pt>
                <c:pt idx="6">
                  <c:v>33676446.265612386</c:v>
                </c:pt>
                <c:pt idx="7">
                  <c:v>36313576.491538748</c:v>
                </c:pt>
                <c:pt idx="8">
                  <c:v>38959579.828460224</c:v>
                </c:pt>
                <c:pt idx="9">
                  <c:v>41634948.528849073</c:v>
                </c:pt>
                <c:pt idx="10">
                  <c:v>44325955.42511081</c:v>
                </c:pt>
                <c:pt idx="11">
                  <c:v>47084601.977091312</c:v>
                </c:pt>
                <c:pt idx="12">
                  <c:v>49910438.223817572</c:v>
                </c:pt>
                <c:pt idx="13">
                  <c:v>52804950.60352876</c:v>
                </c:pt>
                <c:pt idx="14">
                  <c:v>55749168.37357679</c:v>
                </c:pt>
                <c:pt idx="15">
                  <c:v>58762119.73431278</c:v>
                </c:pt>
                <c:pt idx="16">
                  <c:v>61816327.964429721</c:v>
                </c:pt>
                <c:pt idx="17">
                  <c:v>64934538.852284558</c:v>
                </c:pt>
                <c:pt idx="18">
                  <c:v>68103827.399513319</c:v>
                </c:pt>
                <c:pt idx="19">
                  <c:v>71348578.058314994</c:v>
                </c:pt>
                <c:pt idx="20">
                  <c:v>74651773.647944197</c:v>
                </c:pt>
                <c:pt idx="21">
                  <c:v>78040878.204241067</c:v>
                </c:pt>
                <c:pt idx="22">
                  <c:v>81502199.631196037</c:v>
                </c:pt>
                <c:pt idx="23">
                  <c:v>85047043.664633453</c:v>
                </c:pt>
                <c:pt idx="24">
                  <c:v>88697910.591815576</c:v>
                </c:pt>
                <c:pt idx="25">
                  <c:v>92442656.6898987</c:v>
                </c:pt>
                <c:pt idx="26">
                  <c:v>96316168.485267773</c:v>
                </c:pt>
                <c:pt idx="27">
                  <c:v>100282744.59684046</c:v>
                </c:pt>
                <c:pt idx="28">
                  <c:v>104341173.93562968</c:v>
                </c:pt>
                <c:pt idx="29">
                  <c:v>108533002.89814335</c:v>
                </c:pt>
                <c:pt idx="30">
                  <c:v>112826784.21193442</c:v>
                </c:pt>
                <c:pt idx="31">
                  <c:v>117225306.4411093</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X"/>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Calculations!$D$24:$AI$24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0.25379606466148569</c:v>
                </c:pt>
                <c:pt idx="15">
                  <c:v>1.2689803233074286</c:v>
                </c:pt>
                <c:pt idx="16">
                  <c:v>3.5531449052607993</c:v>
                </c:pt>
                <c:pt idx="17">
                  <c:v>7.6138819398445703</c:v>
                </c:pt>
                <c:pt idx="18">
                  <c:v>15.227763879689141</c:v>
                </c:pt>
                <c:pt idx="19">
                  <c:v>29.694139565393826</c:v>
                </c:pt>
                <c:pt idx="20">
                  <c:v>55.835134225526858</c:v>
                </c:pt>
                <c:pt idx="21">
                  <c:v>104.5639786405321</c:v>
                </c:pt>
                <c:pt idx="22">
                  <c:v>193.39260127205208</c:v>
                </c:pt>
                <c:pt idx="23">
                  <c:v>282.4750199682336</c:v>
                </c:pt>
                <c:pt idx="24">
                  <c:v>372.06503079373806</c:v>
                </c:pt>
                <c:pt idx="25">
                  <c:v>462.41642981322696</c:v>
                </c:pt>
                <c:pt idx="26">
                  <c:v>553.02162489737736</c:v>
                </c:pt>
                <c:pt idx="27">
                  <c:v>644.64200424017372</c:v>
                </c:pt>
                <c:pt idx="28">
                  <c:v>736.51617964763147</c:v>
                </c:pt>
                <c:pt idx="29">
                  <c:v>828.64415111975086</c:v>
                </c:pt>
                <c:pt idx="30">
                  <c:v>921.27971472119305</c:v>
                </c:pt>
                <c:pt idx="31">
                  <c:v>1014.6766665166199</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Calculations!$D$27:$AI$27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1">
                  <c:v>4706.9018152119143</c:v>
                </c:pt>
                <c:pt idx="2">
                  <c:v>4706.9018152119143</c:v>
                </c:pt>
                <c:pt idx="3">
                  <c:v>4706.9018152119143</c:v>
                </c:pt>
                <c:pt idx="4">
                  <c:v>4706.9018152119143</c:v>
                </c:pt>
                <c:pt idx="5">
                  <c:v>4706.9018152119143</c:v>
                </c:pt>
                <c:pt idx="6">
                  <c:v>4706.9018152119143</c:v>
                </c:pt>
                <c:pt idx="7">
                  <c:v>4706.9018152119143</c:v>
                </c:pt>
                <c:pt idx="8">
                  <c:v>4706.9018152119143</c:v>
                </c:pt>
                <c:pt idx="9">
                  <c:v>4706.9018152119143</c:v>
                </c:pt>
                <c:pt idx="10">
                  <c:v>4706.9018152119143</c:v>
                </c:pt>
                <c:pt idx="11">
                  <c:v>4706.9018152119143</c:v>
                </c:pt>
                <c:pt idx="12">
                  <c:v>4706.9018152119143</c:v>
                </c:pt>
                <c:pt idx="13">
                  <c:v>4706.9018152119143</c:v>
                </c:pt>
                <c:pt idx="14">
                  <c:v>4707.1556112765757</c:v>
                </c:pt>
                <c:pt idx="15">
                  <c:v>4707.9169994705599</c:v>
                </c:pt>
                <c:pt idx="16">
                  <c:v>4709.4397758585283</c:v>
                </c:pt>
                <c:pt idx="17">
                  <c:v>4712.4853286344669</c:v>
                </c:pt>
                <c:pt idx="18">
                  <c:v>4718.0688420570186</c:v>
                </c:pt>
                <c:pt idx="19">
                  <c:v>4728.7282767728011</c:v>
                </c:pt>
                <c:pt idx="20">
                  <c:v>4748.016777687074</c:v>
                </c:pt>
                <c:pt idx="21">
                  <c:v>4783.8020228043433</c:v>
                </c:pt>
                <c:pt idx="22">
                  <c:v>4849.0276114223452</c:v>
                </c:pt>
                <c:pt idx="23">
                  <c:v>4914.5069961050085</c:v>
                </c:pt>
                <c:pt idx="24">
                  <c:v>4980.4939729169955</c:v>
                </c:pt>
                <c:pt idx="25">
                  <c:v>5046.734745793643</c:v>
                </c:pt>
                <c:pt idx="26">
                  <c:v>5113.4831107996133</c:v>
                </c:pt>
                <c:pt idx="27">
                  <c:v>5180.7390679349082</c:v>
                </c:pt>
                <c:pt idx="28">
                  <c:v>5247.9950250702004</c:v>
                </c:pt>
                <c:pt idx="29">
                  <c:v>5315.5047782701558</c:v>
                </c:pt>
                <c:pt idx="30">
                  <c:v>5383.2683275347727</c:v>
                </c:pt>
                <c:pt idx="31">
                  <c:v>5451.5394689287132</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1">
                  <c:v>6880296.3433555849</c:v>
                </c:pt>
                <c:pt idx="2">
                  <c:v>7924306.25143365</c:v>
                </c:pt>
                <c:pt idx="3">
                  <c:v>8830156.9419958778</c:v>
                </c:pt>
                <c:pt idx="4">
                  <c:v>9713171.5702519938</c:v>
                </c:pt>
                <c:pt idx="5">
                  <c:v>10579330.586669682</c:v>
                </c:pt>
                <c:pt idx="6">
                  <c:v>11453905.73438761</c:v>
                </c:pt>
                <c:pt idx="7">
                  <c:v>12350836.508461246</c:v>
                </c:pt>
                <c:pt idx="8">
                  <c:v>13250785.17153977</c:v>
                </c:pt>
                <c:pt idx="9">
                  <c:v>14160721.471150918</c:v>
                </c:pt>
                <c:pt idx="10">
                  <c:v>15075976.574889177</c:v>
                </c:pt>
                <c:pt idx="11">
                  <c:v>16014237.022908675</c:v>
                </c:pt>
                <c:pt idx="12">
                  <c:v>16975349.776182428</c:v>
                </c:pt>
                <c:pt idx="13">
                  <c:v>17959820.396471225</c:v>
                </c:pt>
                <c:pt idx="14">
                  <c:v>18961196.626423195</c:v>
                </c:pt>
                <c:pt idx="15">
                  <c:v>19985950.265687201</c:v>
                </c:pt>
                <c:pt idx="16">
                  <c:v>21024736.035570275</c:v>
                </c:pt>
                <c:pt idx="17">
                  <c:v>22085290.147715427</c:v>
                </c:pt>
                <c:pt idx="18">
                  <c:v>23163216.600486659</c:v>
                </c:pt>
                <c:pt idx="19">
                  <c:v>24266808.94168498</c:v>
                </c:pt>
                <c:pt idx="20">
                  <c:v>25390279.352055777</c:v>
                </c:pt>
                <c:pt idx="21">
                  <c:v>26542968.795758929</c:v>
                </c:pt>
                <c:pt idx="22">
                  <c:v>27720220.368803948</c:v>
                </c:pt>
                <c:pt idx="23">
                  <c:v>28925879.335366528</c:v>
                </c:pt>
                <c:pt idx="24">
                  <c:v>30167598.408184409</c:v>
                </c:pt>
                <c:pt idx="25">
                  <c:v>31441247.310101286</c:v>
                </c:pt>
                <c:pt idx="26">
                  <c:v>32758691.514732212</c:v>
                </c:pt>
                <c:pt idx="27">
                  <c:v>34107788.403159522</c:v>
                </c:pt>
                <c:pt idx="28">
                  <c:v>35488126.064370275</c:v>
                </c:pt>
                <c:pt idx="29">
                  <c:v>36913835.101856634</c:v>
                </c:pt>
                <c:pt idx="30">
                  <c:v>38374219.78806556</c:v>
                </c:pt>
                <c:pt idx="31">
                  <c:v>39870228.558890693</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X"/>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Calculations!$D$43:$AI$43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Calculations!$D$44:$AI$44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1.4924078706770284E-3</c:v>
                </c:pt>
                <c:pt idx="16">
                  <c:v>3.7310196766925708E-3</c:v>
                </c:pt>
                <c:pt idx="17">
                  <c:v>8.2082432887236548E-3</c:v>
                </c:pt>
                <c:pt idx="18">
                  <c:v>1.5670282642108794E-2</c:v>
                </c:pt>
                <c:pt idx="19">
                  <c:v>3.1340565284217588E-2</c:v>
                </c:pt>
                <c:pt idx="20">
                  <c:v>5.8950110891742617E-2</c:v>
                </c:pt>
                <c:pt idx="21">
                  <c:v>0.11043818243010009</c:v>
                </c:pt>
                <c:pt idx="22">
                  <c:v>0.20371367434741439</c:v>
                </c:pt>
                <c:pt idx="23">
                  <c:v>0.29773537020006718</c:v>
                </c:pt>
                <c:pt idx="24">
                  <c:v>0.39175706605271993</c:v>
                </c:pt>
                <c:pt idx="25">
                  <c:v>0.48727116977604973</c:v>
                </c:pt>
                <c:pt idx="26">
                  <c:v>0.58278527349937959</c:v>
                </c:pt>
                <c:pt idx="27">
                  <c:v>0.67904558115804792</c:v>
                </c:pt>
                <c:pt idx="28">
                  <c:v>0.77605209275205456</c:v>
                </c:pt>
                <c:pt idx="29">
                  <c:v>0.87305860434606153</c:v>
                </c:pt>
                <c:pt idx="30">
                  <c:v>0.97081131987540703</c:v>
                </c:pt>
                <c:pt idx="31">
                  <c:v>1.0693102393400908</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Calculations!$D$47:$AI$47</c:f>
              <c:numCache>
                <c:formatCode>0.000E+00</c:formatCode>
                <c:ptCount val="32"/>
                <c:pt idx="1">
                  <c:v>10.619974407737732</c:v>
                </c:pt>
                <c:pt idx="2">
                  <c:v>10.619974407737732</c:v>
                </c:pt>
                <c:pt idx="3">
                  <c:v>10.619974407737732</c:v>
                </c:pt>
                <c:pt idx="4">
                  <c:v>10.619974407737732</c:v>
                </c:pt>
                <c:pt idx="5">
                  <c:v>10.619974407737732</c:v>
                </c:pt>
                <c:pt idx="6">
                  <c:v>10.619974407737732</c:v>
                </c:pt>
                <c:pt idx="7">
                  <c:v>10.619974407737732</c:v>
                </c:pt>
                <c:pt idx="8">
                  <c:v>10.619974407737732</c:v>
                </c:pt>
                <c:pt idx="9">
                  <c:v>10.619974407737732</c:v>
                </c:pt>
                <c:pt idx="10">
                  <c:v>10.619974407737732</c:v>
                </c:pt>
                <c:pt idx="11">
                  <c:v>10.619974407737732</c:v>
                </c:pt>
                <c:pt idx="12">
                  <c:v>10.619974407737732</c:v>
                </c:pt>
                <c:pt idx="13">
                  <c:v>10.620720611673072</c:v>
                </c:pt>
                <c:pt idx="14">
                  <c:v>10.620720611673072</c:v>
                </c:pt>
                <c:pt idx="15">
                  <c:v>10.622959223479087</c:v>
                </c:pt>
                <c:pt idx="16">
                  <c:v>10.627436447091117</c:v>
                </c:pt>
                <c:pt idx="17">
                  <c:v>10.636390894315181</c:v>
                </c:pt>
                <c:pt idx="18">
                  <c:v>10.652061176957289</c:v>
                </c:pt>
                <c:pt idx="19">
                  <c:v>10.68265553830617</c:v>
                </c:pt>
                <c:pt idx="20">
                  <c:v>10.737874629521219</c:v>
                </c:pt>
                <c:pt idx="21">
                  <c:v>10.840850772597932</c:v>
                </c:pt>
                <c:pt idx="22">
                  <c:v>11.02740175643256</c:v>
                </c:pt>
                <c:pt idx="23">
                  <c:v>11.215445148137867</c:v>
                </c:pt>
                <c:pt idx="24">
                  <c:v>11.404234743778511</c:v>
                </c:pt>
                <c:pt idx="25">
                  <c:v>11.594516747289832</c:v>
                </c:pt>
                <c:pt idx="26">
                  <c:v>11.786291158671832</c:v>
                </c:pt>
                <c:pt idx="27">
                  <c:v>11.978811773989168</c:v>
                </c:pt>
                <c:pt idx="28">
                  <c:v>12.172078593241844</c:v>
                </c:pt>
                <c:pt idx="29">
                  <c:v>12.366837820365195</c:v>
                </c:pt>
                <c:pt idx="30">
                  <c:v>12.562343251423886</c:v>
                </c:pt>
                <c:pt idx="31">
                  <c:v>12.758594886417914</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1">
                  <c:v>13669.116659337646</c:v>
                </c:pt>
                <c:pt idx="2">
                  <c:v>15736.726879123145</c:v>
                </c:pt>
                <c:pt idx="3">
                  <c:v>17550.099448507328</c:v>
                </c:pt>
                <c:pt idx="4">
                  <c:v>19320.286957541666</c:v>
                </c:pt>
                <c:pt idx="5">
                  <c:v>21058.64140669446</c:v>
                </c:pt>
                <c:pt idx="6">
                  <c:v>22812.137079899214</c:v>
                </c:pt>
                <c:pt idx="7">
                  <c:v>24606.512043293613</c:v>
                </c:pt>
                <c:pt idx="8">
                  <c:v>26406.127596925893</c:v>
                </c:pt>
                <c:pt idx="9">
                  <c:v>28223.561754330127</c:v>
                </c:pt>
                <c:pt idx="10">
                  <c:v>30050.418228825874</c:v>
                </c:pt>
                <c:pt idx="11">
                  <c:v>31919.071078147808</c:v>
                </c:pt>
                <c:pt idx="12">
                  <c:v>33829.427773007941</c:v>
                </c:pt>
                <c:pt idx="13">
                  <c:v>35782.081545534864</c:v>
                </c:pt>
                <c:pt idx="14">
                  <c:v>37765.216256412496</c:v>
                </c:pt>
                <c:pt idx="15">
                  <c:v>39790.776392033789</c:v>
                </c:pt>
                <c:pt idx="16">
                  <c:v>41841.391070988022</c:v>
                </c:pt>
                <c:pt idx="17">
                  <c:v>43931.159816633393</c:v>
                </c:pt>
                <c:pt idx="18">
                  <c:v>46052.169882439593</c:v>
                </c:pt>
                <c:pt idx="19">
                  <c:v>48219.614726734027</c:v>
                </c:pt>
                <c:pt idx="20">
                  <c:v>50422.838557320072</c:v>
                </c:pt>
                <c:pt idx="21">
                  <c:v>52678.791396588946</c:v>
                </c:pt>
                <c:pt idx="22">
                  <c:v>54979.127699727826</c:v>
                </c:pt>
                <c:pt idx="23">
                  <c:v>57330.861037524934</c:v>
                </c:pt>
                <c:pt idx="24">
                  <c:v>59747.820061310005</c:v>
                </c:pt>
                <c:pt idx="25">
                  <c:v>62222.580788130319</c:v>
                </c:pt>
                <c:pt idx="26">
                  <c:v>64776.68090217156</c:v>
                </c:pt>
                <c:pt idx="27">
                  <c:v>67388.030528335919</c:v>
                </c:pt>
                <c:pt idx="28">
                  <c:v>70055.946143818612</c:v>
                </c:pt>
                <c:pt idx="29">
                  <c:v>72806.150144474683</c:v>
                </c:pt>
                <c:pt idx="30">
                  <c:v>75619.250928636509</c:v>
                </c:pt>
                <c:pt idx="31">
                  <c:v>78497.002821756076</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X"/>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Calculations!$D$62:$AI$62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Calculations!$D$63:$AI$63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5.0759212932297135E-4</c:v>
                </c:pt>
                <c:pt idx="16">
                  <c:v>1.2689803233074284E-3</c:v>
                </c:pt>
                <c:pt idx="17">
                  <c:v>2.7917567112763424E-3</c:v>
                </c:pt>
                <c:pt idx="18">
                  <c:v>5.3297173578911988E-3</c:v>
                </c:pt>
                <c:pt idx="19">
                  <c:v>1.0659434715782398E-2</c:v>
                </c:pt>
                <c:pt idx="20">
                  <c:v>2.004988910825737E-2</c:v>
                </c:pt>
                <c:pt idx="21">
                  <c:v>3.7561817569899882E-2</c:v>
                </c:pt>
                <c:pt idx="22">
                  <c:v>6.9286325652585593E-2</c:v>
                </c:pt>
                <c:pt idx="23">
                  <c:v>0.1012646297999328</c:v>
                </c:pt>
                <c:pt idx="24">
                  <c:v>0.13324293394727998</c:v>
                </c:pt>
                <c:pt idx="25">
                  <c:v>0.16572883022395016</c:v>
                </c:pt>
                <c:pt idx="26">
                  <c:v>0.19821472650062033</c:v>
                </c:pt>
                <c:pt idx="27">
                  <c:v>0.23095441884195198</c:v>
                </c:pt>
                <c:pt idx="28">
                  <c:v>0.26394790724794509</c:v>
                </c:pt>
                <c:pt idx="29">
                  <c:v>0.29694139565393823</c:v>
                </c:pt>
                <c:pt idx="30">
                  <c:v>0.3301886801245929</c:v>
                </c:pt>
                <c:pt idx="31">
                  <c:v>0.36368976065990899</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Calculations!$D$64:$AI$64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1">
                  <c:v>3.6120255922622642</c:v>
                </c:pt>
                <c:pt idx="2">
                  <c:v>3.6120255922622642</c:v>
                </c:pt>
                <c:pt idx="3">
                  <c:v>3.6120255922622642</c:v>
                </c:pt>
                <c:pt idx="4">
                  <c:v>3.6120255922622642</c:v>
                </c:pt>
                <c:pt idx="5">
                  <c:v>3.6120255922622642</c:v>
                </c:pt>
                <c:pt idx="6">
                  <c:v>3.6120255922622642</c:v>
                </c:pt>
                <c:pt idx="7">
                  <c:v>3.6120255922622642</c:v>
                </c:pt>
                <c:pt idx="8">
                  <c:v>3.6120255922622642</c:v>
                </c:pt>
                <c:pt idx="9">
                  <c:v>3.6120255922622642</c:v>
                </c:pt>
                <c:pt idx="10">
                  <c:v>3.6120255922622642</c:v>
                </c:pt>
                <c:pt idx="11">
                  <c:v>3.6120255922622642</c:v>
                </c:pt>
                <c:pt idx="12">
                  <c:v>3.6120255922622642</c:v>
                </c:pt>
                <c:pt idx="13">
                  <c:v>3.6122793883269257</c:v>
                </c:pt>
                <c:pt idx="14">
                  <c:v>3.6122793883269257</c:v>
                </c:pt>
                <c:pt idx="15">
                  <c:v>3.6130407765209105</c:v>
                </c:pt>
                <c:pt idx="16">
                  <c:v>3.6145635529088791</c:v>
                </c:pt>
                <c:pt idx="17">
                  <c:v>3.6176091056848168</c:v>
                </c:pt>
                <c:pt idx="18">
                  <c:v>3.6229388230427082</c:v>
                </c:pt>
                <c:pt idx="19">
                  <c:v>3.6333444616938291</c:v>
                </c:pt>
                <c:pt idx="20">
                  <c:v>3.6521253704787791</c:v>
                </c:pt>
                <c:pt idx="21">
                  <c:v>3.6871492274020636</c:v>
                </c:pt>
                <c:pt idx="22">
                  <c:v>3.7505982435674352</c:v>
                </c:pt>
                <c:pt idx="23">
                  <c:v>3.8145548518621295</c:v>
                </c:pt>
                <c:pt idx="24">
                  <c:v>3.8787652562214858</c:v>
                </c:pt>
                <c:pt idx="25">
                  <c:v>3.9434832527101649</c:v>
                </c:pt>
                <c:pt idx="26">
                  <c:v>4.0087088413281666</c:v>
                </c:pt>
                <c:pt idx="27">
                  <c:v>4.07418822601083</c:v>
                </c:pt>
                <c:pt idx="28">
                  <c:v>4.1399214067581545</c:v>
                </c:pt>
                <c:pt idx="29">
                  <c:v>4.2061621796348021</c:v>
                </c:pt>
                <c:pt idx="30">
                  <c:v>4.2726567485761118</c:v>
                </c:pt>
                <c:pt idx="31">
                  <c:v>4.3394051135820817</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Calculations!$D$67:$AI$67</c:f>
              <c:numCache>
                <c:formatCode>0.000E+00</c:formatCode>
                <c:ptCount val="32"/>
                <c:pt idx="1">
                  <c:v>4649.0883406623498</c:v>
                </c:pt>
                <c:pt idx="2">
                  <c:v>5352.3161208768524</c:v>
                </c:pt>
                <c:pt idx="3">
                  <c:v>5969.0735514926682</c:v>
                </c:pt>
                <c:pt idx="4">
                  <c:v>6571.1430424583305</c:v>
                </c:pt>
                <c:pt idx="5">
                  <c:v>7162.3855933055329</c:v>
                </c:pt>
                <c:pt idx="6">
                  <c:v>7758.7779201007834</c:v>
                </c:pt>
                <c:pt idx="7">
                  <c:v>8369.0739567063829</c:v>
                </c:pt>
                <c:pt idx="8">
                  <c:v>8981.1524030740984</c:v>
                </c:pt>
                <c:pt idx="9">
                  <c:v>9599.2912456698687</c:v>
                </c:pt>
                <c:pt idx="10">
                  <c:v>10220.634771174116</c:v>
                </c:pt>
                <c:pt idx="11">
                  <c:v>10856.193921852186</c:v>
                </c:pt>
                <c:pt idx="12">
                  <c:v>11505.937226992057</c:v>
                </c:pt>
                <c:pt idx="13">
                  <c:v>12170.066454465132</c:v>
                </c:pt>
                <c:pt idx="14">
                  <c:v>12844.562743587501</c:v>
                </c:pt>
                <c:pt idx="15">
                  <c:v>13533.488607966197</c:v>
                </c:pt>
                <c:pt idx="16">
                  <c:v>14230.93592901197</c:v>
                </c:pt>
                <c:pt idx="17">
                  <c:v>14941.700183366595</c:v>
                </c:pt>
                <c:pt idx="18">
                  <c:v>15663.090117560401</c:v>
                </c:pt>
                <c:pt idx="19">
                  <c:v>16400.273273265964</c:v>
                </c:pt>
                <c:pt idx="20">
                  <c:v>17149.625442679913</c:v>
                </c:pt>
                <c:pt idx="21">
                  <c:v>17916.911603411038</c:v>
                </c:pt>
                <c:pt idx="22">
                  <c:v>18699.293300272166</c:v>
                </c:pt>
                <c:pt idx="23">
                  <c:v>19499.155962475044</c:v>
                </c:pt>
                <c:pt idx="24">
                  <c:v>20321.202938689985</c:v>
                </c:pt>
                <c:pt idx="25">
                  <c:v>21162.909211869668</c:v>
                </c:pt>
                <c:pt idx="26">
                  <c:v>22031.600097828417</c:v>
                </c:pt>
                <c:pt idx="27">
                  <c:v>22919.762471664068</c:v>
                </c:pt>
                <c:pt idx="28">
                  <c:v>23827.163856181374</c:v>
                </c:pt>
                <c:pt idx="29">
                  <c:v>24762.552855525289</c:v>
                </c:pt>
                <c:pt idx="30">
                  <c:v>25719.334071363461</c:v>
                </c:pt>
                <c:pt idx="31">
                  <c:v>26698.104178243902</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X"/>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Calculations!$D$104:$AI$104</c:f>
              <c:numCache>
                <c:formatCode>0.000E+00</c:formatCode>
                <c:ptCount val="32"/>
                <c:pt idx="1">
                  <c:v>9605634</c:v>
                </c:pt>
                <c:pt idx="2">
                  <c:v>9738138.3999999762</c:v>
                </c:pt>
                <c:pt idx="3">
                  <c:v>9870642.7999999821</c:v>
                </c:pt>
                <c:pt idx="4">
                  <c:v>10003147.199999988</c:v>
                </c:pt>
                <c:pt idx="5">
                  <c:v>10135651.599999994</c:v>
                </c:pt>
                <c:pt idx="6">
                  <c:v>10268156</c:v>
                </c:pt>
                <c:pt idx="7">
                  <c:v>10375345.600000024</c:v>
                </c:pt>
                <c:pt idx="8">
                  <c:v>10482535.200000018</c:v>
                </c:pt>
                <c:pt idx="9">
                  <c:v>10589724.800000012</c:v>
                </c:pt>
                <c:pt idx="10">
                  <c:v>10696914.400000006</c:v>
                </c:pt>
                <c:pt idx="11">
                  <c:v>10804104</c:v>
                </c:pt>
                <c:pt idx="12">
                  <c:v>10911790.600000024</c:v>
                </c:pt>
                <c:pt idx="13">
                  <c:v>11019477.200000018</c:v>
                </c:pt>
                <c:pt idx="14">
                  <c:v>11127163.800000012</c:v>
                </c:pt>
                <c:pt idx="15">
                  <c:v>11234850.400000006</c:v>
                </c:pt>
                <c:pt idx="16">
                  <c:v>11342537</c:v>
                </c:pt>
                <c:pt idx="17">
                  <c:v>11442547.800000012</c:v>
                </c:pt>
                <c:pt idx="18">
                  <c:v>11542558.599999994</c:v>
                </c:pt>
                <c:pt idx="19">
                  <c:v>11642569.400000006</c:v>
                </c:pt>
                <c:pt idx="20">
                  <c:v>11742580.200000018</c:v>
                </c:pt>
                <c:pt idx="21">
                  <c:v>11842591</c:v>
                </c:pt>
                <c:pt idx="22">
                  <c:v>11944077.800000012</c:v>
                </c:pt>
                <c:pt idx="23">
                  <c:v>12045564.599999994</c:v>
                </c:pt>
                <c:pt idx="24">
                  <c:v>12147051.400000006</c:v>
                </c:pt>
                <c:pt idx="25">
                  <c:v>12248538.200000018</c:v>
                </c:pt>
                <c:pt idx="26">
                  <c:v>12350025</c:v>
                </c:pt>
                <c:pt idx="27">
                  <c:v>12449680.199999988</c:v>
                </c:pt>
                <c:pt idx="28">
                  <c:v>12549335.400000006</c:v>
                </c:pt>
                <c:pt idx="29">
                  <c:v>12648990.599999994</c:v>
                </c:pt>
                <c:pt idx="30">
                  <c:v>12748645.799999982</c:v>
                </c:pt>
                <c:pt idx="31">
                  <c:v>12848301</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Calculations!$D$105:$AI$105</c:f>
              <c:numCache>
                <c:formatCode>0.000E+00</c:formatCode>
                <c:ptCount val="32"/>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Calculations!$D$106:$AI$106</c:f>
              <c:numCache>
                <c:formatCode>0.000E+00</c:formatCode>
                <c:ptCount val="32"/>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Calculations!$D$107:$AI$107</c:f>
              <c:numCache>
                <c:formatCode>0.000E+00</c:formatCode>
                <c:ptCount val="32"/>
                <c:pt idx="1">
                  <c:v>755308</c:v>
                </c:pt>
                <c:pt idx="2">
                  <c:v>756711.40000000037</c:v>
                </c:pt>
                <c:pt idx="3">
                  <c:v>758114.80000000028</c:v>
                </c:pt>
                <c:pt idx="4">
                  <c:v>759518.20000000019</c:v>
                </c:pt>
                <c:pt idx="5">
                  <c:v>760921.60000000009</c:v>
                </c:pt>
                <c:pt idx="6">
                  <c:v>762325</c:v>
                </c:pt>
                <c:pt idx="7">
                  <c:v>762728.2</c:v>
                </c:pt>
                <c:pt idx="8">
                  <c:v>763131.4</c:v>
                </c:pt>
                <c:pt idx="9">
                  <c:v>763534.6</c:v>
                </c:pt>
                <c:pt idx="10">
                  <c:v>763937.79999999993</c:v>
                </c:pt>
                <c:pt idx="11">
                  <c:v>764341</c:v>
                </c:pt>
                <c:pt idx="12">
                  <c:v>765514.40000000037</c:v>
                </c:pt>
                <c:pt idx="13">
                  <c:v>766687.80000000028</c:v>
                </c:pt>
                <c:pt idx="14">
                  <c:v>767861.20000000019</c:v>
                </c:pt>
                <c:pt idx="15">
                  <c:v>769034.60000000009</c:v>
                </c:pt>
                <c:pt idx="16">
                  <c:v>770208</c:v>
                </c:pt>
                <c:pt idx="17">
                  <c:v>770435.2</c:v>
                </c:pt>
                <c:pt idx="18">
                  <c:v>770662.39999999991</c:v>
                </c:pt>
                <c:pt idx="19">
                  <c:v>770889.6</c:v>
                </c:pt>
                <c:pt idx="20">
                  <c:v>771116.8</c:v>
                </c:pt>
                <c:pt idx="21">
                  <c:v>771344</c:v>
                </c:pt>
                <c:pt idx="22">
                  <c:v>771793.8</c:v>
                </c:pt>
                <c:pt idx="23">
                  <c:v>772243.6</c:v>
                </c:pt>
                <c:pt idx="24">
                  <c:v>772693.4</c:v>
                </c:pt>
                <c:pt idx="25">
                  <c:v>773143.20000000007</c:v>
                </c:pt>
                <c:pt idx="26">
                  <c:v>773593</c:v>
                </c:pt>
                <c:pt idx="27">
                  <c:v>773593</c:v>
                </c:pt>
                <c:pt idx="28">
                  <c:v>773593</c:v>
                </c:pt>
                <c:pt idx="29">
                  <c:v>773593</c:v>
                </c:pt>
                <c:pt idx="30">
                  <c:v>773593</c:v>
                </c:pt>
                <c:pt idx="31">
                  <c:v>773593</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1">
                  <c:v>20024660</c:v>
                </c:pt>
                <c:pt idx="2">
                  <c:v>22028084</c:v>
                </c:pt>
                <c:pt idx="3">
                  <c:v>24031508</c:v>
                </c:pt>
                <c:pt idx="4">
                  <c:v>26034932</c:v>
                </c:pt>
                <c:pt idx="5">
                  <c:v>28038356</c:v>
                </c:pt>
                <c:pt idx="6">
                  <c:v>30041780</c:v>
                </c:pt>
                <c:pt idx="7">
                  <c:v>31487843.800000191</c:v>
                </c:pt>
                <c:pt idx="8">
                  <c:v>32933907.599999905</c:v>
                </c:pt>
                <c:pt idx="9">
                  <c:v>34379971.400000095</c:v>
                </c:pt>
                <c:pt idx="10">
                  <c:v>35826035.200000286</c:v>
                </c:pt>
                <c:pt idx="11">
                  <c:v>37272099</c:v>
                </c:pt>
                <c:pt idx="12">
                  <c:v>38626681.199999809</c:v>
                </c:pt>
                <c:pt idx="13">
                  <c:v>39981263.400000095</c:v>
                </c:pt>
                <c:pt idx="14">
                  <c:v>41335845.599999905</c:v>
                </c:pt>
                <c:pt idx="15">
                  <c:v>42690427.799999714</c:v>
                </c:pt>
                <c:pt idx="16">
                  <c:v>44045010</c:v>
                </c:pt>
                <c:pt idx="17">
                  <c:v>45766208.199999809</c:v>
                </c:pt>
                <c:pt idx="18">
                  <c:v>47487406.400000095</c:v>
                </c:pt>
                <c:pt idx="19">
                  <c:v>49208604.599999905</c:v>
                </c:pt>
                <c:pt idx="20">
                  <c:v>50929802.799999714</c:v>
                </c:pt>
                <c:pt idx="21">
                  <c:v>52651001</c:v>
                </c:pt>
                <c:pt idx="22">
                  <c:v>54231263.800000191</c:v>
                </c:pt>
                <c:pt idx="23">
                  <c:v>55811526.599999905</c:v>
                </c:pt>
                <c:pt idx="24">
                  <c:v>57391789.400000095</c:v>
                </c:pt>
                <c:pt idx="25">
                  <c:v>58972052.200000286</c:v>
                </c:pt>
                <c:pt idx="26">
                  <c:v>60552315</c:v>
                </c:pt>
                <c:pt idx="27">
                  <c:v>61771675.399999619</c:v>
                </c:pt>
                <c:pt idx="28">
                  <c:v>62991035.799999714</c:v>
                </c:pt>
                <c:pt idx="29">
                  <c:v>64210396.199999809</c:v>
                </c:pt>
                <c:pt idx="30">
                  <c:v>65429756.599999905</c:v>
                </c:pt>
                <c:pt idx="31">
                  <c:v>66649117.000000007</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Calculations!$D$109:$AI$109</c:f>
              <c:numCache>
                <c:formatCode>0.000E+00</c:formatCode>
                <c:ptCount val="32"/>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pt idx="1">
                  <c:v>119388</c:v>
                </c:pt>
                <c:pt idx="2">
                  <c:v>119388</c:v>
                </c:pt>
                <c:pt idx="3">
                  <c:v>119388</c:v>
                </c:pt>
                <c:pt idx="4">
                  <c:v>119388</c:v>
                </c:pt>
                <c:pt idx="5">
                  <c:v>119388</c:v>
                </c:pt>
                <c:pt idx="6">
                  <c:v>119388</c:v>
                </c:pt>
                <c:pt idx="7">
                  <c:v>119388</c:v>
                </c:pt>
                <c:pt idx="8">
                  <c:v>119388</c:v>
                </c:pt>
                <c:pt idx="9">
                  <c:v>119388</c:v>
                </c:pt>
                <c:pt idx="10">
                  <c:v>119388</c:v>
                </c:pt>
                <c:pt idx="11">
                  <c:v>119388</c:v>
                </c:pt>
                <c:pt idx="12">
                  <c:v>119388</c:v>
                </c:pt>
                <c:pt idx="13">
                  <c:v>119388</c:v>
                </c:pt>
                <c:pt idx="14">
                  <c:v>119388</c:v>
                </c:pt>
                <c:pt idx="15">
                  <c:v>119388</c:v>
                </c:pt>
                <c:pt idx="16">
                  <c:v>119388</c:v>
                </c:pt>
                <c:pt idx="17">
                  <c:v>119388</c:v>
                </c:pt>
                <c:pt idx="18">
                  <c:v>119388</c:v>
                </c:pt>
                <c:pt idx="19">
                  <c:v>119388</c:v>
                </c:pt>
                <c:pt idx="20">
                  <c:v>119388</c:v>
                </c:pt>
                <c:pt idx="21">
                  <c:v>119388</c:v>
                </c:pt>
                <c:pt idx="22">
                  <c:v>119388</c:v>
                </c:pt>
                <c:pt idx="23">
                  <c:v>119388</c:v>
                </c:pt>
                <c:pt idx="24">
                  <c:v>119388</c:v>
                </c:pt>
                <c:pt idx="25">
                  <c:v>119388</c:v>
                </c:pt>
                <c:pt idx="26">
                  <c:v>119388</c:v>
                </c:pt>
                <c:pt idx="27">
                  <c:v>119388</c:v>
                </c:pt>
                <c:pt idx="28">
                  <c:v>119388</c:v>
                </c:pt>
                <c:pt idx="29">
                  <c:v>119388</c:v>
                </c:pt>
                <c:pt idx="30">
                  <c:v>119388</c:v>
                </c:pt>
                <c:pt idx="31">
                  <c:v>119388</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X"/>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Calculations!$D$83:$AI$83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Calculations!$D$84:$AI$84</c:f>
              <c:numCache>
                <c:formatCode>0.000E+00</c:formatCode>
                <c:ptCount val="32"/>
                <c:pt idx="1">
                  <c:v>1377.152</c:v>
                </c:pt>
                <c:pt idx="2">
                  <c:v>1396.1489999999976</c:v>
                </c:pt>
                <c:pt idx="3">
                  <c:v>1415.1460000000006</c:v>
                </c:pt>
                <c:pt idx="4">
                  <c:v>1434.1429999999964</c:v>
                </c:pt>
                <c:pt idx="5">
                  <c:v>1453.1399999999994</c:v>
                </c:pt>
                <c:pt idx="6">
                  <c:v>1472.1369999999999</c:v>
                </c:pt>
                <c:pt idx="7">
                  <c:v>1487.5047999999988</c:v>
                </c:pt>
                <c:pt idx="8">
                  <c:v>1502.8725999999988</c:v>
                </c:pt>
                <c:pt idx="9">
                  <c:v>1518.2403999999988</c:v>
                </c:pt>
                <c:pt idx="10">
                  <c:v>1533.6081999999988</c:v>
                </c:pt>
                <c:pt idx="11">
                  <c:v>1548.9759999999999</c:v>
                </c:pt>
                <c:pt idx="12">
                  <c:v>1564.4150000000009</c:v>
                </c:pt>
                <c:pt idx="13">
                  <c:v>1579.8539999999994</c:v>
                </c:pt>
                <c:pt idx="14">
                  <c:v>1595.2930000000015</c:v>
                </c:pt>
                <c:pt idx="15">
                  <c:v>1610.732</c:v>
                </c:pt>
                <c:pt idx="16">
                  <c:v>1626.171</c:v>
                </c:pt>
                <c:pt idx="17">
                  <c:v>1640.509399999999</c:v>
                </c:pt>
                <c:pt idx="18">
                  <c:v>1654.8477999999996</c:v>
                </c:pt>
                <c:pt idx="19">
                  <c:v>1669.1862000000001</c:v>
                </c:pt>
                <c:pt idx="20">
                  <c:v>1683.524599999997</c:v>
                </c:pt>
                <c:pt idx="21">
                  <c:v>1697.8629999999998</c:v>
                </c:pt>
                <c:pt idx="22">
                  <c:v>1712.4130000000041</c:v>
                </c:pt>
                <c:pt idx="23">
                  <c:v>1726.9630000000034</c:v>
                </c:pt>
                <c:pt idx="24">
                  <c:v>1741.5130000000026</c:v>
                </c:pt>
                <c:pt idx="25">
                  <c:v>1756.0630000000019</c:v>
                </c:pt>
                <c:pt idx="26">
                  <c:v>1770.6130000000001</c:v>
                </c:pt>
                <c:pt idx="27">
                  <c:v>1784.9006000000008</c:v>
                </c:pt>
                <c:pt idx="28">
                  <c:v>1799.1882000000005</c:v>
                </c:pt>
                <c:pt idx="29">
                  <c:v>1813.4758000000002</c:v>
                </c:pt>
                <c:pt idx="30">
                  <c:v>1827.7633999999998</c:v>
                </c:pt>
                <c:pt idx="31">
                  <c:v>1842.0510000000002</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Calculations!$D$85:$AI$85</c:f>
              <c:numCache>
                <c:formatCode>0.000E+00</c:formatCode>
                <c:ptCount val="32"/>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Calculations!$D$86:$AI$86</c:f>
              <c:numCache>
                <c:formatCode>0.000E+00</c:formatCode>
                <c:ptCount val="32"/>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1">
                  <c:v>554.88099999999997</c:v>
                </c:pt>
                <c:pt idx="2">
                  <c:v>555.73279999999977</c:v>
                </c:pt>
                <c:pt idx="3">
                  <c:v>556.58459999999991</c:v>
                </c:pt>
                <c:pt idx="4">
                  <c:v>557.43639999999982</c:v>
                </c:pt>
                <c:pt idx="5">
                  <c:v>558.28819999999973</c:v>
                </c:pt>
                <c:pt idx="6">
                  <c:v>559.14</c:v>
                </c:pt>
                <c:pt idx="7">
                  <c:v>559.39239999999995</c:v>
                </c:pt>
                <c:pt idx="8">
                  <c:v>559.64480000000003</c:v>
                </c:pt>
                <c:pt idx="9">
                  <c:v>559.89719999999988</c:v>
                </c:pt>
                <c:pt idx="10">
                  <c:v>560.14959999999996</c:v>
                </c:pt>
                <c:pt idx="11">
                  <c:v>560.40199999999993</c:v>
                </c:pt>
                <c:pt idx="12">
                  <c:v>561.10380000000009</c:v>
                </c:pt>
                <c:pt idx="13">
                  <c:v>561.80560000000014</c:v>
                </c:pt>
                <c:pt idx="14">
                  <c:v>562.50740000000019</c:v>
                </c:pt>
                <c:pt idx="15">
                  <c:v>563.20920000000001</c:v>
                </c:pt>
                <c:pt idx="16">
                  <c:v>563.91100000000006</c:v>
                </c:pt>
                <c:pt idx="17">
                  <c:v>564.04500000000007</c:v>
                </c:pt>
                <c:pt idx="18">
                  <c:v>564.17900000000009</c:v>
                </c:pt>
                <c:pt idx="19">
                  <c:v>564.3130000000001</c:v>
                </c:pt>
                <c:pt idx="20">
                  <c:v>564.44700000000012</c:v>
                </c:pt>
                <c:pt idx="21">
                  <c:v>564.58100000000002</c:v>
                </c:pt>
                <c:pt idx="22">
                  <c:v>564.8456000000001</c:v>
                </c:pt>
                <c:pt idx="23">
                  <c:v>565.11020000000008</c:v>
                </c:pt>
                <c:pt idx="24">
                  <c:v>565.37480000000005</c:v>
                </c:pt>
                <c:pt idx="25">
                  <c:v>565.63940000000002</c:v>
                </c:pt>
                <c:pt idx="26">
                  <c:v>565.904</c:v>
                </c:pt>
                <c:pt idx="27">
                  <c:v>565.904</c:v>
                </c:pt>
                <c:pt idx="28">
                  <c:v>565.904</c:v>
                </c:pt>
                <c:pt idx="29">
                  <c:v>565.904</c:v>
                </c:pt>
                <c:pt idx="30">
                  <c:v>565.904</c:v>
                </c:pt>
                <c:pt idx="31">
                  <c:v>565.904</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Calculations!$D$88:$AI$88</c:f>
              <c:numCache>
                <c:formatCode>0.000E+00</c:formatCode>
                <c:ptCount val="32"/>
                <c:pt idx="1">
                  <c:v>15855.377</c:v>
                </c:pt>
                <c:pt idx="2">
                  <c:v>17452.49319999991</c:v>
                </c:pt>
                <c:pt idx="3">
                  <c:v>19049.609399999958</c:v>
                </c:pt>
                <c:pt idx="4">
                  <c:v>20646.725600000005</c:v>
                </c:pt>
                <c:pt idx="5">
                  <c:v>22243.841799999587</c:v>
                </c:pt>
                <c:pt idx="6">
                  <c:v>23840.957999999999</c:v>
                </c:pt>
                <c:pt idx="7">
                  <c:v>24972.799999999814</c:v>
                </c:pt>
                <c:pt idx="8">
                  <c:v>26104.641999999993</c:v>
                </c:pt>
                <c:pt idx="9">
                  <c:v>27236.484000000171</c:v>
                </c:pt>
                <c:pt idx="10">
                  <c:v>28368.325999999885</c:v>
                </c:pt>
                <c:pt idx="11">
                  <c:v>29500.167999999998</c:v>
                </c:pt>
                <c:pt idx="12">
                  <c:v>30574.225000000093</c:v>
                </c:pt>
                <c:pt idx="13">
                  <c:v>31648.282000000123</c:v>
                </c:pt>
                <c:pt idx="14">
                  <c:v>32722.339000000153</c:v>
                </c:pt>
                <c:pt idx="15">
                  <c:v>33796.396000000183</c:v>
                </c:pt>
                <c:pt idx="16">
                  <c:v>34870.452999999994</c:v>
                </c:pt>
                <c:pt idx="17">
                  <c:v>36229.257199999876</c:v>
                </c:pt>
                <c:pt idx="18">
                  <c:v>37588.061400000006</c:v>
                </c:pt>
                <c:pt idx="19">
                  <c:v>38946.865600000136</c:v>
                </c:pt>
                <c:pt idx="20">
                  <c:v>40305.6697999998</c:v>
                </c:pt>
                <c:pt idx="21">
                  <c:v>41664.474000000002</c:v>
                </c:pt>
                <c:pt idx="22">
                  <c:v>42914.132999999914</c:v>
                </c:pt>
                <c:pt idx="23">
                  <c:v>44163.791999999899</c:v>
                </c:pt>
                <c:pt idx="24">
                  <c:v>45413.450999999885</c:v>
                </c:pt>
                <c:pt idx="25">
                  <c:v>46663.10999999987</c:v>
                </c:pt>
                <c:pt idx="26">
                  <c:v>47912.769</c:v>
                </c:pt>
                <c:pt idx="27">
                  <c:v>48850.983999999939</c:v>
                </c:pt>
                <c:pt idx="28">
                  <c:v>49789.19899999979</c:v>
                </c:pt>
                <c:pt idx="29">
                  <c:v>50727.413999999873</c:v>
                </c:pt>
                <c:pt idx="30">
                  <c:v>51665.628999999957</c:v>
                </c:pt>
                <c:pt idx="31">
                  <c:v>52603.844000000005</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1">
                  <c:v>17.117000000000001</c:v>
                </c:pt>
                <c:pt idx="2">
                  <c:v>17.117000000000001</c:v>
                </c:pt>
                <c:pt idx="3">
                  <c:v>17.117000000000001</c:v>
                </c:pt>
                <c:pt idx="4">
                  <c:v>17.117000000000001</c:v>
                </c:pt>
                <c:pt idx="5">
                  <c:v>17.117000000000001</c:v>
                </c:pt>
                <c:pt idx="6">
                  <c:v>17.117000000000001</c:v>
                </c:pt>
                <c:pt idx="7">
                  <c:v>17.117000000000001</c:v>
                </c:pt>
                <c:pt idx="8">
                  <c:v>17.117000000000001</c:v>
                </c:pt>
                <c:pt idx="9">
                  <c:v>17.117000000000001</c:v>
                </c:pt>
                <c:pt idx="10">
                  <c:v>17.117000000000001</c:v>
                </c:pt>
                <c:pt idx="11">
                  <c:v>17.117000000000001</c:v>
                </c:pt>
                <c:pt idx="12">
                  <c:v>17.117000000000001</c:v>
                </c:pt>
                <c:pt idx="13">
                  <c:v>17.117000000000001</c:v>
                </c:pt>
                <c:pt idx="14">
                  <c:v>17.117000000000001</c:v>
                </c:pt>
                <c:pt idx="15">
                  <c:v>17.117000000000001</c:v>
                </c:pt>
                <c:pt idx="16">
                  <c:v>17.117000000000001</c:v>
                </c:pt>
                <c:pt idx="17">
                  <c:v>17.117000000000001</c:v>
                </c:pt>
                <c:pt idx="18">
                  <c:v>17.117000000000001</c:v>
                </c:pt>
                <c:pt idx="19">
                  <c:v>17.117000000000001</c:v>
                </c:pt>
                <c:pt idx="20">
                  <c:v>17.117000000000001</c:v>
                </c:pt>
                <c:pt idx="21">
                  <c:v>17.117000000000001</c:v>
                </c:pt>
                <c:pt idx="22">
                  <c:v>17.117000000000001</c:v>
                </c:pt>
                <c:pt idx="23">
                  <c:v>17.117000000000001</c:v>
                </c:pt>
                <c:pt idx="24">
                  <c:v>17.117000000000001</c:v>
                </c:pt>
                <c:pt idx="25">
                  <c:v>17.117000000000001</c:v>
                </c:pt>
                <c:pt idx="26">
                  <c:v>17.117000000000001</c:v>
                </c:pt>
                <c:pt idx="27">
                  <c:v>17.117000000000001</c:v>
                </c:pt>
                <c:pt idx="28">
                  <c:v>17.117000000000001</c:v>
                </c:pt>
                <c:pt idx="29">
                  <c:v>17.117000000000001</c:v>
                </c:pt>
                <c:pt idx="30">
                  <c:v>17.117000000000001</c:v>
                </c:pt>
                <c:pt idx="31">
                  <c:v>17.117000000000001</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9</xdr:col>
      <xdr:colOff>431301</xdr:colOff>
      <xdr:row>27</xdr:row>
      <xdr:rowOff>19050</xdr:rowOff>
    </xdr:to>
    <xdr:pic>
      <xdr:nvPicPr>
        <xdr:cNvPr id="2" name="Picture 1">
          <a:extLst>
            <a:ext uri="{FF2B5EF4-FFF2-40B4-BE49-F238E27FC236}">
              <a16:creationId xmlns:a16="http://schemas.microsoft.com/office/drawing/2014/main" id="{13709AE0-918D-074A-88C0-EED2728F9B43}"/>
            </a:ext>
          </a:extLst>
        </xdr:cNvPr>
        <xdr:cNvPicPr>
          <a:picLocks noChangeAspect="1"/>
        </xdr:cNvPicPr>
      </xdr:nvPicPr>
      <xdr:blipFill>
        <a:blip xmlns:r="http://schemas.openxmlformats.org/officeDocument/2006/relationships" r:embed="rId1"/>
        <a:stretch>
          <a:fillRect/>
        </a:stretch>
      </xdr:blipFill>
      <xdr:spPr>
        <a:xfrm>
          <a:off x="1" y="0"/>
          <a:ext cx="8673600" cy="51625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22225</xdr:colOff>
      <xdr:row>0</xdr:row>
      <xdr:rowOff>0</xdr:rowOff>
    </xdr:from>
    <xdr:to>
      <xdr:col>14</xdr:col>
      <xdr:colOff>612775</xdr:colOff>
      <xdr:row>30</xdr:row>
      <xdr:rowOff>9878</xdr:rowOff>
    </xdr:to>
    <xdr:pic>
      <xdr:nvPicPr>
        <xdr:cNvPr id="2" name="Imagen 3">
          <a:extLst>
            <a:ext uri="{FF2B5EF4-FFF2-40B4-BE49-F238E27FC236}">
              <a16:creationId xmlns:a16="http://schemas.microsoft.com/office/drawing/2014/main" id="{E5947001-22A5-8C4E-8389-8A3B91EE2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0"/>
          <a:ext cx="12693650" cy="57629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22</xdr:row>
      <xdr:rowOff>157161</xdr:rowOff>
    </xdr:from>
    <xdr:to>
      <xdr:col>48</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40</xdr:row>
      <xdr:rowOff>109535</xdr:rowOff>
    </xdr:from>
    <xdr:to>
      <xdr:col>49</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60</xdr:row>
      <xdr:rowOff>128586</xdr:rowOff>
    </xdr:from>
    <xdr:to>
      <xdr:col>48</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99</xdr:row>
      <xdr:rowOff>52384</xdr:rowOff>
    </xdr:from>
    <xdr:to>
      <xdr:col>47</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79</xdr:row>
      <xdr:rowOff>189818</xdr:rowOff>
    </xdr:from>
    <xdr:to>
      <xdr:col>47</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iana%20Bulos/Google%20Drive/2018.WRI-EPS2/0.Documentos%20trabajo%20modelo/eps-1.1.4-mexico_PHASE%201/InputData_PHASE%201/bldgs_PHASE%201/BASoBC/BAU%20Amt%20Spent%20on%20Bldg%20Components_PHAS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Commercial"/>
      <sheetName val="Residential"/>
      <sheetName val="MX urban Rural"/>
      <sheetName val="Calculations"/>
      <sheetName val="Scaling Factors"/>
      <sheetName val="BASoBC-urban-residential"/>
      <sheetName val="BASoBC-rural-residential"/>
      <sheetName val="BASoBC-commercial"/>
    </sheetNames>
    <sheetDataSet>
      <sheetData sheetId="0" refreshError="1"/>
      <sheetData sheetId="1" refreshError="1"/>
      <sheetData sheetId="2" refreshError="1"/>
      <sheetData sheetId="3">
        <row r="3">
          <cell r="B3">
            <v>0.78396682683109109</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ic.mx/cultura/energia/generacion-distribuida-en-mexico/"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ric.mx/cultura/energia/generacion-distribuida-en-mexico/" TargetMode="External"/><Relationship Id="rId1" Type="http://schemas.openxmlformats.org/officeDocument/2006/relationships/hyperlink" Target="https://www.pv-magazine-mexico.com/2021/06/07/y-la-generacion-distribuida-continu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4"/>
  <sheetViews>
    <sheetView tabSelected="1" workbookViewId="0">
      <selection activeCell="B11" sqref="B11"/>
    </sheetView>
  </sheetViews>
  <sheetFormatPr baseColWidth="10" defaultColWidth="8.83203125" defaultRowHeight="15" x14ac:dyDescent="0.2"/>
  <cols>
    <col min="1" max="1" width="17.1640625" customWidth="1"/>
    <col min="2" max="2" width="51" customWidth="1"/>
    <col min="4" max="4" width="14.5" bestFit="1" customWidth="1"/>
    <col min="5" max="5" width="10.83203125" bestFit="1" customWidth="1"/>
  </cols>
  <sheetData>
    <row r="1" spans="1:2" x14ac:dyDescent="0.2">
      <c r="A1" s="1" t="s">
        <v>32</v>
      </c>
    </row>
    <row r="2" spans="1:2" x14ac:dyDescent="0.2">
      <c r="A2" s="1" t="s">
        <v>33</v>
      </c>
    </row>
    <row r="4" spans="1:2" x14ac:dyDescent="0.2">
      <c r="A4" s="1" t="s">
        <v>72</v>
      </c>
      <c r="B4" s="5" t="s">
        <v>616</v>
      </c>
    </row>
    <row r="5" spans="1:2" x14ac:dyDescent="0.2">
      <c r="B5" t="s">
        <v>617</v>
      </c>
    </row>
    <row r="6" spans="1:2" x14ac:dyDescent="0.2">
      <c r="B6" s="2">
        <v>2020</v>
      </c>
    </row>
    <row r="7" spans="1:2" x14ac:dyDescent="0.2">
      <c r="B7" t="s">
        <v>698</v>
      </c>
    </row>
    <row r="8" spans="1:2" x14ac:dyDescent="0.2">
      <c r="B8" s="70" t="s">
        <v>694</v>
      </c>
    </row>
    <row r="11" spans="1:2" x14ac:dyDescent="0.2">
      <c r="B11" s="5" t="s">
        <v>620</v>
      </c>
    </row>
    <row r="12" spans="1:2" x14ac:dyDescent="0.2">
      <c r="B12" t="s">
        <v>617</v>
      </c>
    </row>
    <row r="13" spans="1:2" x14ac:dyDescent="0.2">
      <c r="B13" s="2">
        <v>2017</v>
      </c>
    </row>
    <row r="14" spans="1:2" x14ac:dyDescent="0.2">
      <c r="B14" t="s">
        <v>618</v>
      </c>
    </row>
    <row r="15" spans="1:2" x14ac:dyDescent="0.2">
      <c r="B15" t="s">
        <v>619</v>
      </c>
    </row>
    <row r="16" spans="1:2" x14ac:dyDescent="0.2">
      <c r="B16" t="s">
        <v>621</v>
      </c>
    </row>
    <row r="17" spans="1:6" x14ac:dyDescent="0.2">
      <c r="B17" t="s">
        <v>622</v>
      </c>
    </row>
    <row r="19" spans="1:6" x14ac:dyDescent="0.2">
      <c r="A19" s="1" t="s">
        <v>29</v>
      </c>
    </row>
    <row r="20" spans="1:6" x14ac:dyDescent="0.2">
      <c r="A20" s="4" t="s">
        <v>30</v>
      </c>
    </row>
    <row r="21" spans="1:6" x14ac:dyDescent="0.2">
      <c r="A21" s="4" t="s">
        <v>31</v>
      </c>
    </row>
    <row r="22" spans="1:6" x14ac:dyDescent="0.2">
      <c r="A22" s="4" t="s">
        <v>210</v>
      </c>
    </row>
    <row r="23" spans="1:6" x14ac:dyDescent="0.2">
      <c r="A23" s="4" t="s">
        <v>211</v>
      </c>
    </row>
    <row r="24" spans="1:6" x14ac:dyDescent="0.2">
      <c r="A24" s="4"/>
    </row>
    <row r="25" spans="1:6" x14ac:dyDescent="0.2">
      <c r="A25" s="1" t="s">
        <v>204</v>
      </c>
    </row>
    <row r="26" spans="1:6" x14ac:dyDescent="0.2">
      <c r="A26" s="30">
        <f>'MEX Urban vs. Rural'!D10</f>
        <v>0.74620393533851415</v>
      </c>
      <c r="B26" t="s">
        <v>49</v>
      </c>
    </row>
    <row r="27" spans="1:6" x14ac:dyDescent="0.2">
      <c r="A27" s="30">
        <f>'MEX Urban vs. Rural'!D11</f>
        <v>0.25379606466148569</v>
      </c>
      <c r="B27" t="s">
        <v>50</v>
      </c>
    </row>
    <row r="29" spans="1:6" ht="64" x14ac:dyDescent="0.2">
      <c r="A29" s="32" t="s">
        <v>213</v>
      </c>
      <c r="B29">
        <f>10^6</f>
        <v>1000000</v>
      </c>
      <c r="C29" s="33"/>
      <c r="D29" s="34"/>
      <c r="E29" s="35"/>
    </row>
    <row r="30" spans="1:6" x14ac:dyDescent="0.2">
      <c r="A30" t="s">
        <v>221</v>
      </c>
      <c r="B30">
        <v>1000</v>
      </c>
      <c r="F30" s="35"/>
    </row>
    <row r="32" spans="1:6" x14ac:dyDescent="0.2">
      <c r="A32" t="s">
        <v>696</v>
      </c>
    </row>
    <row r="33" spans="1:3" x14ac:dyDescent="0.2">
      <c r="A33" t="s">
        <v>697</v>
      </c>
      <c r="C33" s="80">
        <v>1482.7907032550609</v>
      </c>
    </row>
    <row r="34" spans="1:3" x14ac:dyDescent="0.2">
      <c r="C34">
        <f>SUM(Calculations!E10:AI10)/SUM(Calculations!E48:AI48)</f>
        <v>1482.790703255062</v>
      </c>
    </row>
  </sheetData>
  <hyperlinks>
    <hyperlink ref="B8" r:id="rId1" xr:uid="{4CA1BFC6-A02D-0042-9717-2B4E80C89900}"/>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17"/>
  <sheetViews>
    <sheetView workbookViewId="0">
      <selection activeCell="B7" sqref="B7:AG7"/>
    </sheetView>
  </sheetViews>
  <sheetFormatPr baseColWidth="10" defaultColWidth="8.83203125" defaultRowHeight="15" x14ac:dyDescent="0.2"/>
  <cols>
    <col min="1" max="1" width="23.5" customWidth="1"/>
    <col min="2" max="33" width="9.5" bestFit="1" customWidth="1"/>
  </cols>
  <sheetData>
    <row r="1" spans="1:33" x14ac:dyDescent="0.2">
      <c r="A1" t="s">
        <v>209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t="s">
        <v>74</v>
      </c>
      <c r="B2" s="31">
        <v>0</v>
      </c>
      <c r="C2" s="31">
        <v>0</v>
      </c>
      <c r="D2" s="31">
        <v>0</v>
      </c>
      <c r="E2" s="31">
        <v>0</v>
      </c>
      <c r="F2" s="31">
        <v>0</v>
      </c>
      <c r="G2" s="31">
        <v>0</v>
      </c>
      <c r="H2" s="31">
        <v>0</v>
      </c>
      <c r="I2" s="31">
        <v>0</v>
      </c>
      <c r="J2" s="31">
        <v>0</v>
      </c>
      <c r="K2" s="31">
        <v>0</v>
      </c>
      <c r="L2" s="31">
        <v>0</v>
      </c>
      <c r="M2" s="31">
        <v>0</v>
      </c>
      <c r="N2" s="31">
        <v>0</v>
      </c>
      <c r="O2" s="31">
        <v>0</v>
      </c>
      <c r="P2" s="31">
        <v>0</v>
      </c>
      <c r="Q2" s="31">
        <v>0</v>
      </c>
      <c r="R2" s="31">
        <v>0</v>
      </c>
      <c r="S2" s="31">
        <v>0</v>
      </c>
      <c r="T2" s="31">
        <v>0</v>
      </c>
      <c r="U2" s="31">
        <v>0</v>
      </c>
      <c r="V2" s="31">
        <v>0</v>
      </c>
      <c r="W2" s="31">
        <v>0</v>
      </c>
      <c r="X2" s="31">
        <v>0</v>
      </c>
      <c r="Y2" s="31">
        <v>0</v>
      </c>
      <c r="Z2" s="31">
        <v>0</v>
      </c>
      <c r="AA2" s="31">
        <v>0</v>
      </c>
      <c r="AB2" s="31">
        <v>0</v>
      </c>
      <c r="AC2" s="31">
        <v>0</v>
      </c>
      <c r="AD2" s="31">
        <v>0</v>
      </c>
      <c r="AE2" s="31">
        <v>0</v>
      </c>
      <c r="AF2" s="31">
        <v>0</v>
      </c>
      <c r="AG2" s="31">
        <v>0</v>
      </c>
    </row>
    <row r="3" spans="1:33" x14ac:dyDescent="0.2">
      <c r="A3" t="s">
        <v>20</v>
      </c>
      <c r="B3" s="31">
        <v>0</v>
      </c>
      <c r="C3" s="31">
        <v>0</v>
      </c>
      <c r="D3" s="31">
        <v>0</v>
      </c>
      <c r="E3" s="31">
        <v>0</v>
      </c>
      <c r="F3" s="31">
        <v>0</v>
      </c>
      <c r="G3" s="31">
        <v>0</v>
      </c>
      <c r="H3" s="31">
        <v>0</v>
      </c>
      <c r="I3" s="31">
        <v>0</v>
      </c>
      <c r="J3" s="31">
        <v>0</v>
      </c>
      <c r="K3" s="31">
        <v>0</v>
      </c>
      <c r="L3" s="31">
        <v>0</v>
      </c>
      <c r="M3" s="31">
        <v>0</v>
      </c>
      <c r="N3" s="31">
        <v>0</v>
      </c>
      <c r="O3" s="31">
        <v>0</v>
      </c>
      <c r="P3" s="31">
        <v>0</v>
      </c>
      <c r="Q3" s="31">
        <v>0</v>
      </c>
      <c r="R3" s="31">
        <v>0</v>
      </c>
      <c r="S3" s="31">
        <v>0</v>
      </c>
      <c r="T3" s="31">
        <v>0</v>
      </c>
      <c r="U3" s="31">
        <v>0</v>
      </c>
      <c r="V3" s="31">
        <v>0</v>
      </c>
      <c r="W3" s="31">
        <v>0</v>
      </c>
      <c r="X3" s="31">
        <v>0</v>
      </c>
      <c r="Y3" s="31">
        <v>0</v>
      </c>
      <c r="Z3" s="31">
        <v>0</v>
      </c>
      <c r="AA3" s="31">
        <v>0</v>
      </c>
      <c r="AB3" s="31">
        <v>0</v>
      </c>
      <c r="AC3" s="31">
        <v>0</v>
      </c>
      <c r="AD3" s="31">
        <v>0</v>
      </c>
      <c r="AE3" s="31">
        <v>0</v>
      </c>
      <c r="AF3" s="31">
        <v>0</v>
      </c>
      <c r="AG3" s="31">
        <v>0</v>
      </c>
    </row>
    <row r="4" spans="1:33" x14ac:dyDescent="0.2">
      <c r="A4" t="s">
        <v>21</v>
      </c>
      <c r="B4" s="31">
        <v>0</v>
      </c>
      <c r="C4" s="31">
        <v>0</v>
      </c>
      <c r="D4" s="31">
        <v>0</v>
      </c>
      <c r="E4" s="31">
        <v>0</v>
      </c>
      <c r="F4" s="31">
        <v>0</v>
      </c>
      <c r="G4" s="31">
        <v>0</v>
      </c>
      <c r="H4" s="31">
        <v>0</v>
      </c>
      <c r="I4" s="31">
        <v>0</v>
      </c>
      <c r="J4" s="31">
        <v>0</v>
      </c>
      <c r="K4" s="31">
        <v>0</v>
      </c>
      <c r="L4" s="31">
        <v>0</v>
      </c>
      <c r="M4" s="31">
        <v>0</v>
      </c>
      <c r="N4" s="31">
        <v>0</v>
      </c>
      <c r="O4" s="31">
        <v>0</v>
      </c>
      <c r="P4" s="31">
        <v>0</v>
      </c>
      <c r="Q4" s="31">
        <v>0</v>
      </c>
      <c r="R4" s="31">
        <v>0</v>
      </c>
      <c r="S4" s="31">
        <v>0</v>
      </c>
      <c r="T4" s="31">
        <v>0</v>
      </c>
      <c r="U4" s="31">
        <v>0</v>
      </c>
      <c r="V4" s="31">
        <v>0</v>
      </c>
      <c r="W4" s="31">
        <v>0</v>
      </c>
      <c r="X4" s="31">
        <v>0</v>
      </c>
      <c r="Y4" s="31">
        <v>0</v>
      </c>
      <c r="Z4" s="31">
        <v>0</v>
      </c>
      <c r="AA4" s="31">
        <v>0</v>
      </c>
      <c r="AB4" s="31">
        <v>0</v>
      </c>
      <c r="AC4" s="31">
        <v>0</v>
      </c>
      <c r="AD4" s="31">
        <v>0</v>
      </c>
      <c r="AE4" s="31">
        <v>0</v>
      </c>
      <c r="AF4" s="31">
        <v>0</v>
      </c>
      <c r="AG4" s="31">
        <v>0</v>
      </c>
    </row>
    <row r="5" spans="1:33" x14ac:dyDescent="0.2">
      <c r="A5" t="s">
        <v>22</v>
      </c>
      <c r="B5" s="31">
        <v>0</v>
      </c>
      <c r="C5" s="31">
        <v>0</v>
      </c>
      <c r="D5" s="31">
        <v>0</v>
      </c>
      <c r="E5" s="31">
        <v>0</v>
      </c>
      <c r="F5" s="31">
        <v>0</v>
      </c>
      <c r="G5" s="31">
        <v>0</v>
      </c>
      <c r="H5" s="31">
        <v>0</v>
      </c>
      <c r="I5" s="31">
        <v>0</v>
      </c>
      <c r="J5" s="31">
        <v>0</v>
      </c>
      <c r="K5" s="31">
        <v>0</v>
      </c>
      <c r="L5" s="31">
        <v>0</v>
      </c>
      <c r="M5" s="31">
        <v>0</v>
      </c>
      <c r="N5" s="31">
        <v>0</v>
      </c>
      <c r="O5" s="31">
        <v>0</v>
      </c>
      <c r="P5" s="31">
        <v>0</v>
      </c>
      <c r="Q5" s="31">
        <v>0</v>
      </c>
      <c r="R5" s="31">
        <v>0</v>
      </c>
      <c r="S5" s="31">
        <v>0</v>
      </c>
      <c r="T5" s="31">
        <v>0</v>
      </c>
      <c r="U5" s="31">
        <v>0</v>
      </c>
      <c r="V5" s="31">
        <v>0</v>
      </c>
      <c r="W5" s="31">
        <v>0</v>
      </c>
      <c r="X5" s="31">
        <v>0</v>
      </c>
      <c r="Y5" s="31">
        <v>0</v>
      </c>
      <c r="Z5" s="31">
        <v>0</v>
      </c>
      <c r="AA5" s="31">
        <v>0</v>
      </c>
      <c r="AB5" s="31">
        <v>0</v>
      </c>
      <c r="AC5" s="31">
        <v>0</v>
      </c>
      <c r="AD5" s="31">
        <v>0</v>
      </c>
      <c r="AE5" s="31">
        <v>0</v>
      </c>
      <c r="AF5" s="31">
        <v>0</v>
      </c>
      <c r="AG5" s="31">
        <v>0</v>
      </c>
    </row>
    <row r="6" spans="1:33" x14ac:dyDescent="0.2">
      <c r="A6" t="s">
        <v>75</v>
      </c>
      <c r="B6" s="31">
        <v>0</v>
      </c>
      <c r="C6" s="31">
        <v>0</v>
      </c>
      <c r="D6" s="31">
        <v>0</v>
      </c>
      <c r="E6" s="31">
        <v>0</v>
      </c>
      <c r="F6" s="31">
        <v>0</v>
      </c>
      <c r="G6" s="31">
        <v>0</v>
      </c>
      <c r="H6" s="31">
        <v>0</v>
      </c>
      <c r="I6" s="31">
        <v>0</v>
      </c>
      <c r="J6" s="31">
        <v>0</v>
      </c>
      <c r="K6" s="31">
        <v>0</v>
      </c>
      <c r="L6" s="31">
        <v>0</v>
      </c>
      <c r="M6" s="31">
        <v>0</v>
      </c>
      <c r="N6" s="31">
        <v>0</v>
      </c>
      <c r="O6" s="31">
        <v>0</v>
      </c>
      <c r="P6" s="31">
        <v>0</v>
      </c>
      <c r="Q6" s="31">
        <v>0</v>
      </c>
      <c r="R6" s="31">
        <v>0</v>
      </c>
      <c r="S6" s="31">
        <v>0</v>
      </c>
      <c r="T6" s="31">
        <v>0</v>
      </c>
      <c r="U6" s="31">
        <v>0</v>
      </c>
      <c r="V6" s="31">
        <v>0</v>
      </c>
      <c r="W6" s="31">
        <v>0</v>
      </c>
      <c r="X6" s="31">
        <v>0</v>
      </c>
      <c r="Y6" s="31">
        <v>0</v>
      </c>
      <c r="Z6" s="31">
        <v>0</v>
      </c>
      <c r="AA6" s="31">
        <v>0</v>
      </c>
      <c r="AB6" s="31">
        <v>0</v>
      </c>
      <c r="AC6" s="31">
        <v>0</v>
      </c>
      <c r="AD6" s="31">
        <v>0</v>
      </c>
      <c r="AE6" s="31">
        <v>0</v>
      </c>
      <c r="AF6" s="31">
        <v>0</v>
      </c>
      <c r="AG6" s="31">
        <v>0</v>
      </c>
    </row>
    <row r="7" spans="1:33" x14ac:dyDescent="0.2">
      <c r="A7" t="s">
        <v>23</v>
      </c>
      <c r="B7" s="73">
        <f>('Mexico trend'!N45)*About!C33</f>
        <v>115572.10653171569</v>
      </c>
      <c r="C7" s="73">
        <f>('Mexico trend'!N46)*About!C33</f>
        <v>149968.90673855349</v>
      </c>
      <c r="D7" s="73">
        <f>('Mexico trend'!N47)*About!C33</f>
        <v>184365.70694539131</v>
      </c>
      <c r="E7" s="73">
        <f>('Mexico trend'!N48)*About!C33</f>
        <v>218762.50715222908</v>
      </c>
      <c r="F7" s="73">
        <f>('Mexico trend'!N49)*About!C33</f>
        <v>253159.30735906694</v>
      </c>
      <c r="G7" s="73">
        <f>('Mexico trend'!N50)*About!C33</f>
        <v>287556.10756590473</v>
      </c>
      <c r="H7" s="73">
        <f>('Mexico trend'!N51)*About!C33</f>
        <v>321952.90777274256</v>
      </c>
      <c r="I7" s="73">
        <f>('Mexico trend'!N52)*About!C33</f>
        <v>356349.70797958039</v>
      </c>
      <c r="J7" s="73">
        <f>('Mexico trend'!N53)*About!C33</f>
        <v>390746.50818641821</v>
      </c>
      <c r="K7" s="73">
        <f>('Mexico trend'!N54)*About!C33</f>
        <v>425143.30839325587</v>
      </c>
      <c r="L7" s="73">
        <f>('Mexico trend'!N55)*About!C33</f>
        <v>459540.10860009369</v>
      </c>
      <c r="M7" s="73">
        <f>('Mexico trend'!N56)*About!C33</f>
        <v>493936.90880693152</v>
      </c>
      <c r="N7" s="73">
        <f>('Mexico trend'!N57)*About!C33</f>
        <v>528333.70901376929</v>
      </c>
      <c r="O7" s="73">
        <f>('Mexico trend'!N58)*About!C33</f>
        <v>562730.509220607</v>
      </c>
      <c r="P7" s="73">
        <f>('Mexico trend'!N59)*About!C33</f>
        <v>597127.30942744482</v>
      </c>
      <c r="Q7" s="73">
        <f>('Mexico trend'!N60)*About!C33</f>
        <v>631524.10963428265</v>
      </c>
      <c r="R7" s="73">
        <f>('Mexico trend'!N61)*About!C33</f>
        <v>665920.90984112036</v>
      </c>
      <c r="S7" s="73">
        <f>('Mexico trend'!N62)*About!C33</f>
        <v>700317.71004795819</v>
      </c>
      <c r="T7" s="73">
        <f>('Mexico trend'!N63)*About!C33</f>
        <v>734714.51025479613</v>
      </c>
      <c r="U7" s="73">
        <f>('Mexico trend'!N64)*About!C33</f>
        <v>769111.31046163407</v>
      </c>
      <c r="V7" s="73">
        <f>('Mexico trend'!N65)*About!C33</f>
        <v>803508.1106684719</v>
      </c>
      <c r="W7" s="73">
        <f>('Mexico trend'!N66)*About!C33</f>
        <v>837904.91087530961</v>
      </c>
      <c r="X7" s="73">
        <f>('Mexico trend'!N67)*About!C33</f>
        <v>872301.71108214755</v>
      </c>
      <c r="Y7" s="73">
        <f>('Mexico trend'!N68)*About!C33</f>
        <v>906698.51128898549</v>
      </c>
      <c r="Z7" s="73">
        <f>('Mexico trend'!N69)*About!C33</f>
        <v>941095.31149582332</v>
      </c>
      <c r="AA7" s="73">
        <f>('Mexico trend'!N70)*About!C33</f>
        <v>975492.11170266103</v>
      </c>
      <c r="AB7" s="73">
        <f>('Mexico trend'!N71)*About!C33</f>
        <v>1009888.9119094991</v>
      </c>
      <c r="AC7" s="73">
        <f>('Mexico trend'!N72)*About!C33</f>
        <v>1044285.7121163369</v>
      </c>
      <c r="AD7" s="73">
        <f>('Mexico trend'!N73)*About!C33</f>
        <v>1078682.5123231749</v>
      </c>
      <c r="AE7" s="73">
        <f>('Mexico trend'!N74)*About!C33</f>
        <v>1113079.3125300126</v>
      </c>
      <c r="AF7" s="73">
        <f>('Mexico trend'!N75)*About!C33</f>
        <v>1147476.1127368505</v>
      </c>
      <c r="AG7" s="73">
        <f>('Mexico trend'!N76)*About!C33</f>
        <v>1181872.9129436882</v>
      </c>
    </row>
    <row r="8" spans="1:33" x14ac:dyDescent="0.2">
      <c r="A8" t="s">
        <v>24</v>
      </c>
      <c r="B8" s="31">
        <v>0</v>
      </c>
      <c r="C8" s="31">
        <v>0</v>
      </c>
      <c r="D8" s="31">
        <v>0</v>
      </c>
      <c r="E8" s="31">
        <v>0</v>
      </c>
      <c r="F8" s="31">
        <v>0</v>
      </c>
      <c r="G8" s="31">
        <v>0</v>
      </c>
      <c r="H8" s="31">
        <v>0</v>
      </c>
      <c r="I8" s="31">
        <v>0</v>
      </c>
      <c r="J8" s="31">
        <v>0</v>
      </c>
      <c r="K8" s="31">
        <v>0</v>
      </c>
      <c r="L8" s="31">
        <v>0</v>
      </c>
      <c r="M8" s="31">
        <v>0</v>
      </c>
      <c r="N8" s="31">
        <v>0</v>
      </c>
      <c r="O8" s="31">
        <v>0</v>
      </c>
      <c r="P8" s="31">
        <v>0</v>
      </c>
      <c r="Q8" s="31">
        <v>0</v>
      </c>
      <c r="R8" s="31">
        <v>0</v>
      </c>
      <c r="S8" s="31">
        <v>0</v>
      </c>
      <c r="T8" s="31">
        <v>0</v>
      </c>
      <c r="U8" s="31">
        <v>0</v>
      </c>
      <c r="V8" s="31">
        <v>0</v>
      </c>
      <c r="W8" s="31">
        <v>0</v>
      </c>
      <c r="X8" s="31">
        <v>0</v>
      </c>
      <c r="Y8" s="31">
        <v>0</v>
      </c>
      <c r="Z8" s="31">
        <v>0</v>
      </c>
      <c r="AA8" s="31">
        <v>0</v>
      </c>
      <c r="AB8" s="31">
        <v>0</v>
      </c>
      <c r="AC8" s="31">
        <v>0</v>
      </c>
      <c r="AD8" s="31">
        <v>0</v>
      </c>
      <c r="AE8" s="31">
        <v>0</v>
      </c>
      <c r="AF8" s="31">
        <v>0</v>
      </c>
      <c r="AG8" s="31">
        <v>0</v>
      </c>
    </row>
    <row r="9" spans="1:33" x14ac:dyDescent="0.2">
      <c r="A9" t="s">
        <v>25</v>
      </c>
      <c r="B9" s="31">
        <v>0</v>
      </c>
      <c r="C9" s="31">
        <v>0</v>
      </c>
      <c r="D9" s="31">
        <v>0</v>
      </c>
      <c r="E9" s="31">
        <v>0</v>
      </c>
      <c r="F9" s="31">
        <v>0</v>
      </c>
      <c r="G9" s="31">
        <v>0</v>
      </c>
      <c r="H9" s="31">
        <v>0</v>
      </c>
      <c r="I9" s="31">
        <v>0</v>
      </c>
      <c r="J9" s="31">
        <v>0</v>
      </c>
      <c r="K9" s="31">
        <v>0</v>
      </c>
      <c r="L9" s="31">
        <v>0</v>
      </c>
      <c r="M9" s="31">
        <v>0</v>
      </c>
      <c r="N9" s="31">
        <v>0</v>
      </c>
      <c r="O9" s="31">
        <v>0</v>
      </c>
      <c r="P9" s="31">
        <v>0</v>
      </c>
      <c r="Q9" s="31">
        <v>0</v>
      </c>
      <c r="R9" s="31">
        <v>0</v>
      </c>
      <c r="S9" s="31">
        <v>0</v>
      </c>
      <c r="T9" s="31">
        <v>0</v>
      </c>
      <c r="U9" s="31">
        <v>0</v>
      </c>
      <c r="V9" s="31">
        <v>0</v>
      </c>
      <c r="W9" s="31">
        <v>0</v>
      </c>
      <c r="X9" s="31">
        <v>0</v>
      </c>
      <c r="Y9" s="31">
        <v>0</v>
      </c>
      <c r="Z9" s="31">
        <v>0</v>
      </c>
      <c r="AA9" s="31">
        <v>0</v>
      </c>
      <c r="AB9" s="31">
        <v>0</v>
      </c>
      <c r="AC9" s="31">
        <v>0</v>
      </c>
      <c r="AD9" s="31">
        <v>0</v>
      </c>
      <c r="AE9" s="31">
        <v>0</v>
      </c>
      <c r="AF9" s="31">
        <v>0</v>
      </c>
      <c r="AG9" s="31">
        <v>0</v>
      </c>
    </row>
    <row r="10" spans="1:33" x14ac:dyDescent="0.2">
      <c r="A10" t="s">
        <v>26</v>
      </c>
      <c r="B10" s="31">
        <v>0</v>
      </c>
      <c r="C10" s="31">
        <v>0</v>
      </c>
      <c r="D10" s="31">
        <v>0</v>
      </c>
      <c r="E10" s="31">
        <v>0</v>
      </c>
      <c r="F10" s="31">
        <v>0</v>
      </c>
      <c r="G10" s="31">
        <v>0</v>
      </c>
      <c r="H10" s="31">
        <v>0</v>
      </c>
      <c r="I10" s="31">
        <v>0</v>
      </c>
      <c r="J10" s="31">
        <v>0</v>
      </c>
      <c r="K10" s="31">
        <v>0</v>
      </c>
      <c r="L10" s="31">
        <v>0</v>
      </c>
      <c r="M10" s="31">
        <v>0</v>
      </c>
      <c r="N10" s="31">
        <v>0</v>
      </c>
      <c r="O10" s="31">
        <v>0</v>
      </c>
      <c r="P10" s="31">
        <v>0</v>
      </c>
      <c r="Q10" s="31">
        <v>0</v>
      </c>
      <c r="R10" s="31">
        <v>0</v>
      </c>
      <c r="S10" s="31">
        <v>0</v>
      </c>
      <c r="T10" s="31">
        <v>0</v>
      </c>
      <c r="U10" s="31">
        <v>0</v>
      </c>
      <c r="V10" s="31">
        <v>0</v>
      </c>
      <c r="W10" s="31">
        <v>0</v>
      </c>
      <c r="X10" s="31">
        <v>0</v>
      </c>
      <c r="Y10" s="31">
        <v>0</v>
      </c>
      <c r="Z10" s="31">
        <v>0</v>
      </c>
      <c r="AA10" s="31">
        <v>0</v>
      </c>
      <c r="AB10" s="31">
        <v>0</v>
      </c>
      <c r="AC10" s="31">
        <v>0</v>
      </c>
      <c r="AD10" s="31">
        <v>0</v>
      </c>
      <c r="AE10" s="31">
        <v>0</v>
      </c>
      <c r="AF10" s="31">
        <v>0</v>
      </c>
      <c r="AG10" s="31">
        <v>0</v>
      </c>
    </row>
    <row r="11" spans="1:33" x14ac:dyDescent="0.2">
      <c r="A11" t="s">
        <v>27</v>
      </c>
      <c r="B11" s="31">
        <v>0</v>
      </c>
      <c r="C11" s="31">
        <v>0</v>
      </c>
      <c r="D11" s="31">
        <v>0</v>
      </c>
      <c r="E11" s="31">
        <v>0</v>
      </c>
      <c r="F11" s="31">
        <v>0</v>
      </c>
      <c r="G11" s="31">
        <v>0</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c r="Z11" s="31">
        <v>0</v>
      </c>
      <c r="AA11" s="31">
        <v>0</v>
      </c>
      <c r="AB11" s="31">
        <v>0</v>
      </c>
      <c r="AC11" s="31">
        <v>0</v>
      </c>
      <c r="AD11" s="31">
        <v>0</v>
      </c>
      <c r="AE11" s="31">
        <v>0</v>
      </c>
      <c r="AF11" s="31">
        <v>0</v>
      </c>
      <c r="AG11" s="31">
        <v>0</v>
      </c>
    </row>
    <row r="12" spans="1:33" x14ac:dyDescent="0.2">
      <c r="A12" t="s">
        <v>28</v>
      </c>
      <c r="B12" s="31">
        <v>0</v>
      </c>
      <c r="C12" s="31">
        <v>0</v>
      </c>
      <c r="D12" s="31">
        <v>0</v>
      </c>
      <c r="E12" s="31">
        <v>0</v>
      </c>
      <c r="F12" s="31">
        <v>0</v>
      </c>
      <c r="G12" s="31">
        <v>0</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c r="Z12" s="31">
        <v>0</v>
      </c>
      <c r="AA12" s="31">
        <v>0</v>
      </c>
      <c r="AB12" s="31">
        <v>0</v>
      </c>
      <c r="AC12" s="31">
        <v>0</v>
      </c>
      <c r="AD12" s="31">
        <v>0</v>
      </c>
      <c r="AE12" s="31">
        <v>0</v>
      </c>
      <c r="AF12" s="31">
        <v>0</v>
      </c>
      <c r="AG12" s="31">
        <v>0</v>
      </c>
    </row>
    <row r="13" spans="1:33" x14ac:dyDescent="0.2">
      <c r="A13" t="s">
        <v>73</v>
      </c>
      <c r="B13" s="31">
        <v>0</v>
      </c>
      <c r="C13" s="31">
        <v>0</v>
      </c>
      <c r="D13" s="31">
        <v>0</v>
      </c>
      <c r="E13" s="31">
        <v>0</v>
      </c>
      <c r="F13" s="31">
        <v>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c r="Z13" s="31">
        <v>0</v>
      </c>
      <c r="AA13" s="31">
        <v>0</v>
      </c>
      <c r="AB13" s="31">
        <v>0</v>
      </c>
      <c r="AC13" s="31">
        <v>0</v>
      </c>
      <c r="AD13" s="31">
        <v>0</v>
      </c>
      <c r="AE13" s="31">
        <v>0</v>
      </c>
      <c r="AF13" s="31">
        <v>0</v>
      </c>
      <c r="AG13" s="31">
        <v>0</v>
      </c>
    </row>
    <row r="14" spans="1:33" x14ac:dyDescent="0.2">
      <c r="A14" t="s">
        <v>76</v>
      </c>
      <c r="B14" s="31">
        <v>0</v>
      </c>
      <c r="C14" s="31">
        <v>0</v>
      </c>
      <c r="D14" s="31">
        <v>0</v>
      </c>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c r="Z14" s="31">
        <v>0</v>
      </c>
      <c r="AA14" s="31">
        <v>0</v>
      </c>
      <c r="AB14" s="31">
        <v>0</v>
      </c>
      <c r="AC14" s="31">
        <v>0</v>
      </c>
      <c r="AD14" s="31">
        <v>0</v>
      </c>
      <c r="AE14" s="31">
        <v>0</v>
      </c>
      <c r="AF14" s="31">
        <v>0</v>
      </c>
      <c r="AG14" s="31">
        <v>0</v>
      </c>
    </row>
    <row r="15" spans="1:33" x14ac:dyDescent="0.2">
      <c r="A15" t="s">
        <v>205</v>
      </c>
      <c r="B15" s="31">
        <v>0</v>
      </c>
      <c r="C15" s="31">
        <v>0</v>
      </c>
      <c r="D15" s="31">
        <v>0</v>
      </c>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c r="Z15" s="31">
        <v>0</v>
      </c>
      <c r="AA15" s="31">
        <v>0</v>
      </c>
      <c r="AB15" s="31">
        <v>0</v>
      </c>
      <c r="AC15" s="31">
        <v>0</v>
      </c>
      <c r="AD15" s="31">
        <v>0</v>
      </c>
      <c r="AE15" s="31">
        <v>0</v>
      </c>
      <c r="AF15" s="31">
        <v>0</v>
      </c>
      <c r="AG15" s="31">
        <v>0</v>
      </c>
    </row>
    <row r="16" spans="1:33" x14ac:dyDescent="0.2">
      <c r="A16" t="s">
        <v>206</v>
      </c>
      <c r="B16" s="31">
        <v>0</v>
      </c>
      <c r="C16" s="31">
        <v>0</v>
      </c>
      <c r="D16" s="31">
        <v>0</v>
      </c>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c r="Z16" s="31">
        <v>0</v>
      </c>
      <c r="AA16" s="31">
        <v>0</v>
      </c>
      <c r="AB16" s="31">
        <v>0</v>
      </c>
      <c r="AC16" s="31">
        <v>0</v>
      </c>
      <c r="AD16" s="31">
        <v>0</v>
      </c>
      <c r="AE16" s="31">
        <v>0</v>
      </c>
      <c r="AF16" s="31">
        <v>0</v>
      </c>
      <c r="AG16" s="31">
        <v>0</v>
      </c>
    </row>
    <row r="17" spans="1:33" x14ac:dyDescent="0.2">
      <c r="A17" t="s">
        <v>207</v>
      </c>
      <c r="B17" s="31">
        <v>0</v>
      </c>
      <c r="C17" s="31">
        <v>0</v>
      </c>
      <c r="D17" s="31">
        <v>0</v>
      </c>
      <c r="E17" s="31">
        <v>0</v>
      </c>
      <c r="F17" s="31">
        <v>0</v>
      </c>
      <c r="G17" s="31">
        <v>0</v>
      </c>
      <c r="H17" s="31">
        <v>0</v>
      </c>
      <c r="I17" s="31">
        <v>0</v>
      </c>
      <c r="J17" s="31">
        <v>0</v>
      </c>
      <c r="K17" s="31">
        <v>0</v>
      </c>
      <c r="L17" s="31">
        <v>0</v>
      </c>
      <c r="M17" s="31">
        <v>0</v>
      </c>
      <c r="N17" s="31">
        <v>0</v>
      </c>
      <c r="O17" s="31">
        <v>0</v>
      </c>
      <c r="P17" s="31">
        <v>0</v>
      </c>
      <c r="Q17" s="31">
        <v>0</v>
      </c>
      <c r="R17" s="31">
        <v>0</v>
      </c>
      <c r="S17" s="31">
        <v>0</v>
      </c>
      <c r="T17" s="31">
        <v>0</v>
      </c>
      <c r="U17" s="31">
        <v>0</v>
      </c>
      <c r="V17" s="31">
        <v>0</v>
      </c>
      <c r="W17" s="31">
        <v>0</v>
      </c>
      <c r="X17" s="31">
        <v>0</v>
      </c>
      <c r="Y17" s="31">
        <v>0</v>
      </c>
      <c r="Z17" s="31">
        <v>0</v>
      </c>
      <c r="AA17" s="31">
        <v>0</v>
      </c>
      <c r="AB17" s="31">
        <v>0</v>
      </c>
      <c r="AC17" s="31">
        <v>0</v>
      </c>
      <c r="AD17" s="31">
        <v>0</v>
      </c>
      <c r="AE17" s="31">
        <v>0</v>
      </c>
      <c r="AF17" s="31">
        <v>0</v>
      </c>
      <c r="AG17" s="3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17"/>
  <sheetViews>
    <sheetView workbookViewId="0">
      <selection activeCell="B7" sqref="B7:AG7"/>
    </sheetView>
  </sheetViews>
  <sheetFormatPr baseColWidth="10" defaultColWidth="8.83203125" defaultRowHeight="15" x14ac:dyDescent="0.2"/>
  <cols>
    <col min="1" max="1" width="23.5" customWidth="1"/>
    <col min="2" max="33" width="9.5" bestFit="1" customWidth="1"/>
  </cols>
  <sheetData>
    <row r="1" spans="1:33" x14ac:dyDescent="0.2">
      <c r="A1" t="s">
        <v>209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t="s">
        <v>74</v>
      </c>
      <c r="B2" s="31">
        <v>0</v>
      </c>
      <c r="C2" s="31">
        <v>0</v>
      </c>
      <c r="D2" s="31">
        <v>0</v>
      </c>
      <c r="E2" s="31">
        <v>0</v>
      </c>
      <c r="F2" s="31">
        <v>0</v>
      </c>
      <c r="G2" s="31">
        <v>0</v>
      </c>
      <c r="H2" s="31">
        <v>0</v>
      </c>
      <c r="I2" s="31">
        <v>0</v>
      </c>
      <c r="J2" s="31">
        <v>0</v>
      </c>
      <c r="K2" s="31">
        <v>0</v>
      </c>
      <c r="L2" s="31">
        <v>0</v>
      </c>
      <c r="M2" s="31">
        <v>0</v>
      </c>
      <c r="N2" s="31">
        <v>0</v>
      </c>
      <c r="O2" s="31">
        <v>0</v>
      </c>
      <c r="P2" s="31">
        <v>0</v>
      </c>
      <c r="Q2" s="31">
        <v>0</v>
      </c>
      <c r="R2" s="31">
        <v>0</v>
      </c>
      <c r="S2" s="31">
        <v>0</v>
      </c>
      <c r="T2" s="31">
        <v>0</v>
      </c>
      <c r="U2" s="31">
        <v>0</v>
      </c>
      <c r="V2" s="31">
        <v>0</v>
      </c>
      <c r="W2" s="31">
        <v>0</v>
      </c>
      <c r="X2" s="31">
        <v>0</v>
      </c>
      <c r="Y2" s="31">
        <v>0</v>
      </c>
      <c r="Z2" s="31">
        <v>0</v>
      </c>
      <c r="AA2" s="31">
        <v>0</v>
      </c>
      <c r="AB2" s="31">
        <v>0</v>
      </c>
      <c r="AC2" s="31">
        <v>0</v>
      </c>
      <c r="AD2" s="31">
        <v>0</v>
      </c>
      <c r="AE2" s="31">
        <v>0</v>
      </c>
      <c r="AF2" s="31">
        <v>0</v>
      </c>
      <c r="AG2" s="31">
        <v>0</v>
      </c>
    </row>
    <row r="3" spans="1:33" x14ac:dyDescent="0.2">
      <c r="A3" t="s">
        <v>20</v>
      </c>
      <c r="B3" s="31">
        <v>0</v>
      </c>
      <c r="C3" s="31">
        <v>0</v>
      </c>
      <c r="D3" s="31">
        <v>0</v>
      </c>
      <c r="E3" s="31">
        <v>0</v>
      </c>
      <c r="F3" s="31">
        <v>0</v>
      </c>
      <c r="G3" s="31">
        <v>0</v>
      </c>
      <c r="H3" s="31">
        <v>0</v>
      </c>
      <c r="I3" s="31">
        <v>0</v>
      </c>
      <c r="J3" s="31">
        <v>0</v>
      </c>
      <c r="K3" s="31">
        <v>0</v>
      </c>
      <c r="L3" s="31">
        <v>0</v>
      </c>
      <c r="M3" s="31">
        <v>0</v>
      </c>
      <c r="N3" s="31">
        <v>0</v>
      </c>
      <c r="O3" s="31">
        <v>0</v>
      </c>
      <c r="P3" s="31">
        <v>0</v>
      </c>
      <c r="Q3" s="31">
        <v>0</v>
      </c>
      <c r="R3" s="31">
        <v>0</v>
      </c>
      <c r="S3" s="31">
        <v>0</v>
      </c>
      <c r="T3" s="31">
        <v>0</v>
      </c>
      <c r="U3" s="31">
        <v>0</v>
      </c>
      <c r="V3" s="31">
        <v>0</v>
      </c>
      <c r="W3" s="31">
        <v>0</v>
      </c>
      <c r="X3" s="31">
        <v>0</v>
      </c>
      <c r="Y3" s="31">
        <v>0</v>
      </c>
      <c r="Z3" s="31">
        <v>0</v>
      </c>
      <c r="AA3" s="31">
        <v>0</v>
      </c>
      <c r="AB3" s="31">
        <v>0</v>
      </c>
      <c r="AC3" s="31">
        <v>0</v>
      </c>
      <c r="AD3" s="31">
        <v>0</v>
      </c>
      <c r="AE3" s="31">
        <v>0</v>
      </c>
      <c r="AF3" s="31">
        <v>0</v>
      </c>
      <c r="AG3" s="31">
        <v>0</v>
      </c>
    </row>
    <row r="4" spans="1:33" x14ac:dyDescent="0.2">
      <c r="A4" t="s">
        <v>21</v>
      </c>
      <c r="B4" s="31">
        <v>0</v>
      </c>
      <c r="C4" s="31">
        <v>0</v>
      </c>
      <c r="D4" s="31">
        <v>0</v>
      </c>
      <c r="E4" s="31">
        <v>0</v>
      </c>
      <c r="F4" s="31">
        <v>0</v>
      </c>
      <c r="G4" s="31">
        <v>0</v>
      </c>
      <c r="H4" s="31">
        <v>0</v>
      </c>
      <c r="I4" s="31">
        <v>0</v>
      </c>
      <c r="J4" s="31">
        <v>0</v>
      </c>
      <c r="K4" s="31">
        <v>0</v>
      </c>
      <c r="L4" s="31">
        <v>0</v>
      </c>
      <c r="M4" s="31">
        <v>0</v>
      </c>
      <c r="N4" s="31">
        <v>0</v>
      </c>
      <c r="O4" s="31">
        <v>0</v>
      </c>
      <c r="P4" s="31">
        <v>0</v>
      </c>
      <c r="Q4" s="31">
        <v>0</v>
      </c>
      <c r="R4" s="31">
        <v>0</v>
      </c>
      <c r="S4" s="31">
        <v>0</v>
      </c>
      <c r="T4" s="31">
        <v>0</v>
      </c>
      <c r="U4" s="31">
        <v>0</v>
      </c>
      <c r="V4" s="31">
        <v>0</v>
      </c>
      <c r="W4" s="31">
        <v>0</v>
      </c>
      <c r="X4" s="31">
        <v>0</v>
      </c>
      <c r="Y4" s="31">
        <v>0</v>
      </c>
      <c r="Z4" s="31">
        <v>0</v>
      </c>
      <c r="AA4" s="31">
        <v>0</v>
      </c>
      <c r="AB4" s="31">
        <v>0</v>
      </c>
      <c r="AC4" s="31">
        <v>0</v>
      </c>
      <c r="AD4" s="31">
        <v>0</v>
      </c>
      <c r="AE4" s="31">
        <v>0</v>
      </c>
      <c r="AF4" s="31">
        <v>0</v>
      </c>
      <c r="AG4" s="31">
        <v>0</v>
      </c>
    </row>
    <row r="5" spans="1:33" x14ac:dyDescent="0.2">
      <c r="A5" t="s">
        <v>22</v>
      </c>
      <c r="B5" s="31">
        <v>0</v>
      </c>
      <c r="C5" s="31">
        <v>0</v>
      </c>
      <c r="D5" s="31">
        <v>0</v>
      </c>
      <c r="E5" s="31">
        <v>0</v>
      </c>
      <c r="F5" s="31">
        <v>0</v>
      </c>
      <c r="G5" s="31">
        <v>0</v>
      </c>
      <c r="H5" s="31">
        <v>0</v>
      </c>
      <c r="I5" s="31">
        <v>0</v>
      </c>
      <c r="J5" s="31">
        <v>0</v>
      </c>
      <c r="K5" s="31">
        <v>0</v>
      </c>
      <c r="L5" s="31">
        <v>0</v>
      </c>
      <c r="M5" s="31">
        <v>0</v>
      </c>
      <c r="N5" s="31">
        <v>0</v>
      </c>
      <c r="O5" s="31">
        <v>0</v>
      </c>
      <c r="P5" s="31">
        <v>0</v>
      </c>
      <c r="Q5" s="31">
        <v>0</v>
      </c>
      <c r="R5" s="31">
        <v>0</v>
      </c>
      <c r="S5" s="31">
        <v>0</v>
      </c>
      <c r="T5" s="31">
        <v>0</v>
      </c>
      <c r="U5" s="31">
        <v>0</v>
      </c>
      <c r="V5" s="31">
        <v>0</v>
      </c>
      <c r="W5" s="31">
        <v>0</v>
      </c>
      <c r="X5" s="31">
        <v>0</v>
      </c>
      <c r="Y5" s="31">
        <v>0</v>
      </c>
      <c r="Z5" s="31">
        <v>0</v>
      </c>
      <c r="AA5" s="31">
        <v>0</v>
      </c>
      <c r="AB5" s="31">
        <v>0</v>
      </c>
      <c r="AC5" s="31">
        <v>0</v>
      </c>
      <c r="AD5" s="31">
        <v>0</v>
      </c>
      <c r="AE5" s="31">
        <v>0</v>
      </c>
      <c r="AF5" s="31">
        <v>0</v>
      </c>
      <c r="AG5" s="31">
        <v>0</v>
      </c>
    </row>
    <row r="6" spans="1:33" x14ac:dyDescent="0.2">
      <c r="A6" t="s">
        <v>75</v>
      </c>
      <c r="B6" s="31">
        <v>0</v>
      </c>
      <c r="C6" s="31">
        <v>0</v>
      </c>
      <c r="D6" s="31">
        <v>0</v>
      </c>
      <c r="E6" s="31">
        <v>0</v>
      </c>
      <c r="F6" s="31">
        <v>0</v>
      </c>
      <c r="G6" s="31">
        <v>0</v>
      </c>
      <c r="H6" s="31">
        <v>0</v>
      </c>
      <c r="I6" s="31">
        <v>0</v>
      </c>
      <c r="J6" s="31">
        <v>0</v>
      </c>
      <c r="K6" s="31">
        <v>0</v>
      </c>
      <c r="L6" s="31">
        <v>0</v>
      </c>
      <c r="M6" s="31">
        <v>0</v>
      </c>
      <c r="N6" s="31">
        <v>0</v>
      </c>
      <c r="O6" s="31">
        <v>0</v>
      </c>
      <c r="P6" s="31">
        <v>0</v>
      </c>
      <c r="Q6" s="31">
        <v>0</v>
      </c>
      <c r="R6" s="31">
        <v>0</v>
      </c>
      <c r="S6" s="31">
        <v>0</v>
      </c>
      <c r="T6" s="31">
        <v>0</v>
      </c>
      <c r="U6" s="31">
        <v>0</v>
      </c>
      <c r="V6" s="31">
        <v>0</v>
      </c>
      <c r="W6" s="31">
        <v>0</v>
      </c>
      <c r="X6" s="31">
        <v>0</v>
      </c>
      <c r="Y6" s="31">
        <v>0</v>
      </c>
      <c r="Z6" s="31">
        <v>0</v>
      </c>
      <c r="AA6" s="31">
        <v>0</v>
      </c>
      <c r="AB6" s="31">
        <v>0</v>
      </c>
      <c r="AC6" s="31">
        <v>0</v>
      </c>
      <c r="AD6" s="31">
        <v>0</v>
      </c>
      <c r="AE6" s="31">
        <v>0</v>
      </c>
      <c r="AF6" s="31">
        <v>0</v>
      </c>
      <c r="AG6" s="31">
        <v>0</v>
      </c>
    </row>
    <row r="7" spans="1:33" x14ac:dyDescent="0.2">
      <c r="A7" t="s">
        <v>23</v>
      </c>
      <c r="B7" s="31">
        <f>('Mexico trend'!L45)*About!C33</f>
        <v>658913.44322518387</v>
      </c>
      <c r="C7" s="31">
        <f>('Mexico trend'!L46)*About!C33</f>
        <v>855020.57270799356</v>
      </c>
      <c r="D7" s="31">
        <f>('Mexico trend'!L47)*About!C33</f>
        <v>1051127.7021908029</v>
      </c>
      <c r="E7" s="31">
        <f>('Mexico trend'!L48)*About!C33</f>
        <v>1247234.8316736126</v>
      </c>
      <c r="F7" s="31">
        <f>('Mexico trend'!L49)*About!C33</f>
        <v>1443341.961156422</v>
      </c>
      <c r="G7" s="31">
        <f>('Mexico trend'!L50)*About!C33</f>
        <v>1639449.0906392315</v>
      </c>
      <c r="H7" s="31">
        <f>('Mexico trend'!L51)*About!C33</f>
        <v>1835556.2201220412</v>
      </c>
      <c r="I7" s="31">
        <f>('Mexico trend'!L52)*About!C33</f>
        <v>2031663.3496048509</v>
      </c>
      <c r="J7" s="31">
        <f>('Mexico trend'!L53)*About!C33</f>
        <v>2227770.4790876601</v>
      </c>
      <c r="K7" s="31">
        <f>('Mexico trend'!L54)*About!C33</f>
        <v>2423877.6085704695</v>
      </c>
      <c r="L7" s="31">
        <f>('Mexico trend'!L55)*About!C33</f>
        <v>2619984.7380532785</v>
      </c>
      <c r="M7" s="31">
        <f>('Mexico trend'!L56)*About!C33</f>
        <v>2816091.867536088</v>
      </c>
      <c r="N7" s="31">
        <f>('Mexico trend'!L57)*About!C33</f>
        <v>3012198.9970188974</v>
      </c>
      <c r="O7" s="31">
        <f>('Mexico trend'!L58)*About!C33</f>
        <v>3208306.1265017064</v>
      </c>
      <c r="P7" s="31">
        <f>('Mexico trend'!L59)*About!C33</f>
        <v>3404413.2559845159</v>
      </c>
      <c r="Q7" s="31">
        <f>('Mexico trend'!L60)*About!C33</f>
        <v>3600520.3854673253</v>
      </c>
      <c r="R7" s="31">
        <f>('Mexico trend'!L61)*About!C33</f>
        <v>3796627.5149501343</v>
      </c>
      <c r="S7" s="31">
        <f>('Mexico trend'!L62)*About!C33</f>
        <v>3992734.6444329447</v>
      </c>
      <c r="T7" s="31">
        <f>('Mexico trend'!L63)*About!C33</f>
        <v>4188841.7739157546</v>
      </c>
      <c r="U7" s="31">
        <f>('Mexico trend'!L64)*About!C33</f>
        <v>4384948.9033985641</v>
      </c>
      <c r="V7" s="31">
        <f>('Mexico trend'!L65)*About!C33</f>
        <v>4581056.0328813735</v>
      </c>
      <c r="W7" s="31">
        <f>('Mexico trend'!L66)*About!C33</f>
        <v>4777163.1623641839</v>
      </c>
      <c r="X7" s="31">
        <f>('Mexico trend'!L67)*About!C33</f>
        <v>4973270.2918469934</v>
      </c>
      <c r="Y7" s="31">
        <f>('Mexico trend'!L68)*About!C33</f>
        <v>5169377.4213298028</v>
      </c>
      <c r="Z7" s="31">
        <f>('Mexico trend'!L69)*About!C33</f>
        <v>5365484.5508126132</v>
      </c>
      <c r="AA7" s="31">
        <f>('Mexico trend'!L70)*About!C33</f>
        <v>5561591.6802954227</v>
      </c>
      <c r="AB7" s="31">
        <f>('Mexico trend'!L71)*About!C33</f>
        <v>5757698.8097782321</v>
      </c>
      <c r="AC7" s="31">
        <f>('Mexico trend'!L72)*About!C33</f>
        <v>5953805.9392610425</v>
      </c>
      <c r="AD7" s="31">
        <f>('Mexico trend'!L73)*About!C33</f>
        <v>6149913.068743852</v>
      </c>
      <c r="AE7" s="31">
        <f>('Mexico trend'!L74)*About!C33</f>
        <v>6346020.1982266624</v>
      </c>
      <c r="AF7" s="31">
        <f>('Mexico trend'!L75)*About!C33</f>
        <v>6542127.3277094709</v>
      </c>
      <c r="AG7" s="31">
        <f>('Mexico trend'!L76)*About!C33</f>
        <v>6738234.4571922803</v>
      </c>
    </row>
    <row r="8" spans="1:33" x14ac:dyDescent="0.2">
      <c r="A8" t="s">
        <v>24</v>
      </c>
      <c r="B8" s="31">
        <v>0</v>
      </c>
      <c r="C8" s="31">
        <v>0</v>
      </c>
      <c r="D8" s="31">
        <v>0</v>
      </c>
      <c r="E8" s="31">
        <v>0</v>
      </c>
      <c r="F8" s="31">
        <v>0</v>
      </c>
      <c r="G8" s="31">
        <v>0</v>
      </c>
      <c r="H8" s="31">
        <v>0</v>
      </c>
      <c r="I8" s="31">
        <v>0</v>
      </c>
      <c r="J8" s="31">
        <v>0</v>
      </c>
      <c r="K8" s="31">
        <v>0</v>
      </c>
      <c r="L8" s="31">
        <v>0</v>
      </c>
      <c r="M8" s="31">
        <v>0</v>
      </c>
      <c r="N8" s="31">
        <v>0</v>
      </c>
      <c r="O8" s="31">
        <v>0</v>
      </c>
      <c r="P8" s="31">
        <v>0</v>
      </c>
      <c r="Q8" s="31">
        <v>0</v>
      </c>
      <c r="R8" s="31">
        <v>0</v>
      </c>
      <c r="S8" s="31">
        <v>0</v>
      </c>
      <c r="T8" s="31">
        <v>0</v>
      </c>
      <c r="U8" s="31">
        <v>0</v>
      </c>
      <c r="V8" s="31">
        <v>0</v>
      </c>
      <c r="W8" s="31">
        <v>0</v>
      </c>
      <c r="X8" s="31">
        <v>0</v>
      </c>
      <c r="Y8" s="31">
        <v>0</v>
      </c>
      <c r="Z8" s="31">
        <v>0</v>
      </c>
      <c r="AA8" s="31">
        <v>0</v>
      </c>
      <c r="AB8" s="31">
        <v>0</v>
      </c>
      <c r="AC8" s="31">
        <v>0</v>
      </c>
      <c r="AD8" s="31">
        <v>0</v>
      </c>
      <c r="AE8" s="31">
        <v>0</v>
      </c>
      <c r="AF8" s="31">
        <v>0</v>
      </c>
      <c r="AG8" s="31">
        <v>0</v>
      </c>
    </row>
    <row r="9" spans="1:33" x14ac:dyDescent="0.2">
      <c r="A9" t="s">
        <v>25</v>
      </c>
      <c r="B9" s="31">
        <v>0</v>
      </c>
      <c r="C9" s="31">
        <v>0</v>
      </c>
      <c r="D9" s="31">
        <v>0</v>
      </c>
      <c r="E9" s="31">
        <v>0</v>
      </c>
      <c r="F9" s="31">
        <v>0</v>
      </c>
      <c r="G9" s="31">
        <v>0</v>
      </c>
      <c r="H9" s="31">
        <v>0</v>
      </c>
      <c r="I9" s="31">
        <v>0</v>
      </c>
      <c r="J9" s="31">
        <v>0</v>
      </c>
      <c r="K9" s="31">
        <v>0</v>
      </c>
      <c r="L9" s="31">
        <v>0</v>
      </c>
      <c r="M9" s="31">
        <v>0</v>
      </c>
      <c r="N9" s="31">
        <v>0</v>
      </c>
      <c r="O9" s="31">
        <v>0</v>
      </c>
      <c r="P9" s="31">
        <v>0</v>
      </c>
      <c r="Q9" s="31">
        <v>0</v>
      </c>
      <c r="R9" s="31">
        <v>0</v>
      </c>
      <c r="S9" s="31">
        <v>0</v>
      </c>
      <c r="T9" s="31">
        <v>0</v>
      </c>
      <c r="U9" s="31">
        <v>0</v>
      </c>
      <c r="V9" s="31">
        <v>0</v>
      </c>
      <c r="W9" s="31">
        <v>0</v>
      </c>
      <c r="X9" s="31">
        <v>0</v>
      </c>
      <c r="Y9" s="31">
        <v>0</v>
      </c>
      <c r="Z9" s="31">
        <v>0</v>
      </c>
      <c r="AA9" s="31">
        <v>0</v>
      </c>
      <c r="AB9" s="31">
        <v>0</v>
      </c>
      <c r="AC9" s="31">
        <v>0</v>
      </c>
      <c r="AD9" s="31">
        <v>0</v>
      </c>
      <c r="AE9" s="31">
        <v>0</v>
      </c>
      <c r="AF9" s="31">
        <v>0</v>
      </c>
      <c r="AG9" s="31">
        <v>0</v>
      </c>
    </row>
    <row r="10" spans="1:33" x14ac:dyDescent="0.2">
      <c r="A10" t="s">
        <v>26</v>
      </c>
      <c r="B10" s="31">
        <v>0</v>
      </c>
      <c r="C10" s="31">
        <v>0</v>
      </c>
      <c r="D10" s="31">
        <v>0</v>
      </c>
      <c r="E10" s="31">
        <v>0</v>
      </c>
      <c r="F10" s="31">
        <v>0</v>
      </c>
      <c r="G10" s="31">
        <v>0</v>
      </c>
      <c r="H10" s="31">
        <v>0</v>
      </c>
      <c r="I10" s="31">
        <v>0</v>
      </c>
      <c r="J10" s="31">
        <v>0</v>
      </c>
      <c r="K10" s="31">
        <v>0</v>
      </c>
      <c r="L10" s="31">
        <v>0</v>
      </c>
      <c r="M10" s="31">
        <v>0</v>
      </c>
      <c r="N10" s="31">
        <v>0</v>
      </c>
      <c r="O10" s="31">
        <v>0</v>
      </c>
      <c r="P10" s="31">
        <v>0</v>
      </c>
      <c r="Q10" s="31">
        <v>0</v>
      </c>
      <c r="R10" s="31">
        <v>0</v>
      </c>
      <c r="S10" s="31">
        <v>0</v>
      </c>
      <c r="T10" s="31">
        <v>0</v>
      </c>
      <c r="U10" s="31">
        <v>0</v>
      </c>
      <c r="V10" s="31">
        <v>0</v>
      </c>
      <c r="W10" s="31">
        <v>0</v>
      </c>
      <c r="X10" s="31">
        <v>0</v>
      </c>
      <c r="Y10" s="31">
        <v>0</v>
      </c>
      <c r="Z10" s="31">
        <v>0</v>
      </c>
      <c r="AA10" s="31">
        <v>0</v>
      </c>
      <c r="AB10" s="31">
        <v>0</v>
      </c>
      <c r="AC10" s="31">
        <v>0</v>
      </c>
      <c r="AD10" s="31">
        <v>0</v>
      </c>
      <c r="AE10" s="31">
        <v>0</v>
      </c>
      <c r="AF10" s="31">
        <v>0</v>
      </c>
      <c r="AG10" s="31">
        <v>0</v>
      </c>
    </row>
    <row r="11" spans="1:33" x14ac:dyDescent="0.2">
      <c r="A11" t="s">
        <v>27</v>
      </c>
      <c r="B11" s="31">
        <v>0</v>
      </c>
      <c r="C11" s="31">
        <v>0</v>
      </c>
      <c r="D11" s="31">
        <v>0</v>
      </c>
      <c r="E11" s="31">
        <v>0</v>
      </c>
      <c r="F11" s="31">
        <v>0</v>
      </c>
      <c r="G11" s="31">
        <v>0</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c r="Z11" s="31">
        <v>0</v>
      </c>
      <c r="AA11" s="31">
        <v>0</v>
      </c>
      <c r="AB11" s="31">
        <v>0</v>
      </c>
      <c r="AC11" s="31">
        <v>0</v>
      </c>
      <c r="AD11" s="31">
        <v>0</v>
      </c>
      <c r="AE11" s="31">
        <v>0</v>
      </c>
      <c r="AF11" s="31">
        <v>0</v>
      </c>
      <c r="AG11" s="31">
        <v>0</v>
      </c>
    </row>
    <row r="12" spans="1:33" x14ac:dyDescent="0.2">
      <c r="A12" t="s">
        <v>28</v>
      </c>
      <c r="B12" s="31">
        <v>0</v>
      </c>
      <c r="C12" s="31">
        <v>0</v>
      </c>
      <c r="D12" s="31">
        <v>0</v>
      </c>
      <c r="E12" s="31">
        <v>0</v>
      </c>
      <c r="F12" s="31">
        <v>0</v>
      </c>
      <c r="G12" s="31">
        <v>0</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c r="Z12" s="31">
        <v>0</v>
      </c>
      <c r="AA12" s="31">
        <v>0</v>
      </c>
      <c r="AB12" s="31">
        <v>0</v>
      </c>
      <c r="AC12" s="31">
        <v>0</v>
      </c>
      <c r="AD12" s="31">
        <v>0</v>
      </c>
      <c r="AE12" s="31">
        <v>0</v>
      </c>
      <c r="AF12" s="31">
        <v>0</v>
      </c>
      <c r="AG12" s="31">
        <v>0</v>
      </c>
    </row>
    <row r="13" spans="1:33" x14ac:dyDescent="0.2">
      <c r="A13" t="s">
        <v>73</v>
      </c>
      <c r="B13" s="31">
        <v>0</v>
      </c>
      <c r="C13" s="31">
        <v>0</v>
      </c>
      <c r="D13" s="31">
        <v>0</v>
      </c>
      <c r="E13" s="31">
        <v>0</v>
      </c>
      <c r="F13" s="31">
        <v>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c r="Z13" s="31">
        <v>0</v>
      </c>
      <c r="AA13" s="31">
        <v>0</v>
      </c>
      <c r="AB13" s="31">
        <v>0</v>
      </c>
      <c r="AC13" s="31">
        <v>0</v>
      </c>
      <c r="AD13" s="31">
        <v>0</v>
      </c>
      <c r="AE13" s="31">
        <v>0</v>
      </c>
      <c r="AF13" s="31">
        <v>0</v>
      </c>
      <c r="AG13" s="31">
        <v>0</v>
      </c>
    </row>
    <row r="14" spans="1:33" x14ac:dyDescent="0.2">
      <c r="A14" t="s">
        <v>76</v>
      </c>
      <c r="B14" s="31">
        <v>0</v>
      </c>
      <c r="C14" s="31">
        <v>0</v>
      </c>
      <c r="D14" s="31">
        <v>0</v>
      </c>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c r="Z14" s="31">
        <v>0</v>
      </c>
      <c r="AA14" s="31">
        <v>0</v>
      </c>
      <c r="AB14" s="31">
        <v>0</v>
      </c>
      <c r="AC14" s="31">
        <v>0</v>
      </c>
      <c r="AD14" s="31">
        <v>0</v>
      </c>
      <c r="AE14" s="31">
        <v>0</v>
      </c>
      <c r="AF14" s="31">
        <v>0</v>
      </c>
      <c r="AG14" s="31">
        <v>0</v>
      </c>
    </row>
    <row r="15" spans="1:33" x14ac:dyDescent="0.2">
      <c r="A15" t="s">
        <v>205</v>
      </c>
      <c r="B15" s="31">
        <v>0</v>
      </c>
      <c r="C15" s="31">
        <v>0</v>
      </c>
      <c r="D15" s="31">
        <v>0</v>
      </c>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c r="Z15" s="31">
        <v>0</v>
      </c>
      <c r="AA15" s="31">
        <v>0</v>
      </c>
      <c r="AB15" s="31">
        <v>0</v>
      </c>
      <c r="AC15" s="31">
        <v>0</v>
      </c>
      <c r="AD15" s="31">
        <v>0</v>
      </c>
      <c r="AE15" s="31">
        <v>0</v>
      </c>
      <c r="AF15" s="31">
        <v>0</v>
      </c>
      <c r="AG15" s="31">
        <v>0</v>
      </c>
    </row>
    <row r="16" spans="1:33" x14ac:dyDescent="0.2">
      <c r="A16" t="s">
        <v>206</v>
      </c>
      <c r="B16" s="31">
        <v>0</v>
      </c>
      <c r="C16" s="31">
        <v>0</v>
      </c>
      <c r="D16" s="31">
        <v>0</v>
      </c>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c r="Z16" s="31">
        <v>0</v>
      </c>
      <c r="AA16" s="31">
        <v>0</v>
      </c>
      <c r="AB16" s="31">
        <v>0</v>
      </c>
      <c r="AC16" s="31">
        <v>0</v>
      </c>
      <c r="AD16" s="31">
        <v>0</v>
      </c>
      <c r="AE16" s="31">
        <v>0</v>
      </c>
      <c r="AF16" s="31">
        <v>0</v>
      </c>
      <c r="AG16" s="31">
        <v>0</v>
      </c>
    </row>
    <row r="17" spans="1:33" x14ac:dyDescent="0.2">
      <c r="A17" t="s">
        <v>207</v>
      </c>
      <c r="B17" s="31">
        <v>0</v>
      </c>
      <c r="C17" s="31">
        <v>0</v>
      </c>
      <c r="D17" s="31">
        <v>0</v>
      </c>
      <c r="E17" s="31">
        <v>0</v>
      </c>
      <c r="F17" s="31">
        <v>0</v>
      </c>
      <c r="G17" s="31">
        <v>0</v>
      </c>
      <c r="H17" s="31">
        <v>0</v>
      </c>
      <c r="I17" s="31">
        <v>0</v>
      </c>
      <c r="J17" s="31">
        <v>0</v>
      </c>
      <c r="K17" s="31">
        <v>0</v>
      </c>
      <c r="L17" s="31">
        <v>0</v>
      </c>
      <c r="M17" s="31">
        <v>0</v>
      </c>
      <c r="N17" s="31">
        <v>0</v>
      </c>
      <c r="O17" s="31">
        <v>0</v>
      </c>
      <c r="P17" s="31">
        <v>0</v>
      </c>
      <c r="Q17" s="31">
        <v>0</v>
      </c>
      <c r="R17" s="31">
        <v>0</v>
      </c>
      <c r="S17" s="31">
        <v>0</v>
      </c>
      <c r="T17" s="31">
        <v>0</v>
      </c>
      <c r="U17" s="31">
        <v>0</v>
      </c>
      <c r="V17" s="31">
        <v>0</v>
      </c>
      <c r="W17" s="31">
        <v>0</v>
      </c>
      <c r="X17" s="31">
        <v>0</v>
      </c>
      <c r="Y17" s="31">
        <v>0</v>
      </c>
      <c r="Z17" s="31">
        <v>0</v>
      </c>
      <c r="AA17" s="31">
        <v>0</v>
      </c>
      <c r="AB17" s="31">
        <v>0</v>
      </c>
      <c r="AC17" s="31">
        <v>0</v>
      </c>
      <c r="AD17" s="31">
        <v>0</v>
      </c>
      <c r="AE17" s="31">
        <v>0</v>
      </c>
      <c r="AF17" s="31">
        <v>0</v>
      </c>
      <c r="AG17" s="3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7"/>
  <sheetViews>
    <sheetView workbookViewId="0">
      <selection activeCell="B7" sqref="B7:AG7"/>
    </sheetView>
  </sheetViews>
  <sheetFormatPr baseColWidth="10" defaultColWidth="8.83203125" defaultRowHeight="15" x14ac:dyDescent="0.2"/>
  <cols>
    <col min="1" max="1" width="23.5" customWidth="1"/>
    <col min="2" max="33" width="9.5" bestFit="1" customWidth="1"/>
  </cols>
  <sheetData>
    <row r="1" spans="1:33" x14ac:dyDescent="0.2">
      <c r="A1" t="s">
        <v>208</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t="s">
        <v>74</v>
      </c>
      <c r="B2" s="31">
        <v>0</v>
      </c>
      <c r="C2" s="31">
        <v>0</v>
      </c>
      <c r="D2" s="31">
        <v>0</v>
      </c>
      <c r="E2" s="31">
        <v>0</v>
      </c>
      <c r="F2" s="31">
        <v>0</v>
      </c>
      <c r="G2" s="31">
        <v>0</v>
      </c>
      <c r="H2" s="31">
        <v>0</v>
      </c>
      <c r="I2" s="31">
        <v>0</v>
      </c>
      <c r="J2" s="31">
        <v>0</v>
      </c>
      <c r="K2" s="31">
        <v>0</v>
      </c>
      <c r="L2" s="31">
        <v>0</v>
      </c>
      <c r="M2" s="31">
        <v>0</v>
      </c>
      <c r="N2" s="31">
        <v>0</v>
      </c>
      <c r="O2" s="31">
        <v>0</v>
      </c>
      <c r="P2" s="31">
        <v>0</v>
      </c>
      <c r="Q2" s="31">
        <v>0</v>
      </c>
      <c r="R2" s="31">
        <v>0</v>
      </c>
      <c r="S2" s="31">
        <v>0</v>
      </c>
      <c r="T2" s="31">
        <v>0</v>
      </c>
      <c r="U2" s="31">
        <v>0</v>
      </c>
      <c r="V2" s="31">
        <v>0</v>
      </c>
      <c r="W2" s="31">
        <v>0</v>
      </c>
      <c r="X2" s="31">
        <v>0</v>
      </c>
      <c r="Y2" s="31">
        <v>0</v>
      </c>
      <c r="Z2" s="31">
        <v>0</v>
      </c>
      <c r="AA2" s="31">
        <v>0</v>
      </c>
      <c r="AB2" s="31">
        <v>0</v>
      </c>
      <c r="AC2" s="31">
        <v>0</v>
      </c>
      <c r="AD2" s="31">
        <v>0</v>
      </c>
      <c r="AE2" s="31">
        <v>0</v>
      </c>
      <c r="AF2" s="31">
        <v>0</v>
      </c>
      <c r="AG2" s="31">
        <v>0</v>
      </c>
    </row>
    <row r="3" spans="1:33" x14ac:dyDescent="0.2">
      <c r="A3" t="s">
        <v>20</v>
      </c>
      <c r="B3" s="31">
        <v>0</v>
      </c>
      <c r="C3" s="31">
        <v>0</v>
      </c>
      <c r="D3" s="31">
        <v>0</v>
      </c>
      <c r="E3" s="31">
        <v>0</v>
      </c>
      <c r="F3" s="31">
        <v>0</v>
      </c>
      <c r="G3" s="31">
        <v>0</v>
      </c>
      <c r="H3" s="31">
        <v>0</v>
      </c>
      <c r="I3" s="31">
        <v>0</v>
      </c>
      <c r="J3" s="31">
        <v>0</v>
      </c>
      <c r="K3" s="31">
        <v>0</v>
      </c>
      <c r="L3" s="31">
        <v>0</v>
      </c>
      <c r="M3" s="31">
        <v>0</v>
      </c>
      <c r="N3" s="31">
        <v>0</v>
      </c>
      <c r="O3" s="31">
        <v>0</v>
      </c>
      <c r="P3" s="31">
        <v>0</v>
      </c>
      <c r="Q3" s="31">
        <v>0</v>
      </c>
      <c r="R3" s="31">
        <v>0</v>
      </c>
      <c r="S3" s="31">
        <v>0</v>
      </c>
      <c r="T3" s="31">
        <v>0</v>
      </c>
      <c r="U3" s="31">
        <v>0</v>
      </c>
      <c r="V3" s="31">
        <v>0</v>
      </c>
      <c r="W3" s="31">
        <v>0</v>
      </c>
      <c r="X3" s="31">
        <v>0</v>
      </c>
      <c r="Y3" s="31">
        <v>0</v>
      </c>
      <c r="Z3" s="31">
        <v>0</v>
      </c>
      <c r="AA3" s="31">
        <v>0</v>
      </c>
      <c r="AB3" s="31">
        <v>0</v>
      </c>
      <c r="AC3" s="31">
        <v>0</v>
      </c>
      <c r="AD3" s="31">
        <v>0</v>
      </c>
      <c r="AE3" s="31">
        <v>0</v>
      </c>
      <c r="AF3" s="31">
        <v>0</v>
      </c>
      <c r="AG3" s="31">
        <v>0</v>
      </c>
    </row>
    <row r="4" spans="1:33" x14ac:dyDescent="0.2">
      <c r="A4" t="s">
        <v>21</v>
      </c>
      <c r="B4" s="31">
        <v>0</v>
      </c>
      <c r="C4" s="31">
        <v>0</v>
      </c>
      <c r="D4" s="31">
        <v>0</v>
      </c>
      <c r="E4" s="31">
        <v>0</v>
      </c>
      <c r="F4" s="31">
        <v>0</v>
      </c>
      <c r="G4" s="31">
        <v>0</v>
      </c>
      <c r="H4" s="31">
        <v>0</v>
      </c>
      <c r="I4" s="31">
        <v>0</v>
      </c>
      <c r="J4" s="31">
        <v>0</v>
      </c>
      <c r="K4" s="31">
        <v>0</v>
      </c>
      <c r="L4" s="31">
        <v>0</v>
      </c>
      <c r="M4" s="31">
        <v>0</v>
      </c>
      <c r="N4" s="31">
        <v>0</v>
      </c>
      <c r="O4" s="31">
        <v>0</v>
      </c>
      <c r="P4" s="31">
        <v>0</v>
      </c>
      <c r="Q4" s="31">
        <v>0</v>
      </c>
      <c r="R4" s="31">
        <v>0</v>
      </c>
      <c r="S4" s="31">
        <v>0</v>
      </c>
      <c r="T4" s="31">
        <v>0</v>
      </c>
      <c r="U4" s="31">
        <v>0</v>
      </c>
      <c r="V4" s="31">
        <v>0</v>
      </c>
      <c r="W4" s="31">
        <v>0</v>
      </c>
      <c r="X4" s="31">
        <v>0</v>
      </c>
      <c r="Y4" s="31">
        <v>0</v>
      </c>
      <c r="Z4" s="31">
        <v>0</v>
      </c>
      <c r="AA4" s="31">
        <v>0</v>
      </c>
      <c r="AB4" s="31">
        <v>0</v>
      </c>
      <c r="AC4" s="31">
        <v>0</v>
      </c>
      <c r="AD4" s="31">
        <v>0</v>
      </c>
      <c r="AE4" s="31">
        <v>0</v>
      </c>
      <c r="AF4" s="31">
        <v>0</v>
      </c>
      <c r="AG4" s="31">
        <v>0</v>
      </c>
    </row>
    <row r="5" spans="1:33" x14ac:dyDescent="0.2">
      <c r="A5" t="s">
        <v>22</v>
      </c>
      <c r="B5" s="31">
        <v>0</v>
      </c>
      <c r="C5" s="31">
        <v>0</v>
      </c>
      <c r="D5" s="31">
        <v>0</v>
      </c>
      <c r="E5" s="31">
        <v>0</v>
      </c>
      <c r="F5" s="31">
        <v>0</v>
      </c>
      <c r="G5" s="31">
        <v>0</v>
      </c>
      <c r="H5" s="31">
        <v>0</v>
      </c>
      <c r="I5" s="31">
        <v>0</v>
      </c>
      <c r="J5" s="31">
        <v>0</v>
      </c>
      <c r="K5" s="31">
        <v>0</v>
      </c>
      <c r="L5" s="31">
        <v>0</v>
      </c>
      <c r="M5" s="31">
        <v>0</v>
      </c>
      <c r="N5" s="31">
        <v>0</v>
      </c>
      <c r="O5" s="31">
        <v>0</v>
      </c>
      <c r="P5" s="31">
        <v>0</v>
      </c>
      <c r="Q5" s="31">
        <v>0</v>
      </c>
      <c r="R5" s="31">
        <v>0</v>
      </c>
      <c r="S5" s="31">
        <v>0</v>
      </c>
      <c r="T5" s="31">
        <v>0</v>
      </c>
      <c r="U5" s="31">
        <v>0</v>
      </c>
      <c r="V5" s="31">
        <v>0</v>
      </c>
      <c r="W5" s="31">
        <v>0</v>
      </c>
      <c r="X5" s="31">
        <v>0</v>
      </c>
      <c r="Y5" s="31">
        <v>0</v>
      </c>
      <c r="Z5" s="31">
        <v>0</v>
      </c>
      <c r="AA5" s="31">
        <v>0</v>
      </c>
      <c r="AB5" s="31">
        <v>0</v>
      </c>
      <c r="AC5" s="31">
        <v>0</v>
      </c>
      <c r="AD5" s="31">
        <v>0</v>
      </c>
      <c r="AE5" s="31">
        <v>0</v>
      </c>
      <c r="AF5" s="31">
        <v>0</v>
      </c>
      <c r="AG5" s="31">
        <v>0</v>
      </c>
    </row>
    <row r="6" spans="1:33" x14ac:dyDescent="0.2">
      <c r="A6" t="s">
        <v>75</v>
      </c>
      <c r="B6" s="31">
        <v>0</v>
      </c>
      <c r="C6" s="31">
        <v>0</v>
      </c>
      <c r="D6" s="31">
        <v>0</v>
      </c>
      <c r="E6" s="31">
        <v>0</v>
      </c>
      <c r="F6" s="31">
        <v>0</v>
      </c>
      <c r="G6" s="31">
        <v>0</v>
      </c>
      <c r="H6" s="31">
        <v>0</v>
      </c>
      <c r="I6" s="31">
        <v>0</v>
      </c>
      <c r="J6" s="31">
        <v>0</v>
      </c>
      <c r="K6" s="31">
        <v>0</v>
      </c>
      <c r="L6" s="31">
        <v>0</v>
      </c>
      <c r="M6" s="31">
        <v>0</v>
      </c>
      <c r="N6" s="31">
        <v>0</v>
      </c>
      <c r="O6" s="31">
        <v>0</v>
      </c>
      <c r="P6" s="31">
        <v>0</v>
      </c>
      <c r="Q6" s="31">
        <v>0</v>
      </c>
      <c r="R6" s="31">
        <v>0</v>
      </c>
      <c r="S6" s="31">
        <v>0</v>
      </c>
      <c r="T6" s="31">
        <v>0</v>
      </c>
      <c r="U6" s="31">
        <v>0</v>
      </c>
      <c r="V6" s="31">
        <v>0</v>
      </c>
      <c r="W6" s="31">
        <v>0</v>
      </c>
      <c r="X6" s="31">
        <v>0</v>
      </c>
      <c r="Y6" s="31">
        <v>0</v>
      </c>
      <c r="Z6" s="31">
        <v>0</v>
      </c>
      <c r="AA6" s="31">
        <v>0</v>
      </c>
      <c r="AB6" s="31">
        <v>0</v>
      </c>
      <c r="AC6" s="31">
        <v>0</v>
      </c>
      <c r="AD6" s="31">
        <v>0</v>
      </c>
      <c r="AE6" s="31">
        <v>0</v>
      </c>
      <c r="AF6" s="31">
        <v>0</v>
      </c>
      <c r="AG6" s="31">
        <v>0</v>
      </c>
    </row>
    <row r="7" spans="1:33" x14ac:dyDescent="0.2">
      <c r="A7" t="s">
        <v>23</v>
      </c>
      <c r="B7" s="31">
        <f>'Mexico trend'!M45</f>
        <v>229.16370031572038</v>
      </c>
      <c r="C7" s="31">
        <f>'Mexico trend'!M46</f>
        <v>297.36785658638888</v>
      </c>
      <c r="D7" s="31">
        <f>'Mexico trend'!M47</f>
        <v>365.57201285705747</v>
      </c>
      <c r="E7" s="31">
        <f>'Mexico trend'!M48</f>
        <v>433.77616912772601</v>
      </c>
      <c r="F7" s="31">
        <f>'Mexico trend'!M49</f>
        <v>501.98032539839454</v>
      </c>
      <c r="G7" s="31">
        <f>'Mexico trend'!M50</f>
        <v>570.18448166906308</v>
      </c>
      <c r="H7" s="31">
        <f>'Mexico trend'!M51</f>
        <v>638.38863793973167</v>
      </c>
      <c r="I7" s="31">
        <f>'Mexico trend'!M52</f>
        <v>706.59279421040014</v>
      </c>
      <c r="J7" s="31">
        <f>'Mexico trend'!M53</f>
        <v>774.79695048106873</v>
      </c>
      <c r="K7" s="31">
        <f>'Mexico trend'!M54</f>
        <v>843.0011067517371</v>
      </c>
      <c r="L7" s="31">
        <f>'Mexico trend'!M55</f>
        <v>911.20526302240557</v>
      </c>
      <c r="M7" s="31">
        <f>'Mexico trend'!M56</f>
        <v>979.40941929307405</v>
      </c>
      <c r="N7" s="31">
        <f>'Mexico trend'!M57</f>
        <v>1047.6135755637426</v>
      </c>
      <c r="O7" s="31">
        <f>'Mexico trend'!M58</f>
        <v>1115.817731834411</v>
      </c>
      <c r="P7" s="31">
        <f>'Mexico trend'!M59</f>
        <v>1184.0218881050796</v>
      </c>
      <c r="Q7" s="31">
        <f>'Mexico trend'!M60</f>
        <v>1252.226044375748</v>
      </c>
      <c r="R7" s="31">
        <f>'Mexico trend'!M61</f>
        <v>1320.4302006464166</v>
      </c>
      <c r="S7" s="31">
        <f>'Mexico trend'!M62</f>
        <v>1388.6343569170851</v>
      </c>
      <c r="T7" s="31">
        <f>'Mexico trend'!M63</f>
        <v>1456.8385131877537</v>
      </c>
      <c r="U7" s="31">
        <f>'Mexico trend'!M64</f>
        <v>1525.0426694584223</v>
      </c>
      <c r="V7" s="31">
        <f>'Mexico trend'!M65</f>
        <v>1593.2468257290909</v>
      </c>
      <c r="W7" s="31">
        <f>'Mexico trend'!M66</f>
        <v>1661.4509819997595</v>
      </c>
      <c r="X7" s="31">
        <f>'Mexico trend'!M67</f>
        <v>1729.6551382704281</v>
      </c>
      <c r="Y7" s="31">
        <f>'Mexico trend'!M68</f>
        <v>1797.8592945410967</v>
      </c>
      <c r="Z7" s="31">
        <f>'Mexico trend'!M69</f>
        <v>1866.0634508117653</v>
      </c>
      <c r="AA7" s="31">
        <f>'Mexico trend'!M70</f>
        <v>1934.2676070824343</v>
      </c>
      <c r="AB7" s="31">
        <f>'Mexico trend'!M71</f>
        <v>2002.4717633531029</v>
      </c>
      <c r="AC7" s="31">
        <f>'Mexico trend'!M72</f>
        <v>2070.6759196237713</v>
      </c>
      <c r="AD7" s="31">
        <f>'Mexico trend'!M73</f>
        <v>2138.8800758944399</v>
      </c>
      <c r="AE7" s="31">
        <f>'Mexico trend'!M74</f>
        <v>2207.0842321651089</v>
      </c>
      <c r="AF7" s="31">
        <f>'Mexico trend'!M75</f>
        <v>2275.2883884357771</v>
      </c>
      <c r="AG7" s="31">
        <f>'Mexico trend'!M76</f>
        <v>2343.4925447064456</v>
      </c>
    </row>
    <row r="8" spans="1:33" x14ac:dyDescent="0.2">
      <c r="A8" t="s">
        <v>24</v>
      </c>
      <c r="B8" s="31">
        <v>0</v>
      </c>
      <c r="C8" s="31">
        <v>0</v>
      </c>
      <c r="D8" s="31">
        <v>0</v>
      </c>
      <c r="E8" s="31">
        <v>0</v>
      </c>
      <c r="F8" s="31">
        <v>0</v>
      </c>
      <c r="G8" s="31">
        <v>0</v>
      </c>
      <c r="H8" s="31">
        <v>0</v>
      </c>
      <c r="I8" s="31">
        <v>0</v>
      </c>
      <c r="J8" s="31">
        <v>0</v>
      </c>
      <c r="K8" s="31">
        <v>0</v>
      </c>
      <c r="L8" s="31">
        <v>0</v>
      </c>
      <c r="M8" s="31">
        <v>0</v>
      </c>
      <c r="N8" s="31">
        <v>0</v>
      </c>
      <c r="O8" s="31">
        <v>0</v>
      </c>
      <c r="P8" s="31">
        <v>0</v>
      </c>
      <c r="Q8" s="31">
        <v>0</v>
      </c>
      <c r="R8" s="31">
        <v>0</v>
      </c>
      <c r="S8" s="31">
        <v>0</v>
      </c>
      <c r="T8" s="31">
        <v>0</v>
      </c>
      <c r="U8" s="31">
        <v>0</v>
      </c>
      <c r="V8" s="31">
        <v>0</v>
      </c>
      <c r="W8" s="31">
        <v>0</v>
      </c>
      <c r="X8" s="31">
        <v>0</v>
      </c>
      <c r="Y8" s="31">
        <v>0</v>
      </c>
      <c r="Z8" s="31">
        <v>0</v>
      </c>
      <c r="AA8" s="31">
        <v>0</v>
      </c>
      <c r="AB8" s="31">
        <v>0</v>
      </c>
      <c r="AC8" s="31">
        <v>0</v>
      </c>
      <c r="AD8" s="31">
        <v>0</v>
      </c>
      <c r="AE8" s="31">
        <v>0</v>
      </c>
      <c r="AF8" s="31">
        <v>0</v>
      </c>
      <c r="AG8" s="31">
        <v>0</v>
      </c>
    </row>
    <row r="9" spans="1:33" x14ac:dyDescent="0.2">
      <c r="A9" t="s">
        <v>25</v>
      </c>
      <c r="B9" s="31">
        <v>0</v>
      </c>
      <c r="C9" s="31">
        <v>0</v>
      </c>
      <c r="D9" s="31">
        <v>0</v>
      </c>
      <c r="E9" s="31">
        <v>0</v>
      </c>
      <c r="F9" s="31">
        <v>0</v>
      </c>
      <c r="G9" s="31">
        <v>0</v>
      </c>
      <c r="H9" s="31">
        <v>0</v>
      </c>
      <c r="I9" s="31">
        <v>0</v>
      </c>
      <c r="J9" s="31">
        <v>0</v>
      </c>
      <c r="K9" s="31">
        <v>0</v>
      </c>
      <c r="L9" s="31">
        <v>0</v>
      </c>
      <c r="M9" s="31">
        <v>0</v>
      </c>
      <c r="N9" s="31">
        <v>0</v>
      </c>
      <c r="O9" s="31">
        <v>0</v>
      </c>
      <c r="P9" s="31">
        <v>0</v>
      </c>
      <c r="Q9" s="31">
        <v>0</v>
      </c>
      <c r="R9" s="31">
        <v>0</v>
      </c>
      <c r="S9" s="31">
        <v>0</v>
      </c>
      <c r="T9" s="31">
        <v>0</v>
      </c>
      <c r="U9" s="31">
        <v>0</v>
      </c>
      <c r="V9" s="31">
        <v>0</v>
      </c>
      <c r="W9" s="31">
        <v>0</v>
      </c>
      <c r="X9" s="31">
        <v>0</v>
      </c>
      <c r="Y9" s="31">
        <v>0</v>
      </c>
      <c r="Z9" s="31">
        <v>0</v>
      </c>
      <c r="AA9" s="31">
        <v>0</v>
      </c>
      <c r="AB9" s="31">
        <v>0</v>
      </c>
      <c r="AC9" s="31">
        <v>0</v>
      </c>
      <c r="AD9" s="31">
        <v>0</v>
      </c>
      <c r="AE9" s="31">
        <v>0</v>
      </c>
      <c r="AF9" s="31">
        <v>0</v>
      </c>
      <c r="AG9" s="31">
        <v>0</v>
      </c>
    </row>
    <row r="10" spans="1:33" x14ac:dyDescent="0.2">
      <c r="A10" t="s">
        <v>26</v>
      </c>
      <c r="B10" s="31">
        <v>0</v>
      </c>
      <c r="C10" s="31">
        <v>0</v>
      </c>
      <c r="D10" s="31">
        <v>0</v>
      </c>
      <c r="E10" s="31">
        <v>0</v>
      </c>
      <c r="F10" s="31">
        <v>0</v>
      </c>
      <c r="G10" s="31">
        <v>0</v>
      </c>
      <c r="H10" s="31">
        <v>0</v>
      </c>
      <c r="I10" s="31">
        <v>0</v>
      </c>
      <c r="J10" s="31">
        <v>0</v>
      </c>
      <c r="K10" s="31">
        <v>0</v>
      </c>
      <c r="L10" s="31">
        <v>0</v>
      </c>
      <c r="M10" s="31">
        <v>0</v>
      </c>
      <c r="N10" s="31">
        <v>0</v>
      </c>
      <c r="O10" s="31">
        <v>0</v>
      </c>
      <c r="P10" s="31">
        <v>0</v>
      </c>
      <c r="Q10" s="31">
        <v>0</v>
      </c>
      <c r="R10" s="31">
        <v>0</v>
      </c>
      <c r="S10" s="31">
        <v>0</v>
      </c>
      <c r="T10" s="31">
        <v>0</v>
      </c>
      <c r="U10" s="31">
        <v>0</v>
      </c>
      <c r="V10" s="31">
        <v>0</v>
      </c>
      <c r="W10" s="31">
        <v>0</v>
      </c>
      <c r="X10" s="31">
        <v>0</v>
      </c>
      <c r="Y10" s="31">
        <v>0</v>
      </c>
      <c r="Z10" s="31">
        <v>0</v>
      </c>
      <c r="AA10" s="31">
        <v>0</v>
      </c>
      <c r="AB10" s="31">
        <v>0</v>
      </c>
      <c r="AC10" s="31">
        <v>0</v>
      </c>
      <c r="AD10" s="31">
        <v>0</v>
      </c>
      <c r="AE10" s="31">
        <v>0</v>
      </c>
      <c r="AF10" s="31">
        <v>0</v>
      </c>
      <c r="AG10" s="31">
        <v>0</v>
      </c>
    </row>
    <row r="11" spans="1:33" x14ac:dyDescent="0.2">
      <c r="A11" t="s">
        <v>27</v>
      </c>
      <c r="B11" s="31">
        <v>0</v>
      </c>
      <c r="C11" s="31">
        <v>0</v>
      </c>
      <c r="D11" s="31">
        <v>0</v>
      </c>
      <c r="E11" s="31">
        <v>0</v>
      </c>
      <c r="F11" s="31">
        <v>0</v>
      </c>
      <c r="G11" s="31">
        <v>0</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c r="Z11" s="31">
        <v>0</v>
      </c>
      <c r="AA11" s="31">
        <v>0</v>
      </c>
      <c r="AB11" s="31">
        <v>0</v>
      </c>
      <c r="AC11" s="31">
        <v>0</v>
      </c>
      <c r="AD11" s="31">
        <v>0</v>
      </c>
      <c r="AE11" s="31">
        <v>0</v>
      </c>
      <c r="AF11" s="31">
        <v>0</v>
      </c>
      <c r="AG11" s="31">
        <v>0</v>
      </c>
    </row>
    <row r="12" spans="1:33" x14ac:dyDescent="0.2">
      <c r="A12" t="s">
        <v>28</v>
      </c>
      <c r="B12" s="31">
        <v>0</v>
      </c>
      <c r="C12" s="31">
        <v>0</v>
      </c>
      <c r="D12" s="31">
        <v>0</v>
      </c>
      <c r="E12" s="31">
        <v>0</v>
      </c>
      <c r="F12" s="31">
        <v>0</v>
      </c>
      <c r="G12" s="31">
        <v>0</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c r="Z12" s="31">
        <v>0</v>
      </c>
      <c r="AA12" s="31">
        <v>0</v>
      </c>
      <c r="AB12" s="31">
        <v>0</v>
      </c>
      <c r="AC12" s="31">
        <v>0</v>
      </c>
      <c r="AD12" s="31">
        <v>0</v>
      </c>
      <c r="AE12" s="31">
        <v>0</v>
      </c>
      <c r="AF12" s="31">
        <v>0</v>
      </c>
      <c r="AG12" s="31">
        <v>0</v>
      </c>
    </row>
    <row r="13" spans="1:33" x14ac:dyDescent="0.2">
      <c r="A13" t="s">
        <v>73</v>
      </c>
      <c r="B13" s="31">
        <v>0</v>
      </c>
      <c r="C13" s="31">
        <v>0</v>
      </c>
      <c r="D13" s="31">
        <v>0</v>
      </c>
      <c r="E13" s="31">
        <v>0</v>
      </c>
      <c r="F13" s="31">
        <v>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c r="Z13" s="31">
        <v>0</v>
      </c>
      <c r="AA13" s="31">
        <v>0</v>
      </c>
      <c r="AB13" s="31">
        <v>0</v>
      </c>
      <c r="AC13" s="31">
        <v>0</v>
      </c>
      <c r="AD13" s="31">
        <v>0</v>
      </c>
      <c r="AE13" s="31">
        <v>0</v>
      </c>
      <c r="AF13" s="31">
        <v>0</v>
      </c>
      <c r="AG13" s="31">
        <v>0</v>
      </c>
    </row>
    <row r="14" spans="1:33" x14ac:dyDescent="0.2">
      <c r="A14" t="s">
        <v>76</v>
      </c>
      <c r="B14" s="31">
        <v>0</v>
      </c>
      <c r="C14" s="31">
        <v>0</v>
      </c>
      <c r="D14" s="31">
        <v>0</v>
      </c>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c r="Z14" s="31">
        <v>0</v>
      </c>
      <c r="AA14" s="31">
        <v>0</v>
      </c>
      <c r="AB14" s="31">
        <v>0</v>
      </c>
      <c r="AC14" s="31">
        <v>0</v>
      </c>
      <c r="AD14" s="31">
        <v>0</v>
      </c>
      <c r="AE14" s="31">
        <v>0</v>
      </c>
      <c r="AF14" s="31">
        <v>0</v>
      </c>
      <c r="AG14" s="31">
        <v>0</v>
      </c>
    </row>
    <row r="15" spans="1:33" x14ac:dyDescent="0.2">
      <c r="A15" t="s">
        <v>205</v>
      </c>
      <c r="B15" s="31">
        <v>0</v>
      </c>
      <c r="C15" s="31">
        <v>0</v>
      </c>
      <c r="D15" s="31">
        <v>0</v>
      </c>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c r="Z15" s="31">
        <v>0</v>
      </c>
      <c r="AA15" s="31">
        <v>0</v>
      </c>
      <c r="AB15" s="31">
        <v>0</v>
      </c>
      <c r="AC15" s="31">
        <v>0</v>
      </c>
      <c r="AD15" s="31">
        <v>0</v>
      </c>
      <c r="AE15" s="31">
        <v>0</v>
      </c>
      <c r="AF15" s="31">
        <v>0</v>
      </c>
      <c r="AG15" s="31">
        <v>0</v>
      </c>
    </row>
    <row r="16" spans="1:33" x14ac:dyDescent="0.2">
      <c r="A16" t="s">
        <v>206</v>
      </c>
      <c r="B16" s="31">
        <v>0</v>
      </c>
      <c r="C16" s="31">
        <v>0</v>
      </c>
      <c r="D16" s="31">
        <v>0</v>
      </c>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c r="Z16" s="31">
        <v>0</v>
      </c>
      <c r="AA16" s="31">
        <v>0</v>
      </c>
      <c r="AB16" s="31">
        <v>0</v>
      </c>
      <c r="AC16" s="31">
        <v>0</v>
      </c>
      <c r="AD16" s="31">
        <v>0</v>
      </c>
      <c r="AE16" s="31">
        <v>0</v>
      </c>
      <c r="AF16" s="31">
        <v>0</v>
      </c>
      <c r="AG16" s="31">
        <v>0</v>
      </c>
    </row>
    <row r="17" spans="1:33" x14ac:dyDescent="0.2">
      <c r="A17" t="s">
        <v>207</v>
      </c>
      <c r="B17" s="31">
        <v>0</v>
      </c>
      <c r="C17" s="31">
        <v>0</v>
      </c>
      <c r="D17" s="31">
        <v>0</v>
      </c>
      <c r="E17" s="31">
        <v>0</v>
      </c>
      <c r="F17" s="31">
        <v>0</v>
      </c>
      <c r="G17" s="31">
        <v>0</v>
      </c>
      <c r="H17" s="31">
        <v>0</v>
      </c>
      <c r="I17" s="31">
        <v>0</v>
      </c>
      <c r="J17" s="31">
        <v>0</v>
      </c>
      <c r="K17" s="31">
        <v>0</v>
      </c>
      <c r="L17" s="31">
        <v>0</v>
      </c>
      <c r="M17" s="31">
        <v>0</v>
      </c>
      <c r="N17" s="31">
        <v>0</v>
      </c>
      <c r="O17" s="31">
        <v>0</v>
      </c>
      <c r="P17" s="31">
        <v>0</v>
      </c>
      <c r="Q17" s="31">
        <v>0</v>
      </c>
      <c r="R17" s="31">
        <v>0</v>
      </c>
      <c r="S17" s="31">
        <v>0</v>
      </c>
      <c r="T17" s="31">
        <v>0</v>
      </c>
      <c r="U17" s="31">
        <v>0</v>
      </c>
      <c r="V17" s="31">
        <v>0</v>
      </c>
      <c r="W17" s="31">
        <v>0</v>
      </c>
      <c r="X17" s="31">
        <v>0</v>
      </c>
      <c r="Y17" s="31">
        <v>0</v>
      </c>
      <c r="Z17" s="31">
        <v>0</v>
      </c>
      <c r="AA17" s="31">
        <v>0</v>
      </c>
      <c r="AB17" s="31">
        <v>0</v>
      </c>
      <c r="AC17" s="31">
        <v>0</v>
      </c>
      <c r="AD17" s="31">
        <v>0</v>
      </c>
      <c r="AE17" s="31">
        <v>0</v>
      </c>
      <c r="AF17" s="31">
        <v>0</v>
      </c>
      <c r="AG17" s="31">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7"/>
  <sheetViews>
    <sheetView workbookViewId="0">
      <selection activeCell="B7" sqref="B7:AG7"/>
    </sheetView>
  </sheetViews>
  <sheetFormatPr baseColWidth="10" defaultColWidth="8.83203125" defaultRowHeight="15" x14ac:dyDescent="0.2"/>
  <cols>
    <col min="1" max="1" width="23.5" customWidth="1"/>
    <col min="2" max="33" width="9.5" bestFit="1" customWidth="1"/>
  </cols>
  <sheetData>
    <row r="1" spans="1:33" x14ac:dyDescent="0.2">
      <c r="A1" t="s">
        <v>208</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t="s">
        <v>74</v>
      </c>
      <c r="B2" s="31">
        <v>0</v>
      </c>
      <c r="C2" s="31">
        <v>0</v>
      </c>
      <c r="D2" s="31">
        <v>0</v>
      </c>
      <c r="E2" s="31">
        <v>0</v>
      </c>
      <c r="F2" s="31">
        <v>0</v>
      </c>
      <c r="G2" s="31">
        <v>0</v>
      </c>
      <c r="H2" s="31">
        <v>0</v>
      </c>
      <c r="I2" s="31">
        <v>0</v>
      </c>
      <c r="J2" s="31">
        <v>0</v>
      </c>
      <c r="K2" s="31">
        <v>0</v>
      </c>
      <c r="L2" s="31">
        <v>0</v>
      </c>
      <c r="M2" s="31">
        <v>0</v>
      </c>
      <c r="N2" s="31">
        <v>0</v>
      </c>
      <c r="O2" s="31">
        <v>0</v>
      </c>
      <c r="P2" s="31">
        <v>0</v>
      </c>
      <c r="Q2" s="31">
        <v>0</v>
      </c>
      <c r="R2" s="31">
        <v>0</v>
      </c>
      <c r="S2" s="31">
        <v>0</v>
      </c>
      <c r="T2" s="31">
        <v>0</v>
      </c>
      <c r="U2" s="31">
        <v>0</v>
      </c>
      <c r="V2" s="31">
        <v>0</v>
      </c>
      <c r="W2" s="31">
        <v>0</v>
      </c>
      <c r="X2" s="31">
        <v>0</v>
      </c>
      <c r="Y2" s="31">
        <v>0</v>
      </c>
      <c r="Z2" s="31">
        <v>0</v>
      </c>
      <c r="AA2" s="31">
        <v>0</v>
      </c>
      <c r="AB2" s="31">
        <v>0</v>
      </c>
      <c r="AC2" s="31">
        <v>0</v>
      </c>
      <c r="AD2" s="31">
        <v>0</v>
      </c>
      <c r="AE2" s="31">
        <v>0</v>
      </c>
      <c r="AF2" s="31">
        <v>0</v>
      </c>
      <c r="AG2" s="31">
        <v>0</v>
      </c>
    </row>
    <row r="3" spans="1:33" x14ac:dyDescent="0.2">
      <c r="A3" t="s">
        <v>20</v>
      </c>
      <c r="B3" s="31">
        <v>0</v>
      </c>
      <c r="C3" s="31">
        <v>0</v>
      </c>
      <c r="D3" s="31">
        <v>0</v>
      </c>
      <c r="E3" s="31">
        <v>0</v>
      </c>
      <c r="F3" s="31">
        <v>0</v>
      </c>
      <c r="G3" s="31">
        <v>0</v>
      </c>
      <c r="H3" s="31">
        <v>0</v>
      </c>
      <c r="I3" s="31">
        <v>0</v>
      </c>
      <c r="J3" s="31">
        <v>0</v>
      </c>
      <c r="K3" s="31">
        <v>0</v>
      </c>
      <c r="L3" s="31">
        <v>0</v>
      </c>
      <c r="M3" s="31">
        <v>0</v>
      </c>
      <c r="N3" s="31">
        <v>0</v>
      </c>
      <c r="O3" s="31">
        <v>0</v>
      </c>
      <c r="P3" s="31">
        <v>0</v>
      </c>
      <c r="Q3" s="31">
        <v>0</v>
      </c>
      <c r="R3" s="31">
        <v>0</v>
      </c>
      <c r="S3" s="31">
        <v>0</v>
      </c>
      <c r="T3" s="31">
        <v>0</v>
      </c>
      <c r="U3" s="31">
        <v>0</v>
      </c>
      <c r="V3" s="31">
        <v>0</v>
      </c>
      <c r="W3" s="31">
        <v>0</v>
      </c>
      <c r="X3" s="31">
        <v>0</v>
      </c>
      <c r="Y3" s="31">
        <v>0</v>
      </c>
      <c r="Z3" s="31">
        <v>0</v>
      </c>
      <c r="AA3" s="31">
        <v>0</v>
      </c>
      <c r="AB3" s="31">
        <v>0</v>
      </c>
      <c r="AC3" s="31">
        <v>0</v>
      </c>
      <c r="AD3" s="31">
        <v>0</v>
      </c>
      <c r="AE3" s="31">
        <v>0</v>
      </c>
      <c r="AF3" s="31">
        <v>0</v>
      </c>
      <c r="AG3" s="31">
        <v>0</v>
      </c>
    </row>
    <row r="4" spans="1:33" x14ac:dyDescent="0.2">
      <c r="A4" t="s">
        <v>21</v>
      </c>
      <c r="B4" s="31">
        <v>0</v>
      </c>
      <c r="C4" s="31">
        <v>0</v>
      </c>
      <c r="D4" s="31">
        <v>0</v>
      </c>
      <c r="E4" s="31">
        <v>0</v>
      </c>
      <c r="F4" s="31">
        <v>0</v>
      </c>
      <c r="G4" s="31">
        <v>0</v>
      </c>
      <c r="H4" s="31">
        <v>0</v>
      </c>
      <c r="I4" s="31">
        <v>0</v>
      </c>
      <c r="J4" s="31">
        <v>0</v>
      </c>
      <c r="K4" s="31">
        <v>0</v>
      </c>
      <c r="L4" s="31">
        <v>0</v>
      </c>
      <c r="M4" s="31">
        <v>0</v>
      </c>
      <c r="N4" s="31">
        <v>0</v>
      </c>
      <c r="O4" s="31">
        <v>0</v>
      </c>
      <c r="P4" s="31">
        <v>0</v>
      </c>
      <c r="Q4" s="31">
        <v>0</v>
      </c>
      <c r="R4" s="31">
        <v>0</v>
      </c>
      <c r="S4" s="31">
        <v>0</v>
      </c>
      <c r="T4" s="31">
        <v>0</v>
      </c>
      <c r="U4" s="31">
        <v>0</v>
      </c>
      <c r="V4" s="31">
        <v>0</v>
      </c>
      <c r="W4" s="31">
        <v>0</v>
      </c>
      <c r="X4" s="31">
        <v>0</v>
      </c>
      <c r="Y4" s="31">
        <v>0</v>
      </c>
      <c r="Z4" s="31">
        <v>0</v>
      </c>
      <c r="AA4" s="31">
        <v>0</v>
      </c>
      <c r="AB4" s="31">
        <v>0</v>
      </c>
      <c r="AC4" s="31">
        <v>0</v>
      </c>
      <c r="AD4" s="31">
        <v>0</v>
      </c>
      <c r="AE4" s="31">
        <v>0</v>
      </c>
      <c r="AF4" s="31">
        <v>0</v>
      </c>
      <c r="AG4" s="31">
        <v>0</v>
      </c>
    </row>
    <row r="5" spans="1:33" x14ac:dyDescent="0.2">
      <c r="A5" t="s">
        <v>22</v>
      </c>
      <c r="B5" s="31">
        <v>0</v>
      </c>
      <c r="C5" s="31">
        <v>0</v>
      </c>
      <c r="D5" s="31">
        <v>0</v>
      </c>
      <c r="E5" s="31">
        <v>0</v>
      </c>
      <c r="F5" s="31">
        <v>0</v>
      </c>
      <c r="G5" s="31">
        <v>0</v>
      </c>
      <c r="H5" s="31">
        <v>0</v>
      </c>
      <c r="I5" s="31">
        <v>0</v>
      </c>
      <c r="J5" s="31">
        <v>0</v>
      </c>
      <c r="K5" s="31">
        <v>0</v>
      </c>
      <c r="L5" s="31">
        <v>0</v>
      </c>
      <c r="M5" s="31">
        <v>0</v>
      </c>
      <c r="N5" s="31">
        <v>0</v>
      </c>
      <c r="O5" s="31">
        <v>0</v>
      </c>
      <c r="P5" s="31">
        <v>0</v>
      </c>
      <c r="Q5" s="31">
        <v>0</v>
      </c>
      <c r="R5" s="31">
        <v>0</v>
      </c>
      <c r="S5" s="31">
        <v>0</v>
      </c>
      <c r="T5" s="31">
        <v>0</v>
      </c>
      <c r="U5" s="31">
        <v>0</v>
      </c>
      <c r="V5" s="31">
        <v>0</v>
      </c>
      <c r="W5" s="31">
        <v>0</v>
      </c>
      <c r="X5" s="31">
        <v>0</v>
      </c>
      <c r="Y5" s="31">
        <v>0</v>
      </c>
      <c r="Z5" s="31">
        <v>0</v>
      </c>
      <c r="AA5" s="31">
        <v>0</v>
      </c>
      <c r="AB5" s="31">
        <v>0</v>
      </c>
      <c r="AC5" s="31">
        <v>0</v>
      </c>
      <c r="AD5" s="31">
        <v>0</v>
      </c>
      <c r="AE5" s="31">
        <v>0</v>
      </c>
      <c r="AF5" s="31">
        <v>0</v>
      </c>
      <c r="AG5" s="31">
        <v>0</v>
      </c>
    </row>
    <row r="6" spans="1:33" x14ac:dyDescent="0.2">
      <c r="A6" t="s">
        <v>75</v>
      </c>
      <c r="B6" s="31">
        <v>0</v>
      </c>
      <c r="C6" s="31">
        <v>0</v>
      </c>
      <c r="D6" s="31">
        <v>0</v>
      </c>
      <c r="E6" s="31">
        <v>0</v>
      </c>
      <c r="F6" s="31">
        <v>0</v>
      </c>
      <c r="G6" s="31">
        <v>0</v>
      </c>
      <c r="H6" s="31">
        <v>0</v>
      </c>
      <c r="I6" s="31">
        <v>0</v>
      </c>
      <c r="J6" s="31">
        <v>0</v>
      </c>
      <c r="K6" s="31">
        <v>0</v>
      </c>
      <c r="L6" s="31">
        <v>0</v>
      </c>
      <c r="M6" s="31">
        <v>0</v>
      </c>
      <c r="N6" s="31">
        <v>0</v>
      </c>
      <c r="O6" s="31">
        <v>0</v>
      </c>
      <c r="P6" s="31">
        <v>0</v>
      </c>
      <c r="Q6" s="31">
        <v>0</v>
      </c>
      <c r="R6" s="31">
        <v>0</v>
      </c>
      <c r="S6" s="31">
        <v>0</v>
      </c>
      <c r="T6" s="31">
        <v>0</v>
      </c>
      <c r="U6" s="31">
        <v>0</v>
      </c>
      <c r="V6" s="31">
        <v>0</v>
      </c>
      <c r="W6" s="31">
        <v>0</v>
      </c>
      <c r="X6" s="31">
        <v>0</v>
      </c>
      <c r="Y6" s="31">
        <v>0</v>
      </c>
      <c r="Z6" s="31">
        <v>0</v>
      </c>
      <c r="AA6" s="31">
        <v>0</v>
      </c>
      <c r="AB6" s="31">
        <v>0</v>
      </c>
      <c r="AC6" s="31">
        <v>0</v>
      </c>
      <c r="AD6" s="31">
        <v>0</v>
      </c>
      <c r="AE6" s="31">
        <v>0</v>
      </c>
      <c r="AF6" s="31">
        <v>0</v>
      </c>
      <c r="AG6" s="31">
        <v>0</v>
      </c>
    </row>
    <row r="7" spans="1:33" x14ac:dyDescent="0.2">
      <c r="A7" t="s">
        <v>23</v>
      </c>
      <c r="B7" s="31">
        <f>'Mexico trend'!N45</f>
        <v>77.942292380177989</v>
      </c>
      <c r="C7" s="31">
        <f>'Mexico trend'!N46</f>
        <v>101.13963245745865</v>
      </c>
      <c r="D7" s="31">
        <f>'Mexico trend'!N47</f>
        <v>124.33697253473933</v>
      </c>
      <c r="E7" s="31">
        <f>'Mexico trend'!N48</f>
        <v>147.53431261201996</v>
      </c>
      <c r="F7" s="31">
        <f>'Mexico trend'!N49</f>
        <v>170.73165268930066</v>
      </c>
      <c r="G7" s="31">
        <f>'Mexico trend'!N50</f>
        <v>193.92899276658133</v>
      </c>
      <c r="H7" s="31">
        <f>'Mexico trend'!N51</f>
        <v>217.126332843862</v>
      </c>
      <c r="I7" s="31">
        <f>'Mexico trend'!N52</f>
        <v>240.32367292114267</v>
      </c>
      <c r="J7" s="31">
        <f>'Mexico trend'!N53</f>
        <v>263.52101299842337</v>
      </c>
      <c r="K7" s="31">
        <f>'Mexico trend'!N54</f>
        <v>286.71835307570393</v>
      </c>
      <c r="L7" s="31">
        <f>'Mexico trend'!N55</f>
        <v>309.9156931529846</v>
      </c>
      <c r="M7" s="31">
        <f>'Mexico trend'!N56</f>
        <v>333.11303323026527</v>
      </c>
      <c r="N7" s="31">
        <f>'Mexico trend'!N57</f>
        <v>356.31037330754589</v>
      </c>
      <c r="O7" s="31">
        <f>'Mexico trend'!N58</f>
        <v>379.50771338482656</v>
      </c>
      <c r="P7" s="31">
        <f>'Mexico trend'!N59</f>
        <v>402.70505346210717</v>
      </c>
      <c r="Q7" s="31">
        <f>'Mexico trend'!N60</f>
        <v>425.90239353938784</v>
      </c>
      <c r="R7" s="31">
        <f>'Mexico trend'!N61</f>
        <v>449.09973361666852</v>
      </c>
      <c r="S7" s="31">
        <f>'Mexico trend'!N62</f>
        <v>472.29707369394919</v>
      </c>
      <c r="T7" s="31">
        <f>'Mexico trend'!N63</f>
        <v>495.49441377122992</v>
      </c>
      <c r="U7" s="31">
        <f>'Mexico trend'!N64</f>
        <v>518.69175384851064</v>
      </c>
      <c r="V7" s="31">
        <f>'Mexico trend'!N65</f>
        <v>541.88909392579137</v>
      </c>
      <c r="W7" s="31">
        <f>'Mexico trend'!N66</f>
        <v>565.08643400307199</v>
      </c>
      <c r="X7" s="31">
        <f>'Mexico trend'!N67</f>
        <v>588.28377408035271</v>
      </c>
      <c r="Y7" s="31">
        <f>'Mexico trend'!N68</f>
        <v>611.48111415763344</v>
      </c>
      <c r="Z7" s="31">
        <f>'Mexico trend'!N69</f>
        <v>634.67845423491417</v>
      </c>
      <c r="AA7" s="31">
        <f>'Mexico trend'!N70</f>
        <v>657.87579431219478</v>
      </c>
      <c r="AB7" s="31">
        <f>'Mexico trend'!N71</f>
        <v>681.07313438947563</v>
      </c>
      <c r="AC7" s="31">
        <f>'Mexico trend'!N72</f>
        <v>704.27047446675624</v>
      </c>
      <c r="AD7" s="31">
        <f>'Mexico trend'!N73</f>
        <v>727.46781454403697</v>
      </c>
      <c r="AE7" s="31">
        <f>'Mexico trend'!N74</f>
        <v>750.66515462131758</v>
      </c>
      <c r="AF7" s="31">
        <f>'Mexico trend'!N75</f>
        <v>773.86249469859831</v>
      </c>
      <c r="AG7" s="31">
        <f>'Mexico trend'!N76</f>
        <v>797.05983477587893</v>
      </c>
    </row>
    <row r="8" spans="1:33" x14ac:dyDescent="0.2">
      <c r="A8" t="s">
        <v>24</v>
      </c>
      <c r="B8" s="31">
        <v>0</v>
      </c>
      <c r="C8" s="31">
        <v>0</v>
      </c>
      <c r="D8" s="31">
        <v>0</v>
      </c>
      <c r="E8" s="31">
        <v>0</v>
      </c>
      <c r="F8" s="31">
        <v>0</v>
      </c>
      <c r="G8" s="31">
        <v>0</v>
      </c>
      <c r="H8" s="31">
        <v>0</v>
      </c>
      <c r="I8" s="31">
        <v>0</v>
      </c>
      <c r="J8" s="31">
        <v>0</v>
      </c>
      <c r="K8" s="31">
        <v>0</v>
      </c>
      <c r="L8" s="31">
        <v>0</v>
      </c>
      <c r="M8" s="31">
        <v>0</v>
      </c>
      <c r="N8" s="31">
        <v>0</v>
      </c>
      <c r="O8" s="31">
        <v>0</v>
      </c>
      <c r="P8" s="31">
        <v>0</v>
      </c>
      <c r="Q8" s="31">
        <v>0</v>
      </c>
      <c r="R8" s="31">
        <v>0</v>
      </c>
      <c r="S8" s="31">
        <v>0</v>
      </c>
      <c r="T8" s="31">
        <v>0</v>
      </c>
      <c r="U8" s="31">
        <v>0</v>
      </c>
      <c r="V8" s="31">
        <v>0</v>
      </c>
      <c r="W8" s="31">
        <v>0</v>
      </c>
      <c r="X8" s="31">
        <v>0</v>
      </c>
      <c r="Y8" s="31">
        <v>0</v>
      </c>
      <c r="Z8" s="31">
        <v>0</v>
      </c>
      <c r="AA8" s="31">
        <v>0</v>
      </c>
      <c r="AB8" s="31">
        <v>0</v>
      </c>
      <c r="AC8" s="31">
        <v>0</v>
      </c>
      <c r="AD8" s="31">
        <v>0</v>
      </c>
      <c r="AE8" s="31">
        <v>0</v>
      </c>
      <c r="AF8" s="31">
        <v>0</v>
      </c>
      <c r="AG8" s="31">
        <v>0</v>
      </c>
    </row>
    <row r="9" spans="1:33" x14ac:dyDescent="0.2">
      <c r="A9" t="s">
        <v>25</v>
      </c>
      <c r="B9" s="31">
        <v>0</v>
      </c>
      <c r="C9" s="31">
        <v>0</v>
      </c>
      <c r="D9" s="31">
        <v>0</v>
      </c>
      <c r="E9" s="31">
        <v>0</v>
      </c>
      <c r="F9" s="31">
        <v>0</v>
      </c>
      <c r="G9" s="31">
        <v>0</v>
      </c>
      <c r="H9" s="31">
        <v>0</v>
      </c>
      <c r="I9" s="31">
        <v>0</v>
      </c>
      <c r="J9" s="31">
        <v>0</v>
      </c>
      <c r="K9" s="31">
        <v>0</v>
      </c>
      <c r="L9" s="31">
        <v>0</v>
      </c>
      <c r="M9" s="31">
        <v>0</v>
      </c>
      <c r="N9" s="31">
        <v>0</v>
      </c>
      <c r="O9" s="31">
        <v>0</v>
      </c>
      <c r="P9" s="31">
        <v>0</v>
      </c>
      <c r="Q9" s="31">
        <v>0</v>
      </c>
      <c r="R9" s="31">
        <v>0</v>
      </c>
      <c r="S9" s="31">
        <v>0</v>
      </c>
      <c r="T9" s="31">
        <v>0</v>
      </c>
      <c r="U9" s="31">
        <v>0</v>
      </c>
      <c r="V9" s="31">
        <v>0</v>
      </c>
      <c r="W9" s="31">
        <v>0</v>
      </c>
      <c r="X9" s="31">
        <v>0</v>
      </c>
      <c r="Y9" s="31">
        <v>0</v>
      </c>
      <c r="Z9" s="31">
        <v>0</v>
      </c>
      <c r="AA9" s="31">
        <v>0</v>
      </c>
      <c r="AB9" s="31">
        <v>0</v>
      </c>
      <c r="AC9" s="31">
        <v>0</v>
      </c>
      <c r="AD9" s="31">
        <v>0</v>
      </c>
      <c r="AE9" s="31">
        <v>0</v>
      </c>
      <c r="AF9" s="31">
        <v>0</v>
      </c>
      <c r="AG9" s="31">
        <v>0</v>
      </c>
    </row>
    <row r="10" spans="1:33" x14ac:dyDescent="0.2">
      <c r="A10" t="s">
        <v>26</v>
      </c>
      <c r="B10" s="31">
        <v>0</v>
      </c>
      <c r="C10" s="31">
        <v>0</v>
      </c>
      <c r="D10" s="31">
        <v>0</v>
      </c>
      <c r="E10" s="31">
        <v>0</v>
      </c>
      <c r="F10" s="31">
        <v>0</v>
      </c>
      <c r="G10" s="31">
        <v>0</v>
      </c>
      <c r="H10" s="31">
        <v>0</v>
      </c>
      <c r="I10" s="31">
        <v>0</v>
      </c>
      <c r="J10" s="31">
        <v>0</v>
      </c>
      <c r="K10" s="31">
        <v>0</v>
      </c>
      <c r="L10" s="31">
        <v>0</v>
      </c>
      <c r="M10" s="31">
        <v>0</v>
      </c>
      <c r="N10" s="31">
        <v>0</v>
      </c>
      <c r="O10" s="31">
        <v>0</v>
      </c>
      <c r="P10" s="31">
        <v>0</v>
      </c>
      <c r="Q10" s="31">
        <v>0</v>
      </c>
      <c r="R10" s="31">
        <v>0</v>
      </c>
      <c r="S10" s="31">
        <v>0</v>
      </c>
      <c r="T10" s="31">
        <v>0</v>
      </c>
      <c r="U10" s="31">
        <v>0</v>
      </c>
      <c r="V10" s="31">
        <v>0</v>
      </c>
      <c r="W10" s="31">
        <v>0</v>
      </c>
      <c r="X10" s="31">
        <v>0</v>
      </c>
      <c r="Y10" s="31">
        <v>0</v>
      </c>
      <c r="Z10" s="31">
        <v>0</v>
      </c>
      <c r="AA10" s="31">
        <v>0</v>
      </c>
      <c r="AB10" s="31">
        <v>0</v>
      </c>
      <c r="AC10" s="31">
        <v>0</v>
      </c>
      <c r="AD10" s="31">
        <v>0</v>
      </c>
      <c r="AE10" s="31">
        <v>0</v>
      </c>
      <c r="AF10" s="31">
        <v>0</v>
      </c>
      <c r="AG10" s="31">
        <v>0</v>
      </c>
    </row>
    <row r="11" spans="1:33" x14ac:dyDescent="0.2">
      <c r="A11" t="s">
        <v>27</v>
      </c>
      <c r="B11" s="31">
        <v>0</v>
      </c>
      <c r="C11" s="31">
        <v>0</v>
      </c>
      <c r="D11" s="31">
        <v>0</v>
      </c>
      <c r="E11" s="31">
        <v>0</v>
      </c>
      <c r="F11" s="31">
        <v>0</v>
      </c>
      <c r="G11" s="31">
        <v>0</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c r="Z11" s="31">
        <v>0</v>
      </c>
      <c r="AA11" s="31">
        <v>0</v>
      </c>
      <c r="AB11" s="31">
        <v>0</v>
      </c>
      <c r="AC11" s="31">
        <v>0</v>
      </c>
      <c r="AD11" s="31">
        <v>0</v>
      </c>
      <c r="AE11" s="31">
        <v>0</v>
      </c>
      <c r="AF11" s="31">
        <v>0</v>
      </c>
      <c r="AG11" s="31">
        <v>0</v>
      </c>
    </row>
    <row r="12" spans="1:33" x14ac:dyDescent="0.2">
      <c r="A12" t="s">
        <v>28</v>
      </c>
      <c r="B12" s="31">
        <v>0</v>
      </c>
      <c r="C12" s="31">
        <v>0</v>
      </c>
      <c r="D12" s="31">
        <v>0</v>
      </c>
      <c r="E12" s="31">
        <v>0</v>
      </c>
      <c r="F12" s="31">
        <v>0</v>
      </c>
      <c r="G12" s="31">
        <v>0</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c r="Z12" s="31">
        <v>0</v>
      </c>
      <c r="AA12" s="31">
        <v>0</v>
      </c>
      <c r="AB12" s="31">
        <v>0</v>
      </c>
      <c r="AC12" s="31">
        <v>0</v>
      </c>
      <c r="AD12" s="31">
        <v>0</v>
      </c>
      <c r="AE12" s="31">
        <v>0</v>
      </c>
      <c r="AF12" s="31">
        <v>0</v>
      </c>
      <c r="AG12" s="31">
        <v>0</v>
      </c>
    </row>
    <row r="13" spans="1:33" x14ac:dyDescent="0.2">
      <c r="A13" t="s">
        <v>73</v>
      </c>
      <c r="B13" s="31">
        <v>0</v>
      </c>
      <c r="C13" s="31">
        <v>0</v>
      </c>
      <c r="D13" s="31">
        <v>0</v>
      </c>
      <c r="E13" s="31">
        <v>0</v>
      </c>
      <c r="F13" s="31">
        <v>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c r="Z13" s="31">
        <v>0</v>
      </c>
      <c r="AA13" s="31">
        <v>0</v>
      </c>
      <c r="AB13" s="31">
        <v>0</v>
      </c>
      <c r="AC13" s="31">
        <v>0</v>
      </c>
      <c r="AD13" s="31">
        <v>0</v>
      </c>
      <c r="AE13" s="31">
        <v>0</v>
      </c>
      <c r="AF13" s="31">
        <v>0</v>
      </c>
      <c r="AG13" s="31">
        <v>0</v>
      </c>
    </row>
    <row r="14" spans="1:33" x14ac:dyDescent="0.2">
      <c r="A14" t="s">
        <v>76</v>
      </c>
      <c r="B14" s="31">
        <v>0</v>
      </c>
      <c r="C14" s="31">
        <v>0</v>
      </c>
      <c r="D14" s="31">
        <v>0</v>
      </c>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c r="Z14" s="31">
        <v>0</v>
      </c>
      <c r="AA14" s="31">
        <v>0</v>
      </c>
      <c r="AB14" s="31">
        <v>0</v>
      </c>
      <c r="AC14" s="31">
        <v>0</v>
      </c>
      <c r="AD14" s="31">
        <v>0</v>
      </c>
      <c r="AE14" s="31">
        <v>0</v>
      </c>
      <c r="AF14" s="31">
        <v>0</v>
      </c>
      <c r="AG14" s="31">
        <v>0</v>
      </c>
    </row>
    <row r="15" spans="1:33" x14ac:dyDescent="0.2">
      <c r="A15" t="s">
        <v>205</v>
      </c>
      <c r="B15" s="31">
        <v>0</v>
      </c>
      <c r="C15" s="31">
        <v>0</v>
      </c>
      <c r="D15" s="31">
        <v>0</v>
      </c>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c r="Z15" s="31">
        <v>0</v>
      </c>
      <c r="AA15" s="31">
        <v>0</v>
      </c>
      <c r="AB15" s="31">
        <v>0</v>
      </c>
      <c r="AC15" s="31">
        <v>0</v>
      </c>
      <c r="AD15" s="31">
        <v>0</v>
      </c>
      <c r="AE15" s="31">
        <v>0</v>
      </c>
      <c r="AF15" s="31">
        <v>0</v>
      </c>
      <c r="AG15" s="31">
        <v>0</v>
      </c>
    </row>
    <row r="16" spans="1:33" x14ac:dyDescent="0.2">
      <c r="A16" t="s">
        <v>206</v>
      </c>
      <c r="B16" s="31">
        <v>0</v>
      </c>
      <c r="C16" s="31">
        <v>0</v>
      </c>
      <c r="D16" s="31">
        <v>0</v>
      </c>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c r="Z16" s="31">
        <v>0</v>
      </c>
      <c r="AA16" s="31">
        <v>0</v>
      </c>
      <c r="AB16" s="31">
        <v>0</v>
      </c>
      <c r="AC16" s="31">
        <v>0</v>
      </c>
      <c r="AD16" s="31">
        <v>0</v>
      </c>
      <c r="AE16" s="31">
        <v>0</v>
      </c>
      <c r="AF16" s="31">
        <v>0</v>
      </c>
      <c r="AG16" s="31">
        <v>0</v>
      </c>
    </row>
    <row r="17" spans="1:33" x14ac:dyDescent="0.2">
      <c r="A17" t="s">
        <v>207</v>
      </c>
      <c r="B17" s="31">
        <v>0</v>
      </c>
      <c r="C17" s="31">
        <v>0</v>
      </c>
      <c r="D17" s="31">
        <v>0</v>
      </c>
      <c r="E17" s="31">
        <v>0</v>
      </c>
      <c r="F17" s="31">
        <v>0</v>
      </c>
      <c r="G17" s="31">
        <v>0</v>
      </c>
      <c r="H17" s="31">
        <v>0</v>
      </c>
      <c r="I17" s="31">
        <v>0</v>
      </c>
      <c r="J17" s="31">
        <v>0</v>
      </c>
      <c r="K17" s="31">
        <v>0</v>
      </c>
      <c r="L17" s="31">
        <v>0</v>
      </c>
      <c r="M17" s="31">
        <v>0</v>
      </c>
      <c r="N17" s="31">
        <v>0</v>
      </c>
      <c r="O17" s="31">
        <v>0</v>
      </c>
      <c r="P17" s="31">
        <v>0</v>
      </c>
      <c r="Q17" s="31">
        <v>0</v>
      </c>
      <c r="R17" s="31">
        <v>0</v>
      </c>
      <c r="S17" s="31">
        <v>0</v>
      </c>
      <c r="T17" s="31">
        <v>0</v>
      </c>
      <c r="U17" s="31">
        <v>0</v>
      </c>
      <c r="V17" s="31">
        <v>0</v>
      </c>
      <c r="W17" s="31">
        <v>0</v>
      </c>
      <c r="X17" s="31">
        <v>0</v>
      </c>
      <c r="Y17" s="31">
        <v>0</v>
      </c>
      <c r="Z17" s="31">
        <v>0</v>
      </c>
      <c r="AA17" s="31">
        <v>0</v>
      </c>
      <c r="AB17" s="31">
        <v>0</v>
      </c>
      <c r="AC17" s="31">
        <v>0</v>
      </c>
      <c r="AD17" s="31">
        <v>0</v>
      </c>
      <c r="AE17" s="31">
        <v>0</v>
      </c>
      <c r="AF17" s="31">
        <v>0</v>
      </c>
      <c r="AG17" s="31">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7"/>
  <sheetViews>
    <sheetView workbookViewId="0">
      <selection activeCell="B7" sqref="B7:AG7"/>
    </sheetView>
  </sheetViews>
  <sheetFormatPr baseColWidth="10" defaultColWidth="8.83203125" defaultRowHeight="15" x14ac:dyDescent="0.2"/>
  <cols>
    <col min="1" max="1" width="23.5" customWidth="1"/>
    <col min="2" max="33" width="9.5" bestFit="1" customWidth="1"/>
  </cols>
  <sheetData>
    <row r="1" spans="1:33" x14ac:dyDescent="0.2">
      <c r="A1" t="s">
        <v>208</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t="s">
        <v>74</v>
      </c>
      <c r="B2" s="31">
        <v>0</v>
      </c>
      <c r="C2" s="31">
        <v>0</v>
      </c>
      <c r="D2" s="31">
        <v>0</v>
      </c>
      <c r="E2" s="31">
        <v>0</v>
      </c>
      <c r="F2" s="31">
        <v>0</v>
      </c>
      <c r="G2" s="31">
        <v>0</v>
      </c>
      <c r="H2" s="31">
        <v>0</v>
      </c>
      <c r="I2" s="31">
        <v>0</v>
      </c>
      <c r="J2" s="31">
        <v>0</v>
      </c>
      <c r="K2" s="31">
        <v>0</v>
      </c>
      <c r="L2" s="31">
        <v>0</v>
      </c>
      <c r="M2" s="31">
        <v>0</v>
      </c>
      <c r="N2" s="31">
        <v>0</v>
      </c>
      <c r="O2" s="31">
        <v>0</v>
      </c>
      <c r="P2" s="31">
        <v>0</v>
      </c>
      <c r="Q2" s="31">
        <v>0</v>
      </c>
      <c r="R2" s="31">
        <v>0</v>
      </c>
      <c r="S2" s="31">
        <v>0</v>
      </c>
      <c r="T2" s="31">
        <v>0</v>
      </c>
      <c r="U2" s="31">
        <v>0</v>
      </c>
      <c r="V2" s="31">
        <v>0</v>
      </c>
      <c r="W2" s="31">
        <v>0</v>
      </c>
      <c r="X2" s="31">
        <v>0</v>
      </c>
      <c r="Y2" s="31">
        <v>0</v>
      </c>
      <c r="Z2" s="31">
        <v>0</v>
      </c>
      <c r="AA2" s="31">
        <v>0</v>
      </c>
      <c r="AB2" s="31">
        <v>0</v>
      </c>
      <c r="AC2" s="31">
        <v>0</v>
      </c>
      <c r="AD2" s="31">
        <v>0</v>
      </c>
      <c r="AE2" s="31">
        <v>0</v>
      </c>
      <c r="AF2" s="31">
        <v>0</v>
      </c>
      <c r="AG2" s="31">
        <v>0</v>
      </c>
    </row>
    <row r="3" spans="1:33" x14ac:dyDescent="0.2">
      <c r="A3" t="s">
        <v>20</v>
      </c>
      <c r="B3" s="31">
        <v>0</v>
      </c>
      <c r="C3" s="31">
        <v>0</v>
      </c>
      <c r="D3" s="31">
        <v>0</v>
      </c>
      <c r="E3" s="31">
        <v>0</v>
      </c>
      <c r="F3" s="31">
        <v>0</v>
      </c>
      <c r="G3" s="31">
        <v>0</v>
      </c>
      <c r="H3" s="31">
        <v>0</v>
      </c>
      <c r="I3" s="31">
        <v>0</v>
      </c>
      <c r="J3" s="31">
        <v>0</v>
      </c>
      <c r="K3" s="31">
        <v>0</v>
      </c>
      <c r="L3" s="31">
        <v>0</v>
      </c>
      <c r="M3" s="31">
        <v>0</v>
      </c>
      <c r="N3" s="31">
        <v>0</v>
      </c>
      <c r="O3" s="31">
        <v>0</v>
      </c>
      <c r="P3" s="31">
        <v>0</v>
      </c>
      <c r="Q3" s="31">
        <v>0</v>
      </c>
      <c r="R3" s="31">
        <v>0</v>
      </c>
      <c r="S3" s="31">
        <v>0</v>
      </c>
      <c r="T3" s="31">
        <v>0</v>
      </c>
      <c r="U3" s="31">
        <v>0</v>
      </c>
      <c r="V3" s="31">
        <v>0</v>
      </c>
      <c r="W3" s="31">
        <v>0</v>
      </c>
      <c r="X3" s="31">
        <v>0</v>
      </c>
      <c r="Y3" s="31">
        <v>0</v>
      </c>
      <c r="Z3" s="31">
        <v>0</v>
      </c>
      <c r="AA3" s="31">
        <v>0</v>
      </c>
      <c r="AB3" s="31">
        <v>0</v>
      </c>
      <c r="AC3" s="31">
        <v>0</v>
      </c>
      <c r="AD3" s="31">
        <v>0</v>
      </c>
      <c r="AE3" s="31">
        <v>0</v>
      </c>
      <c r="AF3" s="31">
        <v>0</v>
      </c>
      <c r="AG3" s="31">
        <v>0</v>
      </c>
    </row>
    <row r="4" spans="1:33" x14ac:dyDescent="0.2">
      <c r="A4" t="s">
        <v>21</v>
      </c>
      <c r="B4" s="31">
        <v>0</v>
      </c>
      <c r="C4" s="31">
        <v>0</v>
      </c>
      <c r="D4" s="31">
        <v>0</v>
      </c>
      <c r="E4" s="31">
        <v>0</v>
      </c>
      <c r="F4" s="31">
        <v>0</v>
      </c>
      <c r="G4" s="31">
        <v>0</v>
      </c>
      <c r="H4" s="31">
        <v>0</v>
      </c>
      <c r="I4" s="31">
        <v>0</v>
      </c>
      <c r="J4" s="31">
        <v>0</v>
      </c>
      <c r="K4" s="31">
        <v>0</v>
      </c>
      <c r="L4" s="31">
        <v>0</v>
      </c>
      <c r="M4" s="31">
        <v>0</v>
      </c>
      <c r="N4" s="31">
        <v>0</v>
      </c>
      <c r="O4" s="31">
        <v>0</v>
      </c>
      <c r="P4" s="31">
        <v>0</v>
      </c>
      <c r="Q4" s="31">
        <v>0</v>
      </c>
      <c r="R4" s="31">
        <v>0</v>
      </c>
      <c r="S4" s="31">
        <v>0</v>
      </c>
      <c r="T4" s="31">
        <v>0</v>
      </c>
      <c r="U4" s="31">
        <v>0</v>
      </c>
      <c r="V4" s="31">
        <v>0</v>
      </c>
      <c r="W4" s="31">
        <v>0</v>
      </c>
      <c r="X4" s="31">
        <v>0</v>
      </c>
      <c r="Y4" s="31">
        <v>0</v>
      </c>
      <c r="Z4" s="31">
        <v>0</v>
      </c>
      <c r="AA4" s="31">
        <v>0</v>
      </c>
      <c r="AB4" s="31">
        <v>0</v>
      </c>
      <c r="AC4" s="31">
        <v>0</v>
      </c>
      <c r="AD4" s="31">
        <v>0</v>
      </c>
      <c r="AE4" s="31">
        <v>0</v>
      </c>
      <c r="AF4" s="31">
        <v>0</v>
      </c>
      <c r="AG4" s="31">
        <v>0</v>
      </c>
    </row>
    <row r="5" spans="1:33" x14ac:dyDescent="0.2">
      <c r="A5" t="s">
        <v>22</v>
      </c>
      <c r="B5" s="31">
        <v>0</v>
      </c>
      <c r="C5" s="31">
        <v>0</v>
      </c>
      <c r="D5" s="31">
        <v>0</v>
      </c>
      <c r="E5" s="31">
        <v>0</v>
      </c>
      <c r="F5" s="31">
        <v>0</v>
      </c>
      <c r="G5" s="31">
        <v>0</v>
      </c>
      <c r="H5" s="31">
        <v>0</v>
      </c>
      <c r="I5" s="31">
        <v>0</v>
      </c>
      <c r="J5" s="31">
        <v>0</v>
      </c>
      <c r="K5" s="31">
        <v>0</v>
      </c>
      <c r="L5" s="31">
        <v>0</v>
      </c>
      <c r="M5" s="31">
        <v>0</v>
      </c>
      <c r="N5" s="31">
        <v>0</v>
      </c>
      <c r="O5" s="31">
        <v>0</v>
      </c>
      <c r="P5" s="31">
        <v>0</v>
      </c>
      <c r="Q5" s="31">
        <v>0</v>
      </c>
      <c r="R5" s="31">
        <v>0</v>
      </c>
      <c r="S5" s="31">
        <v>0</v>
      </c>
      <c r="T5" s="31">
        <v>0</v>
      </c>
      <c r="U5" s="31">
        <v>0</v>
      </c>
      <c r="V5" s="31">
        <v>0</v>
      </c>
      <c r="W5" s="31">
        <v>0</v>
      </c>
      <c r="X5" s="31">
        <v>0</v>
      </c>
      <c r="Y5" s="31">
        <v>0</v>
      </c>
      <c r="Z5" s="31">
        <v>0</v>
      </c>
      <c r="AA5" s="31">
        <v>0</v>
      </c>
      <c r="AB5" s="31">
        <v>0</v>
      </c>
      <c r="AC5" s="31">
        <v>0</v>
      </c>
      <c r="AD5" s="31">
        <v>0</v>
      </c>
      <c r="AE5" s="31">
        <v>0</v>
      </c>
      <c r="AF5" s="31">
        <v>0</v>
      </c>
      <c r="AG5" s="31">
        <v>0</v>
      </c>
    </row>
    <row r="6" spans="1:33" x14ac:dyDescent="0.2">
      <c r="A6" t="s">
        <v>75</v>
      </c>
      <c r="B6" s="31">
        <v>0</v>
      </c>
      <c r="C6" s="31">
        <v>0</v>
      </c>
      <c r="D6" s="31">
        <v>0</v>
      </c>
      <c r="E6" s="31">
        <v>0</v>
      </c>
      <c r="F6" s="31">
        <v>0</v>
      </c>
      <c r="G6" s="31">
        <v>0</v>
      </c>
      <c r="H6" s="31">
        <v>0</v>
      </c>
      <c r="I6" s="31">
        <v>0</v>
      </c>
      <c r="J6" s="31">
        <v>0</v>
      </c>
      <c r="K6" s="31">
        <v>0</v>
      </c>
      <c r="L6" s="31">
        <v>0</v>
      </c>
      <c r="M6" s="31">
        <v>0</v>
      </c>
      <c r="N6" s="31">
        <v>0</v>
      </c>
      <c r="O6" s="31">
        <v>0</v>
      </c>
      <c r="P6" s="31">
        <v>0</v>
      </c>
      <c r="Q6" s="31">
        <v>0</v>
      </c>
      <c r="R6" s="31">
        <v>0</v>
      </c>
      <c r="S6" s="31">
        <v>0</v>
      </c>
      <c r="T6" s="31">
        <v>0</v>
      </c>
      <c r="U6" s="31">
        <v>0</v>
      </c>
      <c r="V6" s="31">
        <v>0</v>
      </c>
      <c r="W6" s="31">
        <v>0</v>
      </c>
      <c r="X6" s="31">
        <v>0</v>
      </c>
      <c r="Y6" s="31">
        <v>0</v>
      </c>
      <c r="Z6" s="31">
        <v>0</v>
      </c>
      <c r="AA6" s="31">
        <v>0</v>
      </c>
      <c r="AB6" s="31">
        <v>0</v>
      </c>
      <c r="AC6" s="31">
        <v>0</v>
      </c>
      <c r="AD6" s="31">
        <v>0</v>
      </c>
      <c r="AE6" s="31">
        <v>0</v>
      </c>
      <c r="AF6" s="31">
        <v>0</v>
      </c>
      <c r="AG6" s="31">
        <v>0</v>
      </c>
    </row>
    <row r="7" spans="1:33" x14ac:dyDescent="0.2">
      <c r="A7" t="s">
        <v>23</v>
      </c>
      <c r="B7" s="31">
        <f>'Mexico trend'!L45</f>
        <v>444.37387001329313</v>
      </c>
      <c r="C7" s="31">
        <f>'Mexico trend'!L46</f>
        <v>576.62930501993981</v>
      </c>
      <c r="D7" s="31">
        <f>'Mexico trend'!L47</f>
        <v>708.88474002658631</v>
      </c>
      <c r="E7" s="31">
        <f>'Mexico trend'!L48</f>
        <v>841.14017503323305</v>
      </c>
      <c r="F7" s="31">
        <f>'Mexico trend'!L49</f>
        <v>973.39561003987956</v>
      </c>
      <c r="G7" s="31">
        <f>'Mexico trend'!L50</f>
        <v>1105.6510450465262</v>
      </c>
      <c r="H7" s="31">
        <f>'Mexico trend'!L51</f>
        <v>1237.9064800531728</v>
      </c>
      <c r="I7" s="31">
        <f>'Mexico trend'!L52</f>
        <v>1370.1619150598196</v>
      </c>
      <c r="J7" s="31">
        <f>'Mexico trend'!L53</f>
        <v>1502.417350066466</v>
      </c>
      <c r="K7" s="31">
        <f>'Mexico trend'!L54</f>
        <v>1634.6727850731124</v>
      </c>
      <c r="L7" s="31">
        <f>'Mexico trend'!L55</f>
        <v>1766.9282200797588</v>
      </c>
      <c r="M7" s="31">
        <f>'Mexico trend'!L56</f>
        <v>1899.1836550864055</v>
      </c>
      <c r="N7" s="31">
        <f>'Mexico trend'!L57</f>
        <v>2031.4390900930521</v>
      </c>
      <c r="O7" s="31">
        <f>'Mexico trend'!L58</f>
        <v>2163.6945250996982</v>
      </c>
      <c r="P7" s="31">
        <f>'Mexico trend'!L59</f>
        <v>2295.9499601063449</v>
      </c>
      <c r="Q7" s="31">
        <f>'Mexico trend'!L60</f>
        <v>2428.2053951129915</v>
      </c>
      <c r="R7" s="31">
        <f>'Mexico trend'!L61</f>
        <v>2560.4608301196376</v>
      </c>
      <c r="S7" s="31">
        <f>'Mexico trend'!L62</f>
        <v>2692.7162651262847</v>
      </c>
      <c r="T7" s="31">
        <f>'Mexico trend'!L63</f>
        <v>2824.9717001329318</v>
      </c>
      <c r="U7" s="31">
        <f>'Mexico trend'!L64</f>
        <v>2957.227135139578</v>
      </c>
      <c r="V7" s="31">
        <f>'Mexico trend'!L65</f>
        <v>3089.482570146225</v>
      </c>
      <c r="W7" s="31">
        <f>'Mexico trend'!L66</f>
        <v>3221.7380051528717</v>
      </c>
      <c r="X7" s="31">
        <f>'Mexico trend'!L67</f>
        <v>3353.9934401595183</v>
      </c>
      <c r="Y7" s="31">
        <f>'Mexico trend'!L68</f>
        <v>3486.2488751661654</v>
      </c>
      <c r="Z7" s="31">
        <f>'Mexico trend'!L69</f>
        <v>3618.504310172812</v>
      </c>
      <c r="AA7" s="31">
        <f>'Mexico trend'!L70</f>
        <v>3750.7597451794586</v>
      </c>
      <c r="AB7" s="31">
        <f>'Mexico trend'!L71</f>
        <v>3883.0151801861052</v>
      </c>
      <c r="AC7" s="31">
        <f>'Mexico trend'!L72</f>
        <v>4015.2706151927523</v>
      </c>
      <c r="AD7" s="31">
        <f>'Mexico trend'!L73</f>
        <v>4147.5260501993989</v>
      </c>
      <c r="AE7" s="31">
        <f>'Mexico trend'!L74</f>
        <v>4279.7814852060465</v>
      </c>
      <c r="AF7" s="31">
        <f>'Mexico trend'!L75</f>
        <v>4412.0369202126922</v>
      </c>
      <c r="AG7" s="31">
        <f>'Mexico trend'!L76</f>
        <v>4544.2923552193388</v>
      </c>
    </row>
    <row r="8" spans="1:33" x14ac:dyDescent="0.2">
      <c r="A8" t="s">
        <v>24</v>
      </c>
      <c r="B8" s="31">
        <v>0</v>
      </c>
      <c r="C8" s="31">
        <v>0</v>
      </c>
      <c r="D8" s="31">
        <v>0</v>
      </c>
      <c r="E8" s="31">
        <v>0</v>
      </c>
      <c r="F8" s="31">
        <v>0</v>
      </c>
      <c r="G8" s="31">
        <v>0</v>
      </c>
      <c r="H8" s="31">
        <v>0</v>
      </c>
      <c r="I8" s="31">
        <v>0</v>
      </c>
      <c r="J8" s="31">
        <v>0</v>
      </c>
      <c r="K8" s="31">
        <v>0</v>
      </c>
      <c r="L8" s="31">
        <v>0</v>
      </c>
      <c r="M8" s="31">
        <v>0</v>
      </c>
      <c r="N8" s="31">
        <v>0</v>
      </c>
      <c r="O8" s="31">
        <v>0</v>
      </c>
      <c r="P8" s="31">
        <v>0</v>
      </c>
      <c r="Q8" s="31">
        <v>0</v>
      </c>
      <c r="R8" s="31">
        <v>0</v>
      </c>
      <c r="S8" s="31">
        <v>0</v>
      </c>
      <c r="T8" s="31">
        <v>0</v>
      </c>
      <c r="U8" s="31">
        <v>0</v>
      </c>
      <c r="V8" s="31">
        <v>0</v>
      </c>
      <c r="W8" s="31">
        <v>0</v>
      </c>
      <c r="X8" s="31">
        <v>0</v>
      </c>
      <c r="Y8" s="31">
        <v>0</v>
      </c>
      <c r="Z8" s="31">
        <v>0</v>
      </c>
      <c r="AA8" s="31">
        <v>0</v>
      </c>
      <c r="AB8" s="31">
        <v>0</v>
      </c>
      <c r="AC8" s="31">
        <v>0</v>
      </c>
      <c r="AD8" s="31">
        <v>0</v>
      </c>
      <c r="AE8" s="31">
        <v>0</v>
      </c>
      <c r="AF8" s="31">
        <v>0</v>
      </c>
      <c r="AG8" s="31">
        <v>0</v>
      </c>
    </row>
    <row r="9" spans="1:33" x14ac:dyDescent="0.2">
      <c r="A9" t="s">
        <v>25</v>
      </c>
      <c r="B9" s="31">
        <v>0</v>
      </c>
      <c r="C9" s="31">
        <v>0</v>
      </c>
      <c r="D9" s="31">
        <v>0</v>
      </c>
      <c r="E9" s="31">
        <v>0</v>
      </c>
      <c r="F9" s="31">
        <v>0</v>
      </c>
      <c r="G9" s="31">
        <v>0</v>
      </c>
      <c r="H9" s="31">
        <v>0</v>
      </c>
      <c r="I9" s="31">
        <v>0</v>
      </c>
      <c r="J9" s="31">
        <v>0</v>
      </c>
      <c r="K9" s="31">
        <v>0</v>
      </c>
      <c r="L9" s="31">
        <v>0</v>
      </c>
      <c r="M9" s="31">
        <v>0</v>
      </c>
      <c r="N9" s="31">
        <v>0</v>
      </c>
      <c r="O9" s="31">
        <v>0</v>
      </c>
      <c r="P9" s="31">
        <v>0</v>
      </c>
      <c r="Q9" s="31">
        <v>0</v>
      </c>
      <c r="R9" s="31">
        <v>0</v>
      </c>
      <c r="S9" s="31">
        <v>0</v>
      </c>
      <c r="T9" s="31">
        <v>0</v>
      </c>
      <c r="U9" s="31">
        <v>0</v>
      </c>
      <c r="V9" s="31">
        <v>0</v>
      </c>
      <c r="W9" s="31">
        <v>0</v>
      </c>
      <c r="X9" s="31">
        <v>0</v>
      </c>
      <c r="Y9" s="31">
        <v>0</v>
      </c>
      <c r="Z9" s="31">
        <v>0</v>
      </c>
      <c r="AA9" s="31">
        <v>0</v>
      </c>
      <c r="AB9" s="31">
        <v>0</v>
      </c>
      <c r="AC9" s="31">
        <v>0</v>
      </c>
      <c r="AD9" s="31">
        <v>0</v>
      </c>
      <c r="AE9" s="31">
        <v>0</v>
      </c>
      <c r="AF9" s="31">
        <v>0</v>
      </c>
      <c r="AG9" s="31">
        <v>0</v>
      </c>
    </row>
    <row r="10" spans="1:33" x14ac:dyDescent="0.2">
      <c r="A10" t="s">
        <v>26</v>
      </c>
      <c r="B10" s="31">
        <v>0</v>
      </c>
      <c r="C10" s="31">
        <v>0</v>
      </c>
      <c r="D10" s="31">
        <v>0</v>
      </c>
      <c r="E10" s="31">
        <v>0</v>
      </c>
      <c r="F10" s="31">
        <v>0</v>
      </c>
      <c r="G10" s="31">
        <v>0</v>
      </c>
      <c r="H10" s="31">
        <v>0</v>
      </c>
      <c r="I10" s="31">
        <v>0</v>
      </c>
      <c r="J10" s="31">
        <v>0</v>
      </c>
      <c r="K10" s="31">
        <v>0</v>
      </c>
      <c r="L10" s="31">
        <v>0</v>
      </c>
      <c r="M10" s="31">
        <v>0</v>
      </c>
      <c r="N10" s="31">
        <v>0</v>
      </c>
      <c r="O10" s="31">
        <v>0</v>
      </c>
      <c r="P10" s="31">
        <v>0</v>
      </c>
      <c r="Q10" s="31">
        <v>0</v>
      </c>
      <c r="R10" s="31">
        <v>0</v>
      </c>
      <c r="S10" s="31">
        <v>0</v>
      </c>
      <c r="T10" s="31">
        <v>0</v>
      </c>
      <c r="U10" s="31">
        <v>0</v>
      </c>
      <c r="V10" s="31">
        <v>0</v>
      </c>
      <c r="W10" s="31">
        <v>0</v>
      </c>
      <c r="X10" s="31">
        <v>0</v>
      </c>
      <c r="Y10" s="31">
        <v>0</v>
      </c>
      <c r="Z10" s="31">
        <v>0</v>
      </c>
      <c r="AA10" s="31">
        <v>0</v>
      </c>
      <c r="AB10" s="31">
        <v>0</v>
      </c>
      <c r="AC10" s="31">
        <v>0</v>
      </c>
      <c r="AD10" s="31">
        <v>0</v>
      </c>
      <c r="AE10" s="31">
        <v>0</v>
      </c>
      <c r="AF10" s="31">
        <v>0</v>
      </c>
      <c r="AG10" s="31">
        <v>0</v>
      </c>
    </row>
    <row r="11" spans="1:33" x14ac:dyDescent="0.2">
      <c r="A11" t="s">
        <v>27</v>
      </c>
      <c r="B11" s="31">
        <v>0</v>
      </c>
      <c r="C11" s="31">
        <v>0</v>
      </c>
      <c r="D11" s="31">
        <v>0</v>
      </c>
      <c r="E11" s="31">
        <v>0</v>
      </c>
      <c r="F11" s="31">
        <v>0</v>
      </c>
      <c r="G11" s="31">
        <v>0</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c r="Z11" s="31">
        <v>0</v>
      </c>
      <c r="AA11" s="31">
        <v>0</v>
      </c>
      <c r="AB11" s="31">
        <v>0</v>
      </c>
      <c r="AC11" s="31">
        <v>0</v>
      </c>
      <c r="AD11" s="31">
        <v>0</v>
      </c>
      <c r="AE11" s="31">
        <v>0</v>
      </c>
      <c r="AF11" s="31">
        <v>0</v>
      </c>
      <c r="AG11" s="31">
        <v>0</v>
      </c>
    </row>
    <row r="12" spans="1:33" x14ac:dyDescent="0.2">
      <c r="A12" t="s">
        <v>28</v>
      </c>
      <c r="B12" s="31">
        <v>0</v>
      </c>
      <c r="C12" s="31">
        <v>0</v>
      </c>
      <c r="D12" s="31">
        <v>0</v>
      </c>
      <c r="E12" s="31">
        <v>0</v>
      </c>
      <c r="F12" s="31">
        <v>0</v>
      </c>
      <c r="G12" s="31">
        <v>0</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c r="Z12" s="31">
        <v>0</v>
      </c>
      <c r="AA12" s="31">
        <v>0</v>
      </c>
      <c r="AB12" s="31">
        <v>0</v>
      </c>
      <c r="AC12" s="31">
        <v>0</v>
      </c>
      <c r="AD12" s="31">
        <v>0</v>
      </c>
      <c r="AE12" s="31">
        <v>0</v>
      </c>
      <c r="AF12" s="31">
        <v>0</v>
      </c>
      <c r="AG12" s="31">
        <v>0</v>
      </c>
    </row>
    <row r="13" spans="1:33" x14ac:dyDescent="0.2">
      <c r="A13" t="s">
        <v>73</v>
      </c>
      <c r="B13" s="31">
        <v>0</v>
      </c>
      <c r="C13" s="31">
        <v>0</v>
      </c>
      <c r="D13" s="31">
        <v>0</v>
      </c>
      <c r="E13" s="31">
        <v>0</v>
      </c>
      <c r="F13" s="31">
        <v>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c r="Z13" s="31">
        <v>0</v>
      </c>
      <c r="AA13" s="31">
        <v>0</v>
      </c>
      <c r="AB13" s="31">
        <v>0</v>
      </c>
      <c r="AC13" s="31">
        <v>0</v>
      </c>
      <c r="AD13" s="31">
        <v>0</v>
      </c>
      <c r="AE13" s="31">
        <v>0</v>
      </c>
      <c r="AF13" s="31">
        <v>0</v>
      </c>
      <c r="AG13" s="31">
        <v>0</v>
      </c>
    </row>
    <row r="14" spans="1:33" x14ac:dyDescent="0.2">
      <c r="A14" t="s">
        <v>76</v>
      </c>
      <c r="B14" s="31">
        <v>0</v>
      </c>
      <c r="C14" s="31">
        <v>0</v>
      </c>
      <c r="D14" s="31">
        <v>0</v>
      </c>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c r="Z14" s="31">
        <v>0</v>
      </c>
      <c r="AA14" s="31">
        <v>0</v>
      </c>
      <c r="AB14" s="31">
        <v>0</v>
      </c>
      <c r="AC14" s="31">
        <v>0</v>
      </c>
      <c r="AD14" s="31">
        <v>0</v>
      </c>
      <c r="AE14" s="31">
        <v>0</v>
      </c>
      <c r="AF14" s="31">
        <v>0</v>
      </c>
      <c r="AG14" s="31">
        <v>0</v>
      </c>
    </row>
    <row r="15" spans="1:33" x14ac:dyDescent="0.2">
      <c r="A15" t="s">
        <v>205</v>
      </c>
      <c r="B15" s="31">
        <v>0</v>
      </c>
      <c r="C15" s="31">
        <v>0</v>
      </c>
      <c r="D15" s="31">
        <v>0</v>
      </c>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c r="Z15" s="31">
        <v>0</v>
      </c>
      <c r="AA15" s="31">
        <v>0</v>
      </c>
      <c r="AB15" s="31">
        <v>0</v>
      </c>
      <c r="AC15" s="31">
        <v>0</v>
      </c>
      <c r="AD15" s="31">
        <v>0</v>
      </c>
      <c r="AE15" s="31">
        <v>0</v>
      </c>
      <c r="AF15" s="31">
        <v>0</v>
      </c>
      <c r="AG15" s="31">
        <v>0</v>
      </c>
    </row>
    <row r="16" spans="1:33" x14ac:dyDescent="0.2">
      <c r="A16" t="s">
        <v>206</v>
      </c>
      <c r="B16" s="31">
        <v>0</v>
      </c>
      <c r="C16" s="31">
        <v>0</v>
      </c>
      <c r="D16" s="31">
        <v>0</v>
      </c>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c r="Z16" s="31">
        <v>0</v>
      </c>
      <c r="AA16" s="31">
        <v>0</v>
      </c>
      <c r="AB16" s="31">
        <v>0</v>
      </c>
      <c r="AC16" s="31">
        <v>0</v>
      </c>
      <c r="AD16" s="31">
        <v>0</v>
      </c>
      <c r="AE16" s="31">
        <v>0</v>
      </c>
      <c r="AF16" s="31">
        <v>0</v>
      </c>
      <c r="AG16" s="31">
        <v>0</v>
      </c>
    </row>
    <row r="17" spans="1:33" x14ac:dyDescent="0.2">
      <c r="A17" t="s">
        <v>207</v>
      </c>
      <c r="B17" s="31">
        <v>0</v>
      </c>
      <c r="C17" s="31">
        <v>0</v>
      </c>
      <c r="D17" s="31">
        <v>0</v>
      </c>
      <c r="E17" s="31">
        <v>0</v>
      </c>
      <c r="F17" s="31">
        <v>0</v>
      </c>
      <c r="G17" s="31">
        <v>0</v>
      </c>
      <c r="H17" s="31">
        <v>0</v>
      </c>
      <c r="I17" s="31">
        <v>0</v>
      </c>
      <c r="J17" s="31">
        <v>0</v>
      </c>
      <c r="K17" s="31">
        <v>0</v>
      </c>
      <c r="L17" s="31">
        <v>0</v>
      </c>
      <c r="M17" s="31">
        <v>0</v>
      </c>
      <c r="N17" s="31">
        <v>0</v>
      </c>
      <c r="O17" s="31">
        <v>0</v>
      </c>
      <c r="P17" s="31">
        <v>0</v>
      </c>
      <c r="Q17" s="31">
        <v>0</v>
      </c>
      <c r="R17" s="31">
        <v>0</v>
      </c>
      <c r="S17" s="31">
        <v>0</v>
      </c>
      <c r="T17" s="31">
        <v>0</v>
      </c>
      <c r="U17" s="31">
        <v>0</v>
      </c>
      <c r="V17" s="31">
        <v>0</v>
      </c>
      <c r="W17" s="31">
        <v>0</v>
      </c>
      <c r="X17" s="31">
        <v>0</v>
      </c>
      <c r="Y17" s="31">
        <v>0</v>
      </c>
      <c r="Z17" s="31">
        <v>0</v>
      </c>
      <c r="AA17" s="31">
        <v>0</v>
      </c>
      <c r="AB17" s="31">
        <v>0</v>
      </c>
      <c r="AC17" s="31">
        <v>0</v>
      </c>
      <c r="AD17" s="31">
        <v>0</v>
      </c>
      <c r="AE17" s="31">
        <v>0</v>
      </c>
      <c r="AF17" s="31">
        <v>0</v>
      </c>
      <c r="AG17" s="3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2BF5A-4377-744A-8ECE-A318097CFA98}">
  <dimension ref="A1:Q102"/>
  <sheetViews>
    <sheetView workbookViewId="0">
      <selection activeCell="D10" sqref="D10:D11"/>
    </sheetView>
  </sheetViews>
  <sheetFormatPr baseColWidth="10" defaultColWidth="11.5" defaultRowHeight="15" x14ac:dyDescent="0.2"/>
  <cols>
    <col min="1" max="1" width="17.83203125" customWidth="1"/>
  </cols>
  <sheetData>
    <row r="1" spans="1:6" x14ac:dyDescent="0.2">
      <c r="A1" s="1" t="s">
        <v>623</v>
      </c>
    </row>
    <row r="2" spans="1:6" x14ac:dyDescent="0.2">
      <c r="A2" s="1"/>
    </row>
    <row r="3" spans="1:6" x14ac:dyDescent="0.2">
      <c r="A3" s="1" t="s">
        <v>624</v>
      </c>
    </row>
    <row r="4" spans="1:6" x14ac:dyDescent="0.2">
      <c r="A4" s="1"/>
      <c r="D4" t="s">
        <v>625</v>
      </c>
    </row>
    <row r="5" spans="1:6" x14ac:dyDescent="0.2">
      <c r="A5" t="s">
        <v>626</v>
      </c>
      <c r="B5" s="45">
        <f>(E6+E7)/1000000</f>
        <v>126.01402400000001</v>
      </c>
      <c r="C5" t="s">
        <v>233</v>
      </c>
      <c r="D5" t="s">
        <v>627</v>
      </c>
      <c r="E5" s="45">
        <f>B5-SUM(C36)/1000000</f>
        <v>0</v>
      </c>
    </row>
    <row r="6" spans="1:6" x14ac:dyDescent="0.2">
      <c r="A6" t="s">
        <v>628</v>
      </c>
      <c r="B6">
        <f t="shared" ref="B6:B7" si="0">E6/1000000</f>
        <v>91.990335999999999</v>
      </c>
      <c r="C6" t="s">
        <v>233</v>
      </c>
      <c r="D6" s="46">
        <f>B6/B5</f>
        <v>0.73000078150031933</v>
      </c>
      <c r="E6" s="47">
        <f>SUM(I36:Q36)</f>
        <v>91990336</v>
      </c>
      <c r="F6" t="s">
        <v>629</v>
      </c>
    </row>
    <row r="7" spans="1:6" x14ac:dyDescent="0.2">
      <c r="A7" t="s">
        <v>630</v>
      </c>
      <c r="B7">
        <f t="shared" si="0"/>
        <v>34.023688</v>
      </c>
      <c r="C7" t="s">
        <v>233</v>
      </c>
      <c r="D7" s="46">
        <f>B7/B5</f>
        <v>0.26999921849968062</v>
      </c>
      <c r="E7" s="47">
        <f>SUM(D36:H36)</f>
        <v>34023688</v>
      </c>
      <c r="F7" t="s">
        <v>631</v>
      </c>
    </row>
    <row r="9" spans="1:6" x14ac:dyDescent="0.2">
      <c r="A9" t="s">
        <v>632</v>
      </c>
      <c r="B9" s="48">
        <f>B10+B11</f>
        <v>35.233462000000003</v>
      </c>
      <c r="C9" t="s">
        <v>233</v>
      </c>
      <c r="D9" t="s">
        <v>633</v>
      </c>
    </row>
    <row r="10" spans="1:6" x14ac:dyDescent="0.2">
      <c r="A10" t="s">
        <v>634</v>
      </c>
      <c r="B10" s="48">
        <f>SUM(D58:D66)/1000000</f>
        <v>26.291347999999999</v>
      </c>
      <c r="C10" t="s">
        <v>233</v>
      </c>
      <c r="D10" s="46">
        <f>B10/B9</f>
        <v>0.74620393533851415</v>
      </c>
    </row>
    <row r="11" spans="1:6" x14ac:dyDescent="0.2">
      <c r="A11" t="s">
        <v>635</v>
      </c>
      <c r="B11" s="48">
        <f>SUM(D53:D57)/1000000</f>
        <v>8.9421140000000001</v>
      </c>
      <c r="C11" t="s">
        <v>233</v>
      </c>
      <c r="D11" s="46">
        <f>B11/B9</f>
        <v>0.25379606466148569</v>
      </c>
    </row>
    <row r="14" spans="1:6" x14ac:dyDescent="0.2">
      <c r="A14" s="49" t="s">
        <v>636</v>
      </c>
      <c r="B14" s="50"/>
      <c r="C14" s="50"/>
      <c r="D14" s="50"/>
    </row>
    <row r="15" spans="1:6" x14ac:dyDescent="0.2">
      <c r="A15" s="49"/>
      <c r="B15" s="50"/>
      <c r="C15" s="50"/>
      <c r="D15" s="50" t="s">
        <v>625</v>
      </c>
    </row>
    <row r="16" spans="1:6" x14ac:dyDescent="0.2">
      <c r="A16" s="50" t="s">
        <v>626</v>
      </c>
      <c r="B16" s="50">
        <v>121</v>
      </c>
      <c r="C16" s="50" t="s">
        <v>233</v>
      </c>
      <c r="D16" s="50"/>
    </row>
    <row r="17" spans="1:17" x14ac:dyDescent="0.2">
      <c r="A17" s="50" t="s">
        <v>628</v>
      </c>
      <c r="B17" s="50">
        <v>93</v>
      </c>
      <c r="C17" s="50" t="s">
        <v>233</v>
      </c>
      <c r="D17" s="50">
        <f>B17/B16</f>
        <v>0.76859504132231404</v>
      </c>
    </row>
    <row r="18" spans="1:17" x14ac:dyDescent="0.2">
      <c r="A18" s="50" t="s">
        <v>630</v>
      </c>
      <c r="B18" s="50">
        <v>28</v>
      </c>
      <c r="C18" s="50" t="s">
        <v>233</v>
      </c>
      <c r="D18" s="50">
        <f>B18/B16</f>
        <v>0.23140495867768596</v>
      </c>
    </row>
    <row r="19" spans="1:17" x14ac:dyDescent="0.2">
      <c r="A19" s="50"/>
      <c r="B19" s="50"/>
      <c r="C19" s="50"/>
      <c r="D19" s="50"/>
    </row>
    <row r="20" spans="1:17" x14ac:dyDescent="0.2">
      <c r="A20" s="50" t="s">
        <v>632</v>
      </c>
      <c r="B20" s="50">
        <v>31.8</v>
      </c>
      <c r="C20" s="50" t="s">
        <v>233</v>
      </c>
      <c r="D20" s="50"/>
    </row>
    <row r="21" spans="1:17" x14ac:dyDescent="0.2">
      <c r="A21" s="50" t="s">
        <v>634</v>
      </c>
      <c r="B21" s="51">
        <f>B20*D17</f>
        <v>24.441322314049586</v>
      </c>
      <c r="C21" s="50" t="s">
        <v>233</v>
      </c>
      <c r="D21" s="50"/>
    </row>
    <row r="22" spans="1:17" x14ac:dyDescent="0.2">
      <c r="A22" s="50" t="s">
        <v>635</v>
      </c>
      <c r="B22" s="51">
        <f>B20*D18</f>
        <v>7.3586776859504139</v>
      </c>
      <c r="C22" s="50" t="s">
        <v>233</v>
      </c>
      <c r="D22" s="50"/>
    </row>
    <row r="27" spans="1:17" ht="16" x14ac:dyDescent="0.2">
      <c r="A27" s="52" t="s">
        <v>637</v>
      </c>
      <c r="B27" s="53"/>
      <c r="C27" s="53"/>
      <c r="D27" s="53"/>
      <c r="E27" s="53"/>
      <c r="F27" s="53"/>
      <c r="G27" s="53"/>
      <c r="H27" s="53"/>
      <c r="I27" s="53"/>
      <c r="J27" s="53"/>
      <c r="K27" s="53"/>
      <c r="L27" s="53"/>
      <c r="M27" s="53"/>
      <c r="N27" s="53"/>
      <c r="O27" s="53"/>
      <c r="P27" s="53"/>
      <c r="Q27" s="54" t="s">
        <v>638</v>
      </c>
    </row>
    <row r="28" spans="1:17" ht="16" x14ac:dyDescent="0.2">
      <c r="A28" s="55" t="s">
        <v>639</v>
      </c>
      <c r="B28" s="53"/>
      <c r="C28" s="53"/>
      <c r="D28" s="53"/>
      <c r="E28" s="53"/>
      <c r="F28" s="53"/>
      <c r="G28" s="53"/>
      <c r="H28" s="53"/>
      <c r="I28" s="53"/>
      <c r="J28" s="53"/>
      <c r="K28" s="53"/>
      <c r="L28" s="53"/>
      <c r="M28" s="53"/>
      <c r="N28" s="53"/>
      <c r="O28" s="53"/>
      <c r="P28" s="53"/>
      <c r="Q28" s="53"/>
    </row>
    <row r="29" spans="1:17" ht="16" x14ac:dyDescent="0.2">
      <c r="A29" s="53"/>
      <c r="B29" s="53"/>
      <c r="C29" s="53"/>
      <c r="D29" s="53"/>
      <c r="E29" s="53"/>
      <c r="F29" s="53"/>
      <c r="G29" s="53"/>
      <c r="H29" s="53"/>
      <c r="I29" s="53"/>
      <c r="J29" s="53"/>
      <c r="K29" s="53"/>
      <c r="L29" s="53"/>
      <c r="M29" s="53"/>
      <c r="N29" s="53"/>
      <c r="O29" s="53"/>
      <c r="P29" s="53"/>
      <c r="Q29" s="53"/>
    </row>
    <row r="30" spans="1:17" x14ac:dyDescent="0.2">
      <c r="A30" s="82" t="s">
        <v>640</v>
      </c>
      <c r="B30" s="83"/>
      <c r="C30" s="83"/>
      <c r="D30" s="83"/>
      <c r="E30" s="83"/>
      <c r="F30" s="83"/>
      <c r="G30" s="83"/>
      <c r="H30" s="83"/>
      <c r="I30" s="83"/>
      <c r="J30" s="83"/>
      <c r="K30" s="83"/>
      <c r="L30" s="83"/>
      <c r="M30" s="83"/>
      <c r="N30" s="83"/>
      <c r="O30" s="83"/>
      <c r="P30" s="83"/>
      <c r="Q30" s="56" t="s">
        <v>641</v>
      </c>
    </row>
    <row r="31" spans="1:17" ht="16" x14ac:dyDescent="0.2">
      <c r="A31" s="53"/>
      <c r="B31" s="53"/>
      <c r="C31" s="53"/>
      <c r="D31" s="53"/>
      <c r="E31" s="53"/>
      <c r="F31" s="53"/>
      <c r="G31" s="53"/>
      <c r="H31" s="53"/>
      <c r="I31" s="53"/>
      <c r="J31" s="53"/>
      <c r="K31" s="53"/>
      <c r="L31" s="53"/>
      <c r="M31" s="53"/>
      <c r="N31" s="53"/>
      <c r="O31" s="53"/>
      <c r="P31" s="53"/>
      <c r="Q31" s="53"/>
    </row>
    <row r="32" spans="1:17" x14ac:dyDescent="0.2">
      <c r="A32" s="81" t="s">
        <v>642</v>
      </c>
      <c r="B32" s="81" t="s">
        <v>643</v>
      </c>
      <c r="C32" s="81" t="s">
        <v>644</v>
      </c>
      <c r="D32" s="81" t="s">
        <v>645</v>
      </c>
      <c r="E32" s="81"/>
      <c r="F32" s="81"/>
      <c r="G32" s="81"/>
      <c r="H32" s="81"/>
      <c r="I32" s="81"/>
      <c r="J32" s="81"/>
      <c r="K32" s="81"/>
      <c r="L32" s="81"/>
      <c r="M32" s="81"/>
      <c r="N32" s="81"/>
      <c r="O32" s="81"/>
      <c r="P32" s="81"/>
      <c r="Q32" s="81"/>
    </row>
    <row r="33" spans="1:17" ht="24" x14ac:dyDescent="0.2">
      <c r="A33" s="81"/>
      <c r="B33" s="81"/>
      <c r="C33" s="81"/>
      <c r="D33" s="57" t="s">
        <v>646</v>
      </c>
      <c r="E33" s="57" t="s">
        <v>647</v>
      </c>
      <c r="F33" s="57" t="s">
        <v>648</v>
      </c>
      <c r="G33" s="57" t="s">
        <v>649</v>
      </c>
      <c r="H33" s="57" t="s">
        <v>650</v>
      </c>
      <c r="I33" s="57" t="s">
        <v>651</v>
      </c>
      <c r="J33" s="57" t="s">
        <v>652</v>
      </c>
      <c r="K33" s="57" t="s">
        <v>653</v>
      </c>
      <c r="L33" s="57" t="s">
        <v>654</v>
      </c>
      <c r="M33" s="57" t="s">
        <v>655</v>
      </c>
      <c r="N33" s="57" t="s">
        <v>656</v>
      </c>
      <c r="O33" s="57" t="s">
        <v>657</v>
      </c>
      <c r="P33" s="57" t="s">
        <v>658</v>
      </c>
      <c r="Q33" s="57" t="s">
        <v>659</v>
      </c>
    </row>
    <row r="34" spans="1:17" x14ac:dyDescent="0.2">
      <c r="A34" s="58"/>
      <c r="B34" s="58"/>
      <c r="C34" s="58"/>
      <c r="D34" s="58"/>
      <c r="E34" s="58"/>
      <c r="F34" s="58"/>
      <c r="G34" s="58"/>
      <c r="H34" s="58"/>
      <c r="I34" s="58"/>
      <c r="J34" s="58"/>
      <c r="K34" s="58"/>
      <c r="L34" s="58"/>
      <c r="M34" s="58"/>
      <c r="N34" s="58"/>
      <c r="O34" s="58"/>
      <c r="P34" s="58"/>
      <c r="Q34" s="58"/>
    </row>
    <row r="35" spans="1:17" x14ac:dyDescent="0.2">
      <c r="A35" s="59" t="s">
        <v>660</v>
      </c>
      <c r="B35" s="59" t="s">
        <v>661</v>
      </c>
      <c r="C35" s="60">
        <v>189432</v>
      </c>
      <c r="D35" s="60">
        <v>155562</v>
      </c>
      <c r="E35" s="60">
        <v>13649</v>
      </c>
      <c r="F35" s="60">
        <v>9551</v>
      </c>
      <c r="G35" s="60">
        <v>6481</v>
      </c>
      <c r="H35" s="60">
        <v>2034</v>
      </c>
      <c r="I35" s="60">
        <v>1053</v>
      </c>
      <c r="J35" s="60">
        <v>361</v>
      </c>
      <c r="K35" s="60">
        <v>353</v>
      </c>
      <c r="L35" s="60">
        <v>156</v>
      </c>
      <c r="M35" s="60">
        <v>87</v>
      </c>
      <c r="N35" s="60">
        <v>65</v>
      </c>
      <c r="O35" s="60">
        <v>40</v>
      </c>
      <c r="P35" s="60">
        <v>29</v>
      </c>
      <c r="Q35" s="60">
        <v>11</v>
      </c>
    </row>
    <row r="36" spans="1:17" x14ac:dyDescent="0.2">
      <c r="A36" s="61" t="s">
        <v>660</v>
      </c>
      <c r="B36" s="61" t="s">
        <v>662</v>
      </c>
      <c r="C36" s="62">
        <v>126014024</v>
      </c>
      <c r="D36" s="62">
        <v>5608325</v>
      </c>
      <c r="E36" s="62">
        <v>4838272</v>
      </c>
      <c r="F36" s="62">
        <v>6709875</v>
      </c>
      <c r="G36" s="62">
        <v>9827056</v>
      </c>
      <c r="H36" s="62">
        <v>7040160</v>
      </c>
      <c r="I36" s="62">
        <v>7286065</v>
      </c>
      <c r="J36" s="62">
        <v>4387069</v>
      </c>
      <c r="K36" s="62">
        <v>7356476</v>
      </c>
      <c r="L36" s="62">
        <v>5856438</v>
      </c>
      <c r="M36" s="62">
        <v>6077483</v>
      </c>
      <c r="N36" s="62">
        <v>10134079</v>
      </c>
      <c r="O36" s="62">
        <v>14315969</v>
      </c>
      <c r="P36" s="62">
        <v>20631270</v>
      </c>
      <c r="Q36" s="62">
        <v>15945487</v>
      </c>
    </row>
    <row r="37" spans="1:17" x14ac:dyDescent="0.2">
      <c r="A37" s="63" t="s">
        <v>663</v>
      </c>
      <c r="B37" s="63" t="s">
        <v>661</v>
      </c>
      <c r="C37" s="64">
        <v>634</v>
      </c>
      <c r="D37" s="64">
        <v>531</v>
      </c>
      <c r="E37" s="64">
        <v>42</v>
      </c>
      <c r="F37" s="64">
        <v>21</v>
      </c>
      <c r="G37" s="64">
        <v>5</v>
      </c>
      <c r="H37" s="64">
        <v>7</v>
      </c>
      <c r="I37" s="64">
        <v>1</v>
      </c>
      <c r="J37" s="64">
        <v>4</v>
      </c>
      <c r="K37" s="64">
        <v>6</v>
      </c>
      <c r="L37" s="64">
        <v>2</v>
      </c>
      <c r="M37" s="64">
        <v>0</v>
      </c>
      <c r="N37" s="64">
        <v>2</v>
      </c>
      <c r="O37" s="64">
        <v>7</v>
      </c>
      <c r="P37" s="64">
        <v>4</v>
      </c>
      <c r="Q37" s="64">
        <v>2</v>
      </c>
    </row>
    <row r="38" spans="1:17" x14ac:dyDescent="0.2">
      <c r="A38" s="65" t="s">
        <v>663</v>
      </c>
      <c r="B38" s="65" t="s">
        <v>662</v>
      </c>
      <c r="C38" s="66">
        <v>9209944</v>
      </c>
      <c r="D38" s="66">
        <v>30097</v>
      </c>
      <c r="E38" s="66">
        <v>13959</v>
      </c>
      <c r="F38" s="66">
        <v>14353</v>
      </c>
      <c r="G38" s="66">
        <v>5903</v>
      </c>
      <c r="H38" s="66">
        <v>28523</v>
      </c>
      <c r="I38" s="66">
        <v>9234</v>
      </c>
      <c r="J38" s="66">
        <v>51188</v>
      </c>
      <c r="K38" s="66">
        <v>134612</v>
      </c>
      <c r="L38" s="66">
        <v>78369</v>
      </c>
      <c r="M38" s="66">
        <v>0</v>
      </c>
      <c r="N38" s="66">
        <v>433121</v>
      </c>
      <c r="O38" s="66">
        <v>2882479</v>
      </c>
      <c r="P38" s="66">
        <v>2519269</v>
      </c>
      <c r="Q38" s="66">
        <v>3008837</v>
      </c>
    </row>
    <row r="39" spans="1:17" ht="16" x14ac:dyDescent="0.2">
      <c r="A39" s="53"/>
      <c r="B39" s="53"/>
      <c r="C39" s="53"/>
      <c r="D39" s="53"/>
      <c r="E39" s="53"/>
      <c r="F39" s="53"/>
      <c r="G39" s="53"/>
      <c r="H39" s="53"/>
      <c r="I39" s="53"/>
      <c r="J39" s="53"/>
      <c r="K39" s="53"/>
      <c r="L39" s="53"/>
      <c r="M39" s="53"/>
      <c r="N39" s="53"/>
      <c r="O39" s="53"/>
      <c r="P39" s="53"/>
      <c r="Q39" s="53"/>
    </row>
    <row r="40" spans="1:17" ht="16" x14ac:dyDescent="0.2">
      <c r="A40" s="67" t="s">
        <v>664</v>
      </c>
      <c r="B40" s="53"/>
      <c r="C40" s="53"/>
      <c r="D40" s="53"/>
      <c r="E40" s="53"/>
      <c r="F40" s="53"/>
      <c r="G40" s="53"/>
      <c r="H40" s="53"/>
      <c r="I40" s="53"/>
      <c r="J40" s="53"/>
      <c r="K40" s="53"/>
      <c r="L40" s="53"/>
      <c r="M40" s="53"/>
      <c r="N40" s="53"/>
      <c r="O40" s="53"/>
      <c r="P40" s="53"/>
      <c r="Q40" s="53"/>
    </row>
    <row r="41" spans="1:17" ht="16" x14ac:dyDescent="0.2">
      <c r="A41" s="68"/>
      <c r="B41" s="68"/>
      <c r="C41" s="68"/>
      <c r="D41" s="68"/>
      <c r="E41" s="68"/>
      <c r="F41" s="68"/>
      <c r="G41" s="68"/>
      <c r="H41" s="68"/>
      <c r="I41" s="68"/>
      <c r="J41" s="68"/>
      <c r="K41" s="68"/>
      <c r="L41" s="68"/>
      <c r="M41" s="68"/>
      <c r="N41" s="68"/>
      <c r="O41" s="68"/>
      <c r="P41" s="68"/>
      <c r="Q41" s="68"/>
    </row>
    <row r="44" spans="1:17" ht="16" x14ac:dyDescent="0.2">
      <c r="A44" s="52" t="s">
        <v>637</v>
      </c>
      <c r="B44" s="53"/>
      <c r="C44" s="53"/>
      <c r="D44" s="53"/>
      <c r="E44" s="53"/>
      <c r="F44" s="53"/>
      <c r="G44" s="54" t="s">
        <v>638</v>
      </c>
    </row>
    <row r="45" spans="1:17" ht="16" x14ac:dyDescent="0.2">
      <c r="A45" s="55" t="s">
        <v>639</v>
      </c>
      <c r="B45" s="53"/>
      <c r="C45" s="53"/>
      <c r="D45" s="53"/>
      <c r="E45" s="53"/>
      <c r="F45" s="53"/>
      <c r="G45" s="53"/>
    </row>
    <row r="46" spans="1:17" ht="16" x14ac:dyDescent="0.2">
      <c r="A46" s="53"/>
      <c r="B46" s="53"/>
      <c r="C46" s="53"/>
      <c r="D46" s="53"/>
      <c r="E46" s="53"/>
      <c r="F46" s="53"/>
      <c r="G46" s="53"/>
    </row>
    <row r="47" spans="1:17" x14ac:dyDescent="0.2">
      <c r="A47" s="82" t="s">
        <v>665</v>
      </c>
      <c r="B47" s="83"/>
      <c r="C47" s="83"/>
      <c r="D47" s="83"/>
      <c r="E47" s="83"/>
      <c r="F47" s="83"/>
      <c r="G47" s="56" t="s">
        <v>666</v>
      </c>
    </row>
    <row r="48" spans="1:17" ht="16" x14ac:dyDescent="0.2">
      <c r="A48" s="53"/>
      <c r="B48" s="53"/>
      <c r="C48" s="53"/>
      <c r="D48" s="53"/>
      <c r="E48" s="53"/>
      <c r="F48" s="53"/>
      <c r="G48" s="53"/>
    </row>
    <row r="49" spans="1:7" x14ac:dyDescent="0.2">
      <c r="A49" s="81" t="s">
        <v>645</v>
      </c>
      <c r="B49" s="81" t="s">
        <v>667</v>
      </c>
      <c r="C49" s="81" t="s">
        <v>668</v>
      </c>
      <c r="D49" s="81" t="s">
        <v>669</v>
      </c>
      <c r="E49" s="81" t="s">
        <v>670</v>
      </c>
      <c r="F49" s="81"/>
      <c r="G49" s="81"/>
    </row>
    <row r="50" spans="1:7" x14ac:dyDescent="0.2">
      <c r="A50" s="81"/>
      <c r="B50" s="81"/>
      <c r="C50" s="81"/>
      <c r="D50" s="81"/>
      <c r="E50" s="57" t="s">
        <v>249</v>
      </c>
      <c r="F50" s="57" t="s">
        <v>671</v>
      </c>
      <c r="G50" s="57" t="s">
        <v>672</v>
      </c>
    </row>
    <row r="51" spans="1:7" x14ac:dyDescent="0.2">
      <c r="A51" s="58"/>
      <c r="B51" s="58"/>
      <c r="C51" s="58"/>
      <c r="D51" s="58"/>
      <c r="E51" s="58"/>
      <c r="F51" s="58"/>
      <c r="G51" s="58"/>
    </row>
    <row r="52" spans="1:7" x14ac:dyDescent="0.2">
      <c r="A52" s="59" t="s">
        <v>660</v>
      </c>
      <c r="B52" s="59" t="s">
        <v>249</v>
      </c>
      <c r="C52" s="59" t="s">
        <v>249</v>
      </c>
      <c r="D52" s="60">
        <v>35233462</v>
      </c>
      <c r="E52" s="60">
        <v>126005834</v>
      </c>
      <c r="F52" s="60">
        <v>61467131</v>
      </c>
      <c r="G52" s="60">
        <v>64538703</v>
      </c>
    </row>
    <row r="53" spans="1:7" x14ac:dyDescent="0.2">
      <c r="A53" s="63" t="s">
        <v>646</v>
      </c>
      <c r="B53" s="63" t="s">
        <v>249</v>
      </c>
      <c r="C53" s="63" t="s">
        <v>249</v>
      </c>
      <c r="D53" s="64">
        <v>1516314</v>
      </c>
      <c r="E53" s="64">
        <v>5608315</v>
      </c>
      <c r="F53" s="64">
        <v>2825072</v>
      </c>
      <c r="G53" s="64">
        <v>2783243</v>
      </c>
    </row>
    <row r="54" spans="1:7" x14ac:dyDescent="0.2">
      <c r="A54" s="59" t="s">
        <v>647</v>
      </c>
      <c r="B54" s="59" t="s">
        <v>249</v>
      </c>
      <c r="C54" s="59" t="s">
        <v>249</v>
      </c>
      <c r="D54" s="60">
        <v>1267963</v>
      </c>
      <c r="E54" s="60">
        <v>4838272</v>
      </c>
      <c r="F54" s="60">
        <v>2393503</v>
      </c>
      <c r="G54" s="60">
        <v>2444769</v>
      </c>
    </row>
    <row r="55" spans="1:7" x14ac:dyDescent="0.2">
      <c r="A55" s="63" t="s">
        <v>648</v>
      </c>
      <c r="B55" s="63" t="s">
        <v>249</v>
      </c>
      <c r="C55" s="63" t="s">
        <v>249</v>
      </c>
      <c r="D55" s="64">
        <v>1745438</v>
      </c>
      <c r="E55" s="64">
        <v>6709864</v>
      </c>
      <c r="F55" s="64">
        <v>3300061</v>
      </c>
      <c r="G55" s="64">
        <v>3409803</v>
      </c>
    </row>
    <row r="56" spans="1:7" x14ac:dyDescent="0.2">
      <c r="A56" s="59" t="s">
        <v>649</v>
      </c>
      <c r="B56" s="59" t="s">
        <v>249</v>
      </c>
      <c r="C56" s="59" t="s">
        <v>249</v>
      </c>
      <c r="D56" s="60">
        <v>2561750</v>
      </c>
      <c r="E56" s="60">
        <v>9827038</v>
      </c>
      <c r="F56" s="60">
        <v>4820067</v>
      </c>
      <c r="G56" s="60">
        <v>5006971</v>
      </c>
    </row>
    <row r="57" spans="1:7" x14ac:dyDescent="0.2">
      <c r="A57" s="63" t="s">
        <v>650</v>
      </c>
      <c r="B57" s="63" t="s">
        <v>249</v>
      </c>
      <c r="C57" s="63" t="s">
        <v>249</v>
      </c>
      <c r="D57" s="64">
        <v>1850649</v>
      </c>
      <c r="E57" s="64">
        <v>7040126</v>
      </c>
      <c r="F57" s="64">
        <v>3441929</v>
      </c>
      <c r="G57" s="64">
        <v>3598197</v>
      </c>
    </row>
    <row r="58" spans="1:7" x14ac:dyDescent="0.2">
      <c r="A58" s="59" t="s">
        <v>651</v>
      </c>
      <c r="B58" s="59" t="s">
        <v>249</v>
      </c>
      <c r="C58" s="59" t="s">
        <v>249</v>
      </c>
      <c r="D58" s="60">
        <v>1947818</v>
      </c>
      <c r="E58" s="60">
        <v>7285997</v>
      </c>
      <c r="F58" s="60">
        <v>3548411</v>
      </c>
      <c r="G58" s="60">
        <v>3737586</v>
      </c>
    </row>
    <row r="59" spans="1:7" x14ac:dyDescent="0.2">
      <c r="A59" s="63" t="s">
        <v>652</v>
      </c>
      <c r="B59" s="63" t="s">
        <v>249</v>
      </c>
      <c r="C59" s="63" t="s">
        <v>249</v>
      </c>
      <c r="D59" s="64">
        <v>1187132</v>
      </c>
      <c r="E59" s="64">
        <v>4386962</v>
      </c>
      <c r="F59" s="64">
        <v>2138113</v>
      </c>
      <c r="G59" s="64">
        <v>2248849</v>
      </c>
    </row>
    <row r="60" spans="1:7" x14ac:dyDescent="0.2">
      <c r="A60" s="59" t="s">
        <v>653</v>
      </c>
      <c r="B60" s="59" t="s">
        <v>249</v>
      </c>
      <c r="C60" s="59" t="s">
        <v>249</v>
      </c>
      <c r="D60" s="60">
        <v>2019451</v>
      </c>
      <c r="E60" s="60">
        <v>7356257</v>
      </c>
      <c r="F60" s="60">
        <v>3566727</v>
      </c>
      <c r="G60" s="60">
        <v>3789530</v>
      </c>
    </row>
    <row r="61" spans="1:7" x14ac:dyDescent="0.2">
      <c r="A61" s="63" t="s">
        <v>654</v>
      </c>
      <c r="B61" s="63" t="s">
        <v>249</v>
      </c>
      <c r="C61" s="63" t="s">
        <v>249</v>
      </c>
      <c r="D61" s="64">
        <v>1636459</v>
      </c>
      <c r="E61" s="64">
        <v>5856175</v>
      </c>
      <c r="F61" s="64">
        <v>2840867</v>
      </c>
      <c r="G61" s="64">
        <v>3015308</v>
      </c>
    </row>
    <row r="62" spans="1:7" x14ac:dyDescent="0.2">
      <c r="A62" s="59" t="s">
        <v>655</v>
      </c>
      <c r="B62" s="59" t="s">
        <v>249</v>
      </c>
      <c r="C62" s="59" t="s">
        <v>249</v>
      </c>
      <c r="D62" s="60">
        <v>1683465</v>
      </c>
      <c r="E62" s="60">
        <v>6077160</v>
      </c>
      <c r="F62" s="60">
        <v>2939182</v>
      </c>
      <c r="G62" s="60">
        <v>3137978</v>
      </c>
    </row>
    <row r="63" spans="1:7" x14ac:dyDescent="0.2">
      <c r="A63" s="63" t="s">
        <v>656</v>
      </c>
      <c r="B63" s="63" t="s">
        <v>249</v>
      </c>
      <c r="C63" s="63" t="s">
        <v>249</v>
      </c>
      <c r="D63" s="64">
        <v>2958393</v>
      </c>
      <c r="E63" s="64">
        <v>10133561</v>
      </c>
      <c r="F63" s="64">
        <v>4908034</v>
      </c>
      <c r="G63" s="64">
        <v>5225527</v>
      </c>
    </row>
    <row r="64" spans="1:7" x14ac:dyDescent="0.2">
      <c r="A64" s="59" t="s">
        <v>657</v>
      </c>
      <c r="B64" s="59" t="s">
        <v>249</v>
      </c>
      <c r="C64" s="59" t="s">
        <v>249</v>
      </c>
      <c r="D64" s="60">
        <v>4253406</v>
      </c>
      <c r="E64" s="60">
        <v>14314811</v>
      </c>
      <c r="F64" s="60">
        <v>6920787</v>
      </c>
      <c r="G64" s="60">
        <v>7394024</v>
      </c>
    </row>
    <row r="65" spans="1:7" x14ac:dyDescent="0.2">
      <c r="A65" s="63" t="s">
        <v>658</v>
      </c>
      <c r="B65" s="63" t="s">
        <v>249</v>
      </c>
      <c r="C65" s="63" t="s">
        <v>249</v>
      </c>
      <c r="D65" s="64">
        <v>6083541</v>
      </c>
      <c r="E65" s="64">
        <v>20627216</v>
      </c>
      <c r="F65" s="64">
        <v>10042497</v>
      </c>
      <c r="G65" s="64">
        <v>10584719</v>
      </c>
    </row>
    <row r="66" spans="1:7" x14ac:dyDescent="0.2">
      <c r="A66" s="59" t="s">
        <v>659</v>
      </c>
      <c r="B66" s="59" t="s">
        <v>249</v>
      </c>
      <c r="C66" s="59" t="s">
        <v>249</v>
      </c>
      <c r="D66" s="60">
        <v>4521683</v>
      </c>
      <c r="E66" s="60">
        <v>15944080</v>
      </c>
      <c r="F66" s="60">
        <v>7781881</v>
      </c>
      <c r="G66" s="60">
        <v>8162199</v>
      </c>
    </row>
    <row r="67" spans="1:7" x14ac:dyDescent="0.2">
      <c r="A67" s="59"/>
      <c r="B67" s="59"/>
      <c r="C67" s="59"/>
      <c r="D67" s="60"/>
      <c r="E67" s="60"/>
      <c r="F67" s="60"/>
      <c r="G67" s="60"/>
    </row>
    <row r="68" spans="1:7" x14ac:dyDescent="0.2">
      <c r="A68" s="59" t="s">
        <v>660</v>
      </c>
      <c r="B68" s="59" t="s">
        <v>673</v>
      </c>
      <c r="C68" s="59" t="s">
        <v>249</v>
      </c>
      <c r="D68" s="60">
        <v>14321</v>
      </c>
      <c r="E68" s="60">
        <v>490995</v>
      </c>
      <c r="F68" s="60">
        <v>355528</v>
      </c>
      <c r="G68" s="60">
        <v>135467</v>
      </c>
    </row>
    <row r="69" spans="1:7" x14ac:dyDescent="0.2">
      <c r="A69" s="63" t="s">
        <v>646</v>
      </c>
      <c r="B69" s="63" t="s">
        <v>673</v>
      </c>
      <c r="C69" s="63" t="s">
        <v>249</v>
      </c>
      <c r="D69" s="64">
        <v>794</v>
      </c>
      <c r="E69" s="64">
        <v>22534</v>
      </c>
      <c r="F69" s="64">
        <v>15494</v>
      </c>
      <c r="G69" s="64">
        <v>7040</v>
      </c>
    </row>
    <row r="70" spans="1:7" x14ac:dyDescent="0.2">
      <c r="A70" s="59" t="s">
        <v>647</v>
      </c>
      <c r="B70" s="59" t="s">
        <v>673</v>
      </c>
      <c r="C70" s="59" t="s">
        <v>249</v>
      </c>
      <c r="D70" s="60">
        <v>460</v>
      </c>
      <c r="E70" s="60">
        <v>23561</v>
      </c>
      <c r="F70" s="60">
        <v>16235</v>
      </c>
      <c r="G70" s="60">
        <v>7326</v>
      </c>
    </row>
    <row r="71" spans="1:7" x14ac:dyDescent="0.2">
      <c r="A71" s="63" t="s">
        <v>648</v>
      </c>
      <c r="B71" s="63" t="s">
        <v>673</v>
      </c>
      <c r="C71" s="63" t="s">
        <v>249</v>
      </c>
      <c r="D71" s="64">
        <v>575</v>
      </c>
      <c r="E71" s="64">
        <v>34911</v>
      </c>
      <c r="F71" s="64">
        <v>23454</v>
      </c>
      <c r="G71" s="64">
        <v>11457</v>
      </c>
    </row>
    <row r="72" spans="1:7" x14ac:dyDescent="0.2">
      <c r="A72" s="59" t="s">
        <v>649</v>
      </c>
      <c r="B72" s="59" t="s">
        <v>673</v>
      </c>
      <c r="C72" s="59" t="s">
        <v>249</v>
      </c>
      <c r="D72" s="60">
        <v>837</v>
      </c>
      <c r="E72" s="60">
        <v>59019</v>
      </c>
      <c r="F72" s="60">
        <v>46040</v>
      </c>
      <c r="G72" s="60">
        <v>12979</v>
      </c>
    </row>
    <row r="73" spans="1:7" x14ac:dyDescent="0.2">
      <c r="A73" s="63" t="s">
        <v>650</v>
      </c>
      <c r="B73" s="63" t="s">
        <v>673</v>
      </c>
      <c r="C73" s="63" t="s">
        <v>249</v>
      </c>
      <c r="D73" s="64">
        <v>675</v>
      </c>
      <c r="E73" s="64">
        <v>41121</v>
      </c>
      <c r="F73" s="64">
        <v>30798</v>
      </c>
      <c r="G73" s="64">
        <v>10323</v>
      </c>
    </row>
    <row r="74" spans="1:7" x14ac:dyDescent="0.2">
      <c r="A74" s="59" t="s">
        <v>651</v>
      </c>
      <c r="B74" s="59" t="s">
        <v>673</v>
      </c>
      <c r="C74" s="59" t="s">
        <v>249</v>
      </c>
      <c r="D74" s="60">
        <v>714</v>
      </c>
      <c r="E74" s="60">
        <v>26027</v>
      </c>
      <c r="F74" s="60">
        <v>19579</v>
      </c>
      <c r="G74" s="60">
        <v>6448</v>
      </c>
    </row>
    <row r="75" spans="1:7" x14ac:dyDescent="0.2">
      <c r="A75" s="63" t="s">
        <v>652</v>
      </c>
      <c r="B75" s="63" t="s">
        <v>673</v>
      </c>
      <c r="C75" s="63" t="s">
        <v>249</v>
      </c>
      <c r="D75" s="64">
        <v>470</v>
      </c>
      <c r="E75" s="64">
        <v>22453</v>
      </c>
      <c r="F75" s="64">
        <v>19307</v>
      </c>
      <c r="G75" s="64">
        <v>3146</v>
      </c>
    </row>
    <row r="76" spans="1:7" x14ac:dyDescent="0.2">
      <c r="A76" s="59" t="s">
        <v>653</v>
      </c>
      <c r="B76" s="59" t="s">
        <v>673</v>
      </c>
      <c r="C76" s="59" t="s">
        <v>249</v>
      </c>
      <c r="D76" s="60">
        <v>870</v>
      </c>
      <c r="E76" s="60">
        <v>18472</v>
      </c>
      <c r="F76" s="60">
        <v>13683</v>
      </c>
      <c r="G76" s="60">
        <v>4789</v>
      </c>
    </row>
    <row r="77" spans="1:7" x14ac:dyDescent="0.2">
      <c r="A77" s="63" t="s">
        <v>654</v>
      </c>
      <c r="B77" s="63" t="s">
        <v>673</v>
      </c>
      <c r="C77" s="63" t="s">
        <v>249</v>
      </c>
      <c r="D77" s="64">
        <v>637</v>
      </c>
      <c r="E77" s="64">
        <v>12043</v>
      </c>
      <c r="F77" s="64">
        <v>9042</v>
      </c>
      <c r="G77" s="64">
        <v>3001</v>
      </c>
    </row>
    <row r="78" spans="1:7" x14ac:dyDescent="0.2">
      <c r="A78" s="59" t="s">
        <v>655</v>
      </c>
      <c r="B78" s="59" t="s">
        <v>673</v>
      </c>
      <c r="C78" s="59" t="s">
        <v>249</v>
      </c>
      <c r="D78" s="60">
        <v>742</v>
      </c>
      <c r="E78" s="60">
        <v>14411</v>
      </c>
      <c r="F78" s="60">
        <v>10309</v>
      </c>
      <c r="G78" s="60">
        <v>4102</v>
      </c>
    </row>
    <row r="79" spans="1:7" x14ac:dyDescent="0.2">
      <c r="A79" s="63" t="s">
        <v>656</v>
      </c>
      <c r="B79" s="63" t="s">
        <v>673</v>
      </c>
      <c r="C79" s="63" t="s">
        <v>249</v>
      </c>
      <c r="D79" s="64">
        <v>1406</v>
      </c>
      <c r="E79" s="64">
        <v>33386</v>
      </c>
      <c r="F79" s="64">
        <v>20878</v>
      </c>
      <c r="G79" s="64">
        <v>12508</v>
      </c>
    </row>
    <row r="80" spans="1:7" x14ac:dyDescent="0.2">
      <c r="A80" s="59" t="s">
        <v>657</v>
      </c>
      <c r="B80" s="59" t="s">
        <v>673</v>
      </c>
      <c r="C80" s="59" t="s">
        <v>249</v>
      </c>
      <c r="D80" s="60">
        <v>1618</v>
      </c>
      <c r="E80" s="60">
        <v>46370</v>
      </c>
      <c r="F80" s="60">
        <v>33275</v>
      </c>
      <c r="G80" s="60">
        <v>13095</v>
      </c>
    </row>
    <row r="81" spans="1:7" x14ac:dyDescent="0.2">
      <c r="A81" s="63" t="s">
        <v>658</v>
      </c>
      <c r="B81" s="63" t="s">
        <v>673</v>
      </c>
      <c r="C81" s="63" t="s">
        <v>249</v>
      </c>
      <c r="D81" s="64">
        <v>2595</v>
      </c>
      <c r="E81" s="64">
        <v>70998</v>
      </c>
      <c r="F81" s="64">
        <v>48823</v>
      </c>
      <c r="G81" s="64">
        <v>22175</v>
      </c>
    </row>
    <row r="82" spans="1:7" x14ac:dyDescent="0.2">
      <c r="A82" s="59" t="s">
        <v>659</v>
      </c>
      <c r="B82" s="59" t="s">
        <v>673</v>
      </c>
      <c r="C82" s="59" t="s">
        <v>249</v>
      </c>
      <c r="D82" s="60">
        <v>1928</v>
      </c>
      <c r="E82" s="60">
        <v>65689</v>
      </c>
      <c r="F82" s="60">
        <v>48611</v>
      </c>
      <c r="G82" s="60">
        <v>17078</v>
      </c>
    </row>
    <row r="83" spans="1:7" x14ac:dyDescent="0.2">
      <c r="A83" s="59"/>
      <c r="B83" s="59"/>
      <c r="C83" s="59"/>
      <c r="D83" s="60"/>
      <c r="E83" s="60"/>
      <c r="F83" s="60"/>
      <c r="G83" s="60"/>
    </row>
    <row r="84" spans="1:7" x14ac:dyDescent="0.2">
      <c r="A84" s="63" t="s">
        <v>660</v>
      </c>
      <c r="B84" s="63" t="s">
        <v>674</v>
      </c>
      <c r="C84" s="63" t="s">
        <v>249</v>
      </c>
      <c r="D84" s="64">
        <v>35219141</v>
      </c>
      <c r="E84" s="64">
        <v>125514839</v>
      </c>
      <c r="F84" s="64">
        <v>61111603</v>
      </c>
      <c r="G84" s="64">
        <v>64403236</v>
      </c>
    </row>
    <row r="85" spans="1:7" x14ac:dyDescent="0.2">
      <c r="A85" s="59" t="s">
        <v>646</v>
      </c>
      <c r="B85" s="59" t="s">
        <v>674</v>
      </c>
      <c r="C85" s="59" t="s">
        <v>249</v>
      </c>
      <c r="D85" s="60">
        <v>1515520</v>
      </c>
      <c r="E85" s="60">
        <v>5585781</v>
      </c>
      <c r="F85" s="60">
        <v>2809578</v>
      </c>
      <c r="G85" s="60">
        <v>2776203</v>
      </c>
    </row>
    <row r="86" spans="1:7" x14ac:dyDescent="0.2">
      <c r="A86" s="63" t="s">
        <v>647</v>
      </c>
      <c r="B86" s="63" t="s">
        <v>674</v>
      </c>
      <c r="C86" s="63" t="s">
        <v>249</v>
      </c>
      <c r="D86" s="64">
        <v>1267503</v>
      </c>
      <c r="E86" s="64">
        <v>4814711</v>
      </c>
      <c r="F86" s="64">
        <v>2377268</v>
      </c>
      <c r="G86" s="64">
        <v>2437443</v>
      </c>
    </row>
    <row r="87" spans="1:7" x14ac:dyDescent="0.2">
      <c r="A87" s="59" t="s">
        <v>648</v>
      </c>
      <c r="B87" s="59" t="s">
        <v>674</v>
      </c>
      <c r="C87" s="59" t="s">
        <v>249</v>
      </c>
      <c r="D87" s="60">
        <v>1744863</v>
      </c>
      <c r="E87" s="60">
        <v>6674953</v>
      </c>
      <c r="F87" s="60">
        <v>3276607</v>
      </c>
      <c r="G87" s="60">
        <v>3398346</v>
      </c>
    </row>
    <row r="88" spans="1:7" x14ac:dyDescent="0.2">
      <c r="A88" s="63" t="s">
        <v>649</v>
      </c>
      <c r="B88" s="63" t="s">
        <v>674</v>
      </c>
      <c r="C88" s="63" t="s">
        <v>249</v>
      </c>
      <c r="D88" s="64">
        <v>2560913</v>
      </c>
      <c r="E88" s="64">
        <v>9768019</v>
      </c>
      <c r="F88" s="64">
        <v>4774027</v>
      </c>
      <c r="G88" s="64">
        <v>4993992</v>
      </c>
    </row>
    <row r="89" spans="1:7" x14ac:dyDescent="0.2">
      <c r="A89" s="59" t="s">
        <v>650</v>
      </c>
      <c r="B89" s="59" t="s">
        <v>674</v>
      </c>
      <c r="C89" s="59" t="s">
        <v>249</v>
      </c>
      <c r="D89" s="60">
        <v>1849974</v>
      </c>
      <c r="E89" s="60">
        <v>6999005</v>
      </c>
      <c r="F89" s="60">
        <v>3411131</v>
      </c>
      <c r="G89" s="60">
        <v>3587874</v>
      </c>
    </row>
    <row r="90" spans="1:7" x14ac:dyDescent="0.2">
      <c r="A90" s="63" t="s">
        <v>651</v>
      </c>
      <c r="B90" s="63" t="s">
        <v>674</v>
      </c>
      <c r="C90" s="63" t="s">
        <v>249</v>
      </c>
      <c r="D90" s="64">
        <v>1947104</v>
      </c>
      <c r="E90" s="64">
        <v>7259970</v>
      </c>
      <c r="F90" s="64">
        <v>3528832</v>
      </c>
      <c r="G90" s="64">
        <v>3731138</v>
      </c>
    </row>
    <row r="91" spans="1:7" x14ac:dyDescent="0.2">
      <c r="A91" s="59" t="s">
        <v>652</v>
      </c>
      <c r="B91" s="59" t="s">
        <v>674</v>
      </c>
      <c r="C91" s="59" t="s">
        <v>249</v>
      </c>
      <c r="D91" s="60">
        <v>1186662</v>
      </c>
      <c r="E91" s="60">
        <v>4364509</v>
      </c>
      <c r="F91" s="60">
        <v>2118806</v>
      </c>
      <c r="G91" s="60">
        <v>2245703</v>
      </c>
    </row>
    <row r="92" spans="1:7" x14ac:dyDescent="0.2">
      <c r="A92" s="63" t="s">
        <v>653</v>
      </c>
      <c r="B92" s="63" t="s">
        <v>674</v>
      </c>
      <c r="C92" s="63" t="s">
        <v>249</v>
      </c>
      <c r="D92" s="64">
        <v>2018581</v>
      </c>
      <c r="E92" s="64">
        <v>7337785</v>
      </c>
      <c r="F92" s="64">
        <v>3553044</v>
      </c>
      <c r="G92" s="64">
        <v>3784741</v>
      </c>
    </row>
    <row r="93" spans="1:7" x14ac:dyDescent="0.2">
      <c r="A93" s="59" t="s">
        <v>654</v>
      </c>
      <c r="B93" s="59" t="s">
        <v>674</v>
      </c>
      <c r="C93" s="59" t="s">
        <v>249</v>
      </c>
      <c r="D93" s="60">
        <v>1635822</v>
      </c>
      <c r="E93" s="60">
        <v>5844132</v>
      </c>
      <c r="F93" s="60">
        <v>2831825</v>
      </c>
      <c r="G93" s="60">
        <v>3012307</v>
      </c>
    </row>
    <row r="94" spans="1:7" x14ac:dyDescent="0.2">
      <c r="A94" s="63" t="s">
        <v>655</v>
      </c>
      <c r="B94" s="63" t="s">
        <v>674</v>
      </c>
      <c r="C94" s="63" t="s">
        <v>249</v>
      </c>
      <c r="D94" s="64">
        <v>1682723</v>
      </c>
      <c r="E94" s="64">
        <v>6062749</v>
      </c>
      <c r="F94" s="64">
        <v>2928873</v>
      </c>
      <c r="G94" s="64">
        <v>3133876</v>
      </c>
    </row>
    <row r="95" spans="1:7" x14ac:dyDescent="0.2">
      <c r="A95" s="59" t="s">
        <v>656</v>
      </c>
      <c r="B95" s="59" t="s">
        <v>674</v>
      </c>
      <c r="C95" s="59" t="s">
        <v>249</v>
      </c>
      <c r="D95" s="60">
        <v>2956987</v>
      </c>
      <c r="E95" s="60">
        <v>10100175</v>
      </c>
      <c r="F95" s="60">
        <v>4887156</v>
      </c>
      <c r="G95" s="60">
        <v>5213019</v>
      </c>
    </row>
    <row r="96" spans="1:7" x14ac:dyDescent="0.2">
      <c r="A96" s="63" t="s">
        <v>657</v>
      </c>
      <c r="B96" s="63" t="s">
        <v>674</v>
      </c>
      <c r="C96" s="63" t="s">
        <v>249</v>
      </c>
      <c r="D96" s="64">
        <v>4251788</v>
      </c>
      <c r="E96" s="64">
        <v>14268441</v>
      </c>
      <c r="F96" s="64">
        <v>6887512</v>
      </c>
      <c r="G96" s="64">
        <v>7380929</v>
      </c>
    </row>
    <row r="97" spans="1:7" x14ac:dyDescent="0.2">
      <c r="A97" s="59" t="s">
        <v>658</v>
      </c>
      <c r="B97" s="59" t="s">
        <v>674</v>
      </c>
      <c r="C97" s="59" t="s">
        <v>249</v>
      </c>
      <c r="D97" s="60">
        <v>6080946</v>
      </c>
      <c r="E97" s="60">
        <v>20556218</v>
      </c>
      <c r="F97" s="60">
        <v>9993674</v>
      </c>
      <c r="G97" s="60">
        <v>10562544</v>
      </c>
    </row>
    <row r="98" spans="1:7" x14ac:dyDescent="0.2">
      <c r="A98" s="63" t="s">
        <v>659</v>
      </c>
      <c r="B98" s="63" t="s">
        <v>674</v>
      </c>
      <c r="C98" s="63" t="s">
        <v>249</v>
      </c>
      <c r="D98" s="64">
        <v>4519755</v>
      </c>
      <c r="E98" s="64">
        <v>15878391</v>
      </c>
      <c r="F98" s="64">
        <v>7733270</v>
      </c>
      <c r="G98" s="64">
        <v>8145121</v>
      </c>
    </row>
    <row r="99" spans="1:7" ht="16" x14ac:dyDescent="0.2">
      <c r="A99" s="53"/>
      <c r="B99" s="53"/>
      <c r="C99" s="53"/>
      <c r="D99" s="53"/>
      <c r="E99" s="53"/>
      <c r="F99" s="53"/>
      <c r="G99" s="53"/>
    </row>
    <row r="100" spans="1:7" ht="16" x14ac:dyDescent="0.2">
      <c r="A100" s="69" t="s">
        <v>675</v>
      </c>
      <c r="B100" s="53"/>
      <c r="C100" s="53"/>
      <c r="D100" s="53"/>
      <c r="E100" s="53"/>
      <c r="F100" s="53"/>
      <c r="G100" s="53"/>
    </row>
    <row r="101" spans="1:7" ht="16" x14ac:dyDescent="0.2">
      <c r="A101" s="67" t="s">
        <v>676</v>
      </c>
      <c r="B101" s="53"/>
      <c r="C101" s="53"/>
      <c r="D101" s="53"/>
      <c r="E101" s="53"/>
      <c r="F101" s="53"/>
      <c r="G101" s="53"/>
    </row>
    <row r="102" spans="1:7" ht="16" x14ac:dyDescent="0.2">
      <c r="A102" s="68"/>
      <c r="B102" s="68"/>
      <c r="C102" s="68"/>
      <c r="D102" s="68"/>
      <c r="E102" s="68"/>
      <c r="F102" s="68"/>
      <c r="G102" s="68"/>
    </row>
  </sheetData>
  <mergeCells count="11">
    <mergeCell ref="A47:F47"/>
    <mergeCell ref="A30:P30"/>
    <mergeCell ref="A32:A33"/>
    <mergeCell ref="B32:B33"/>
    <mergeCell ref="C32:C33"/>
    <mergeCell ref="D32:Q32"/>
    <mergeCell ref="A49:A50"/>
    <mergeCell ref="B49:B50"/>
    <mergeCell ref="C49:C50"/>
    <mergeCell ref="D49:D50"/>
    <mergeCell ref="E49:G49"/>
  </mergeCells>
  <hyperlinks>
    <hyperlink ref="Q27" location="Índice!A1" display="Índice" xr:uid="{AA37A8B3-9D2C-0D4D-9CF1-873BF8FCE3C6}"/>
    <hyperlink ref="G44" location="Índice!A1" display="Índice" xr:uid="{5DD3D1CC-15FA-844A-9514-39B1203314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9BF65-09DD-B140-84A4-999F2F670008}">
  <dimension ref="A29:C32"/>
  <sheetViews>
    <sheetView zoomScaleNormal="100" workbookViewId="0">
      <selection activeCell="C31" sqref="C31"/>
    </sheetView>
  </sheetViews>
  <sheetFormatPr baseColWidth="10" defaultRowHeight="15" x14ac:dyDescent="0.2"/>
  <cols>
    <col min="1" max="1" width="21.5" bestFit="1" customWidth="1"/>
  </cols>
  <sheetData>
    <row r="29" spans="1:3" x14ac:dyDescent="0.2">
      <c r="B29" t="s">
        <v>689</v>
      </c>
      <c r="C29" t="s">
        <v>690</v>
      </c>
    </row>
    <row r="30" spans="1:3" x14ac:dyDescent="0.2">
      <c r="A30" t="s">
        <v>691</v>
      </c>
      <c r="B30" s="33">
        <v>304167</v>
      </c>
      <c r="C30" s="46">
        <v>1</v>
      </c>
    </row>
    <row r="31" spans="1:3" x14ac:dyDescent="0.2">
      <c r="A31" t="s">
        <v>692</v>
      </c>
      <c r="B31" s="33">
        <v>124303</v>
      </c>
      <c r="C31" s="78">
        <f>B31/B30</f>
        <v>0.40866694940608284</v>
      </c>
    </row>
    <row r="32" spans="1:3" x14ac:dyDescent="0.2">
      <c r="A32" t="s">
        <v>693</v>
      </c>
      <c r="B32">
        <f>22843+16151+14878+22530+37543+65918</f>
        <v>179863</v>
      </c>
      <c r="C32" s="78">
        <f>B32/B30</f>
        <v>0.59132976292628725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A4FE0-3939-0445-9C86-C2DE21B302FA}">
  <dimension ref="A1:Q76"/>
  <sheetViews>
    <sheetView topLeftCell="A21" zoomScale="90" zoomScaleNormal="90" workbookViewId="0">
      <selection activeCell="F46" sqref="F46"/>
    </sheetView>
  </sheetViews>
  <sheetFormatPr baseColWidth="10" defaultRowHeight="15" x14ac:dyDescent="0.2"/>
  <cols>
    <col min="4" max="4" width="12.5" bestFit="1" customWidth="1"/>
    <col min="5" max="5" width="15.6640625" customWidth="1"/>
    <col min="6" max="6" width="13" customWidth="1"/>
    <col min="7" max="8" width="12.5" customWidth="1"/>
    <col min="12" max="12" width="13.5" bestFit="1" customWidth="1"/>
    <col min="13" max="14" width="12.5" bestFit="1" customWidth="1"/>
    <col min="17" max="17" width="80.5" customWidth="1"/>
  </cols>
  <sheetData>
    <row r="1" spans="17:17" x14ac:dyDescent="0.2">
      <c r="Q1" s="70" t="s">
        <v>677</v>
      </c>
    </row>
    <row r="2" spans="17:17" ht="18" customHeight="1" x14ac:dyDescent="0.2">
      <c r="Q2" s="84" t="s">
        <v>678</v>
      </c>
    </row>
    <row r="3" spans="17:17" x14ac:dyDescent="0.2">
      <c r="Q3" s="84"/>
    </row>
    <row r="4" spans="17:17" x14ac:dyDescent="0.2">
      <c r="Q4" s="84"/>
    </row>
    <row r="5" spans="17:17" x14ac:dyDescent="0.2">
      <c r="Q5" s="84"/>
    </row>
    <row r="6" spans="17:17" x14ac:dyDescent="0.2">
      <c r="Q6" s="84"/>
    </row>
    <row r="7" spans="17:17" x14ac:dyDescent="0.2">
      <c r="Q7" s="84"/>
    </row>
    <row r="8" spans="17:17" x14ac:dyDescent="0.2">
      <c r="Q8" s="84"/>
    </row>
    <row r="9" spans="17:17" x14ac:dyDescent="0.2">
      <c r="Q9" s="84"/>
    </row>
    <row r="10" spans="17:17" x14ac:dyDescent="0.2">
      <c r="Q10" s="84"/>
    </row>
    <row r="11" spans="17:17" x14ac:dyDescent="0.2">
      <c r="Q11" s="84"/>
    </row>
    <row r="12" spans="17:17" x14ac:dyDescent="0.2">
      <c r="Q12" s="84"/>
    </row>
    <row r="13" spans="17:17" x14ac:dyDescent="0.2">
      <c r="Q13" s="84"/>
    </row>
    <row r="14" spans="17:17" x14ac:dyDescent="0.2">
      <c r="Q14" s="84"/>
    </row>
    <row r="15" spans="17:17" x14ac:dyDescent="0.2">
      <c r="Q15" s="84"/>
    </row>
    <row r="16" spans="17:17" x14ac:dyDescent="0.2">
      <c r="Q16" s="84"/>
    </row>
    <row r="17" spans="3:17" x14ac:dyDescent="0.2">
      <c r="Q17" s="84"/>
    </row>
    <row r="18" spans="3:17" x14ac:dyDescent="0.2">
      <c r="Q18" s="84"/>
    </row>
    <row r="19" spans="3:17" x14ac:dyDescent="0.2">
      <c r="Q19" s="84"/>
    </row>
    <row r="20" spans="3:17" x14ac:dyDescent="0.2">
      <c r="Q20" s="84"/>
    </row>
    <row r="21" spans="3:17" x14ac:dyDescent="0.2">
      <c r="Q21" s="84"/>
    </row>
    <row r="22" spans="3:17" x14ac:dyDescent="0.2">
      <c r="Q22" s="84"/>
    </row>
    <row r="23" spans="3:17" x14ac:dyDescent="0.2">
      <c r="Q23" s="84"/>
    </row>
    <row r="24" spans="3:17" x14ac:dyDescent="0.2">
      <c r="Q24" s="84"/>
    </row>
    <row r="25" spans="3:17" x14ac:dyDescent="0.2">
      <c r="Q25" s="84"/>
    </row>
    <row r="26" spans="3:17" x14ac:dyDescent="0.2">
      <c r="Q26" s="84"/>
    </row>
    <row r="27" spans="3:17" x14ac:dyDescent="0.2">
      <c r="Q27" s="84"/>
    </row>
    <row r="32" spans="3:17" ht="57.75" customHeight="1" x14ac:dyDescent="0.2">
      <c r="C32" t="s">
        <v>679</v>
      </c>
      <c r="D32" s="44" t="s">
        <v>680</v>
      </c>
      <c r="E32" s="44" t="s">
        <v>681</v>
      </c>
      <c r="G32" s="44" t="s">
        <v>682</v>
      </c>
      <c r="H32" s="44" t="s">
        <v>683</v>
      </c>
      <c r="I32" s="44" t="s">
        <v>684</v>
      </c>
      <c r="J32" s="44" t="s">
        <v>685</v>
      </c>
      <c r="L32" s="44" t="s">
        <v>686</v>
      </c>
      <c r="M32" s="44" t="s">
        <v>687</v>
      </c>
      <c r="N32" s="44" t="s">
        <v>688</v>
      </c>
    </row>
    <row r="33" spans="1:14" x14ac:dyDescent="0.2">
      <c r="C33">
        <v>2007</v>
      </c>
      <c r="D33">
        <v>3</v>
      </c>
      <c r="E33">
        <v>3</v>
      </c>
      <c r="G33" s="48">
        <f>D33*'MEX Residential vs. Commercial'!$C$31</f>
        <v>1.2260008482182485</v>
      </c>
      <c r="H33" s="48">
        <f>D33*'MEX Residential vs. Commercial'!$C$32</f>
        <v>1.7739892887788618</v>
      </c>
      <c r="I33" s="48">
        <f>G33*'MEX Urban vs. Rural'!$D$10</f>
        <v>0.91484665766881346</v>
      </c>
      <c r="J33" s="48">
        <f>G33*'MEX Urban vs. Rural'!$D$11</f>
        <v>0.31115419054943488</v>
      </c>
      <c r="L33" s="48">
        <f>H33/1000</f>
        <v>1.7739892887788618E-3</v>
      </c>
      <c r="M33" s="48">
        <f>I33/1000</f>
        <v>9.1484665766881348E-4</v>
      </c>
      <c r="N33" s="48">
        <f>J33/1000</f>
        <v>3.1115419054943491E-4</v>
      </c>
    </row>
    <row r="34" spans="1:14" x14ac:dyDescent="0.2">
      <c r="C34">
        <v>2008</v>
      </c>
      <c r="D34">
        <v>24</v>
      </c>
      <c r="E34">
        <v>24</v>
      </c>
      <c r="G34" s="48">
        <f>D34*'MEX Residential vs. Commercial'!$C$31</f>
        <v>9.8080067857459881</v>
      </c>
      <c r="H34" s="48">
        <f>D34*'MEX Residential vs. Commercial'!$C$32</f>
        <v>14.191914310230894</v>
      </c>
      <c r="I34" s="48">
        <f>G34*'MEX Urban vs. Rural'!$D$10</f>
        <v>7.3187732613505077</v>
      </c>
      <c r="J34" s="48">
        <f>G34*'MEX Urban vs. Rural'!$D$11</f>
        <v>2.4892335243954791</v>
      </c>
      <c r="L34" s="48">
        <f t="shared" ref="L34:N76" si="0">H34/1000</f>
        <v>1.4191914310230895E-2</v>
      </c>
      <c r="M34" s="48">
        <f t="shared" si="0"/>
        <v>7.3187732613505078E-3</v>
      </c>
      <c r="N34" s="48">
        <f t="shared" si="0"/>
        <v>2.4892335243954793E-3</v>
      </c>
    </row>
    <row r="35" spans="1:14" x14ac:dyDescent="0.2">
      <c r="C35">
        <v>2009</v>
      </c>
      <c r="D35">
        <v>145</v>
      </c>
      <c r="E35">
        <v>145</v>
      </c>
      <c r="G35" s="48">
        <f>D35*'MEX Residential vs. Commercial'!$C$31</f>
        <v>59.256707663882011</v>
      </c>
      <c r="H35" s="48">
        <f>D35*'MEX Residential vs. Commercial'!$C$32</f>
        <v>85.742815624311646</v>
      </c>
      <c r="I35" s="48">
        <f>G35*'MEX Urban vs. Rural'!$D$10</f>
        <v>44.217588453992647</v>
      </c>
      <c r="J35" s="48">
        <f>G35*'MEX Urban vs. Rural'!$D$11</f>
        <v>15.039119209889353</v>
      </c>
      <c r="L35" s="48">
        <f t="shared" si="0"/>
        <v>8.5742815624311644E-2</v>
      </c>
      <c r="M35" s="48">
        <f t="shared" si="0"/>
        <v>4.4217588453992644E-2</v>
      </c>
      <c r="N35" s="48">
        <f t="shared" si="0"/>
        <v>1.5039119209889353E-2</v>
      </c>
    </row>
    <row r="36" spans="1:14" x14ac:dyDescent="0.2">
      <c r="C36">
        <v>2010</v>
      </c>
      <c r="D36">
        <v>812</v>
      </c>
      <c r="E36">
        <v>812</v>
      </c>
      <c r="G36" s="48">
        <f>D36*'MEX Residential vs. Commercial'!$C$31</f>
        <v>331.83756291773926</v>
      </c>
      <c r="H36" s="48">
        <f>D36*'MEX Residential vs. Commercial'!$C$32</f>
        <v>480.15976749614526</v>
      </c>
      <c r="I36" s="48">
        <f>G36*'MEX Urban vs. Rural'!$D$10</f>
        <v>247.61849534235884</v>
      </c>
      <c r="J36" s="48">
        <f>G36*'MEX Urban vs. Rural'!$D$11</f>
        <v>84.219067575380379</v>
      </c>
      <c r="L36" s="48">
        <f t="shared" si="0"/>
        <v>0.48015976749614525</v>
      </c>
      <c r="M36" s="48">
        <f t="shared" si="0"/>
        <v>0.24761849534235883</v>
      </c>
      <c r="N36" s="48">
        <f t="shared" si="0"/>
        <v>8.4219067575380377E-2</v>
      </c>
    </row>
    <row r="37" spans="1:14" x14ac:dyDescent="0.2">
      <c r="C37">
        <v>2011</v>
      </c>
      <c r="D37">
        <v>4658</v>
      </c>
      <c r="E37">
        <v>4658</v>
      </c>
      <c r="G37" s="48">
        <f>D37*'MEX Residential vs. Commercial'!$C$31</f>
        <v>1903.5706503335339</v>
      </c>
      <c r="H37" s="48">
        <f>D37*'MEX Residential vs. Commercial'!$C$32</f>
        <v>2754.4140357106462</v>
      </c>
      <c r="I37" s="48">
        <f>G37*'MEX Urban vs. Rural'!$D$10</f>
        <v>1420.4519104737776</v>
      </c>
      <c r="J37" s="48">
        <f>G37*'MEX Urban vs. Rural'!$D$11</f>
        <v>483.11873985975592</v>
      </c>
      <c r="L37" s="48">
        <f t="shared" si="0"/>
        <v>2.7544140357106461</v>
      </c>
      <c r="M37" s="48">
        <f t="shared" si="0"/>
        <v>1.4204519104737776</v>
      </c>
      <c r="N37" s="48">
        <f t="shared" si="0"/>
        <v>0.4831187398597559</v>
      </c>
    </row>
    <row r="38" spans="1:14" x14ac:dyDescent="0.2">
      <c r="C38">
        <v>2012</v>
      </c>
      <c r="D38">
        <v>14858</v>
      </c>
      <c r="E38">
        <v>14858</v>
      </c>
      <c r="G38" s="48">
        <f>D38*'MEX Residential vs. Commercial'!$C$31</f>
        <v>6071.9735342755785</v>
      </c>
      <c r="H38" s="48">
        <f>D38*'MEX Residential vs. Commercial'!$C$32</f>
        <v>8785.9776175587758</v>
      </c>
      <c r="I38" s="48">
        <f>G38*'MEX Urban vs. Rural'!$D$10</f>
        <v>4530.9305465477428</v>
      </c>
      <c r="J38" s="48">
        <f>G38*'MEX Urban vs. Rural'!$D$11</f>
        <v>1541.0429877278345</v>
      </c>
      <c r="L38" s="48">
        <f t="shared" si="0"/>
        <v>8.7859776175587765</v>
      </c>
      <c r="M38" s="48">
        <f t="shared" si="0"/>
        <v>4.5309305465477427</v>
      </c>
      <c r="N38" s="48">
        <f t="shared" si="0"/>
        <v>1.5410429877278344</v>
      </c>
    </row>
    <row r="39" spans="1:14" x14ac:dyDescent="0.2">
      <c r="C39">
        <v>2013</v>
      </c>
      <c r="D39">
        <v>29131</v>
      </c>
      <c r="E39">
        <v>29131</v>
      </c>
      <c r="G39" s="48">
        <f>D39*'MEX Residential vs. Commercial'!$C$31</f>
        <v>11904.876903148599</v>
      </c>
      <c r="H39" s="48">
        <f>D39*'MEX Residential vs. Commercial'!$C$32</f>
        <v>17226.027323805672</v>
      </c>
      <c r="I39" s="48">
        <f>G39*'MEX Urban vs. Rural'!$D$10</f>
        <v>8883.4659948500685</v>
      </c>
      <c r="J39" s="48">
        <f>G39*'MEX Urban vs. Rural'!$D$11</f>
        <v>3021.4109082985292</v>
      </c>
      <c r="L39" s="48">
        <f t="shared" si="0"/>
        <v>17.226027323805674</v>
      </c>
      <c r="M39" s="48">
        <f t="shared" si="0"/>
        <v>8.8834659948500683</v>
      </c>
      <c r="N39" s="48">
        <f t="shared" si="0"/>
        <v>3.0214109082985292</v>
      </c>
    </row>
    <row r="40" spans="1:14" x14ac:dyDescent="0.2">
      <c r="C40">
        <v>2014</v>
      </c>
      <c r="D40">
        <v>61876</v>
      </c>
      <c r="E40">
        <v>61876</v>
      </c>
      <c r="G40" s="48">
        <f>D40*'MEX Residential vs. Commercial'!$C$31</f>
        <v>25286.676161450781</v>
      </c>
      <c r="H40" s="48">
        <f>D40*'MEX Residential vs. Commercial'!$C$32</f>
        <v>36589.120410826952</v>
      </c>
      <c r="I40" s="48">
        <f>G40*'MEX Urban vs. Rural'!$D$10</f>
        <v>18869.017263305166</v>
      </c>
      <c r="J40" s="48">
        <f>G40*'MEX Urban vs. Rural'!$D$11</f>
        <v>6417.6588981456116</v>
      </c>
      <c r="L40" s="48">
        <f t="shared" si="0"/>
        <v>36.589120410826951</v>
      </c>
      <c r="M40" s="48">
        <f t="shared" si="0"/>
        <v>18.869017263305167</v>
      </c>
      <c r="N40" s="48">
        <f t="shared" si="0"/>
        <v>6.4176588981456115</v>
      </c>
    </row>
    <row r="41" spans="1:14" x14ac:dyDescent="0.2">
      <c r="C41">
        <v>2015</v>
      </c>
      <c r="D41">
        <v>117539</v>
      </c>
      <c r="E41">
        <v>117539</v>
      </c>
      <c r="G41" s="48">
        <f>D41*'MEX Residential vs. Commercial'!$C$31</f>
        <v>48034.304566241568</v>
      </c>
      <c r="H41" s="48">
        <f>D41*'MEX Residential vs. Commercial'!$C$32</f>
        <v>69504.309004592884</v>
      </c>
      <c r="I41" s="48">
        <f>G41*'MEX Urban vs. Rural'!$D$10</f>
        <v>35843.38709857822</v>
      </c>
      <c r="J41" s="48">
        <f>G41*'MEX Urban vs. Rural'!$D$11</f>
        <v>12190.917467663343</v>
      </c>
      <c r="L41" s="48">
        <f t="shared" si="0"/>
        <v>69.504309004592884</v>
      </c>
      <c r="M41" s="48">
        <f t="shared" si="0"/>
        <v>35.843387098578219</v>
      </c>
      <c r="N41" s="48">
        <f t="shared" si="0"/>
        <v>12.190917467663343</v>
      </c>
    </row>
    <row r="42" spans="1:14" x14ac:dyDescent="0.2">
      <c r="C42">
        <v>2016</v>
      </c>
      <c r="D42">
        <v>247604</v>
      </c>
      <c r="E42" s="71">
        <v>247604</v>
      </c>
      <c r="G42" s="48">
        <f>D42*'MEX Residential vs. Commercial'!$C$31</f>
        <v>101187.57134074373</v>
      </c>
      <c r="H42" s="48">
        <f>D42*'MEX Residential vs. Commercial'!$C$32</f>
        <v>146415.61461960044</v>
      </c>
      <c r="I42" s="48">
        <f>G42*'MEX Urban vs. Rural'!$D$10</f>
        <v>75506.563941809625</v>
      </c>
      <c r="J42" s="48">
        <f>G42*'MEX Urban vs. Rural'!$D$11</f>
        <v>25681.007398934093</v>
      </c>
      <c r="L42" s="48">
        <f t="shared" si="0"/>
        <v>146.41561461960043</v>
      </c>
      <c r="M42" s="48">
        <f t="shared" si="0"/>
        <v>75.506563941809631</v>
      </c>
      <c r="N42" s="48">
        <f t="shared" si="0"/>
        <v>25.681007398934092</v>
      </c>
    </row>
    <row r="43" spans="1:14" x14ac:dyDescent="0.2">
      <c r="A43">
        <v>2017</v>
      </c>
      <c r="C43" s="72">
        <v>2017</v>
      </c>
      <c r="D43" s="72">
        <v>304167</v>
      </c>
      <c r="E43" s="71">
        <f>D43</f>
        <v>304167</v>
      </c>
      <c r="G43" s="48">
        <f>D43*'MEX Residential vs. Commercial'!$C$31</f>
        <v>124303</v>
      </c>
      <c r="H43" s="48">
        <f>D43*'MEX Residential vs. Commercial'!$C$32</f>
        <v>179863</v>
      </c>
      <c r="I43" s="48">
        <f>G43*'MEX Urban vs. Rural'!$D$10</f>
        <v>92755.387774383329</v>
      </c>
      <c r="J43" s="48">
        <f>G43*'MEX Urban vs. Rural'!$D$11</f>
        <v>31547.612225616656</v>
      </c>
      <c r="L43" s="48">
        <f t="shared" si="0"/>
        <v>179.863</v>
      </c>
      <c r="M43" s="48">
        <f t="shared" si="0"/>
        <v>92.755387774383323</v>
      </c>
      <c r="N43" s="48">
        <f t="shared" si="0"/>
        <v>31.547612225616657</v>
      </c>
    </row>
    <row r="44" spans="1:14" x14ac:dyDescent="0.2">
      <c r="C44">
        <v>2018</v>
      </c>
      <c r="D44" s="73">
        <f t="shared" ref="D44:D45" si="1">($D$46-$D$43)/($C$46-$C$43)+D43</f>
        <v>527824.66666666663</v>
      </c>
      <c r="E44" s="74">
        <f>($E$49-$E$43)/($C$49-$C$43)+E43</f>
        <v>1372488.8333333333</v>
      </c>
      <c r="G44" s="48">
        <f>D44*'MEX Residential vs. Commercial'!$C$31</f>
        <v>215704.4963479492</v>
      </c>
      <c r="H44" s="48">
        <f>D44*'MEX Residential vs. Commercial'!$C$32</f>
        <v>312118.43500664656</v>
      </c>
      <c r="I44" s="48">
        <f>G44*'MEX Urban vs. Rural'!$D$10</f>
        <v>160959.54404505185</v>
      </c>
      <c r="J44" s="48">
        <f>G44*'MEX Urban vs. Rural'!$D$11</f>
        <v>54744.95230289732</v>
      </c>
      <c r="L44" s="48">
        <f t="shared" si="0"/>
        <v>312.11843500664656</v>
      </c>
      <c r="M44" s="48">
        <f t="shared" si="0"/>
        <v>160.95954404505184</v>
      </c>
      <c r="N44" s="48">
        <f t="shared" si="0"/>
        <v>54.744952302897318</v>
      </c>
    </row>
    <row r="45" spans="1:14" x14ac:dyDescent="0.2">
      <c r="C45">
        <v>2019</v>
      </c>
      <c r="D45" s="73">
        <f t="shared" si="1"/>
        <v>751482.33333333326</v>
      </c>
      <c r="E45" s="74">
        <f>($E$49-$E$43)/($C$49-$C$43)+E44</f>
        <v>2440810.6666666665</v>
      </c>
      <c r="G45" s="48">
        <f>D45*'MEX Residential vs. Commercial'!$C$31</f>
        <v>307105.9926958984</v>
      </c>
      <c r="H45" s="48">
        <f>D45*'MEX Residential vs. Commercial'!$C$32</f>
        <v>444373.87001329311</v>
      </c>
      <c r="I45" s="48">
        <f>G45*'MEX Urban vs. Rural'!$D$10</f>
        <v>229163.70031572037</v>
      </c>
      <c r="J45" s="48">
        <f>G45*'MEX Urban vs. Rural'!$D$11</f>
        <v>77942.292380177983</v>
      </c>
      <c r="L45" s="48">
        <f t="shared" si="0"/>
        <v>444.37387001329313</v>
      </c>
      <c r="M45" s="48">
        <f t="shared" si="0"/>
        <v>229.16370031572038</v>
      </c>
      <c r="N45" s="48">
        <f t="shared" si="0"/>
        <v>77.942292380177989</v>
      </c>
    </row>
    <row r="46" spans="1:14" x14ac:dyDescent="0.2">
      <c r="B46" t="s">
        <v>695</v>
      </c>
      <c r="C46" s="72">
        <v>2020</v>
      </c>
      <c r="D46" s="75">
        <v>975140</v>
      </c>
      <c r="E46" s="74">
        <f>($E$49-$E$43)/($C$49-$C$43)+E45</f>
        <v>3509132.5</v>
      </c>
      <c r="F46" s="70" t="s">
        <v>694</v>
      </c>
      <c r="G46" s="48">
        <f>D46*'MEX Residential vs. Commercial'!$C$31</f>
        <v>398507.4890438476</v>
      </c>
      <c r="H46" s="48">
        <f>D46*'MEX Residential vs. Commercial'!$C$32</f>
        <v>576629.30501993978</v>
      </c>
      <c r="I46" s="48">
        <f>G46*'MEX Urban vs. Rural'!$D$10</f>
        <v>297367.85658638889</v>
      </c>
      <c r="J46" s="48">
        <f>G46*'MEX Urban vs. Rural'!$D$11</f>
        <v>101139.63245745865</v>
      </c>
      <c r="L46" s="48">
        <f t="shared" si="0"/>
        <v>576.62930501993981</v>
      </c>
      <c r="M46" s="48">
        <f t="shared" si="0"/>
        <v>297.36785658638888</v>
      </c>
      <c r="N46" s="48">
        <f t="shared" si="0"/>
        <v>101.13963245745865</v>
      </c>
    </row>
    <row r="47" spans="1:14" x14ac:dyDescent="0.2">
      <c r="C47">
        <v>2021</v>
      </c>
      <c r="D47" s="73">
        <f t="shared" ref="D47:D76" si="2">($D$46-$D$43)/($C$46-$C$43)+D46</f>
        <v>1198797.6666666667</v>
      </c>
      <c r="E47" s="74">
        <f>($E$49-$E$43)/($C$49-$C$43)+E46</f>
        <v>4577454.333333333</v>
      </c>
      <c r="G47" s="48">
        <f>D47*'MEX Residential vs. Commercial'!$C$31</f>
        <v>489908.98539179686</v>
      </c>
      <c r="H47" s="48">
        <f>D47*'MEX Residential vs. Commercial'!$C$32</f>
        <v>708884.74002658634</v>
      </c>
      <c r="I47" s="48">
        <f>G47*'MEX Urban vs. Rural'!$D$10</f>
        <v>365572.01285705745</v>
      </c>
      <c r="J47" s="48">
        <f>G47*'MEX Urban vs. Rural'!$D$11</f>
        <v>124336.97253473933</v>
      </c>
      <c r="L47" s="48">
        <f t="shared" si="0"/>
        <v>708.88474002658631</v>
      </c>
      <c r="M47" s="48">
        <f t="shared" si="0"/>
        <v>365.57201285705747</v>
      </c>
      <c r="N47" s="48">
        <f t="shared" si="0"/>
        <v>124.33697253473933</v>
      </c>
    </row>
    <row r="48" spans="1:14" x14ac:dyDescent="0.2">
      <c r="C48">
        <v>2022</v>
      </c>
      <c r="D48" s="73">
        <f t="shared" si="2"/>
        <v>1422455.3333333335</v>
      </c>
      <c r="E48" s="74">
        <f>($E$49-$E$43)/($C$49-$C$43)+E47</f>
        <v>5645776.166666666</v>
      </c>
      <c r="G48" s="48">
        <f>D48*'MEX Residential vs. Commercial'!$C$31</f>
        <v>581310.48173974606</v>
      </c>
      <c r="H48" s="48">
        <f>D48*'MEX Residential vs. Commercial'!$C$32</f>
        <v>841140.17503323301</v>
      </c>
      <c r="I48" s="48">
        <f>G48*'MEX Urban vs. Rural'!$D$10</f>
        <v>433776.169127726</v>
      </c>
      <c r="J48" s="48">
        <f>G48*'MEX Urban vs. Rural'!$D$11</f>
        <v>147534.31261201997</v>
      </c>
      <c r="L48" s="48">
        <f t="shared" si="0"/>
        <v>841.14017503323305</v>
      </c>
      <c r="M48" s="48">
        <f t="shared" si="0"/>
        <v>433.77616912772601</v>
      </c>
      <c r="N48" s="48">
        <f t="shared" si="0"/>
        <v>147.53431261201996</v>
      </c>
    </row>
    <row r="49" spans="3:14" x14ac:dyDescent="0.2">
      <c r="C49">
        <v>2023</v>
      </c>
      <c r="D49" s="73">
        <f t="shared" si="2"/>
        <v>1646113.0000000002</v>
      </c>
      <c r="E49" s="76">
        <v>6714098</v>
      </c>
      <c r="G49" s="48">
        <f>D49*'MEX Residential vs. Commercial'!$C$31</f>
        <v>672711.97808769532</v>
      </c>
      <c r="H49" s="48">
        <f>D49*'MEX Residential vs. Commercial'!$C$32</f>
        <v>973395.61003987957</v>
      </c>
      <c r="I49" s="48">
        <f>G49*'MEX Urban vs. Rural'!$D$10</f>
        <v>501980.32539839455</v>
      </c>
      <c r="J49" s="48">
        <f>G49*'MEX Urban vs. Rural'!$D$11</f>
        <v>170731.65268930065</v>
      </c>
      <c r="L49" s="48">
        <f t="shared" si="0"/>
        <v>973.39561003987956</v>
      </c>
      <c r="M49" s="48">
        <f t="shared" si="0"/>
        <v>501.98032539839454</v>
      </c>
      <c r="N49" s="48">
        <f t="shared" si="0"/>
        <v>170.73165268930066</v>
      </c>
    </row>
    <row r="50" spans="3:14" ht="15" customHeight="1" x14ac:dyDescent="0.2">
      <c r="C50">
        <v>2024</v>
      </c>
      <c r="D50" s="73">
        <f t="shared" si="2"/>
        <v>1869770.666666667</v>
      </c>
      <c r="E50" s="74">
        <f t="shared" ref="E50:E76" si="3">($E$49-$E$43)/($C$49-$C$43)+E49</f>
        <v>7782419.833333333</v>
      </c>
      <c r="F50" s="77"/>
      <c r="G50" s="48">
        <f>D50*'MEX Residential vs. Commercial'!$C$31</f>
        <v>764113.47443564457</v>
      </c>
      <c r="H50" s="48">
        <f>D50*'MEX Residential vs. Commercial'!$C$32</f>
        <v>1105651.0450465262</v>
      </c>
      <c r="I50" s="48">
        <f>G50*'MEX Urban vs. Rural'!$D$10</f>
        <v>570184.4816690631</v>
      </c>
      <c r="J50" s="48">
        <f>G50*'MEX Urban vs. Rural'!$D$11</f>
        <v>193928.99276658133</v>
      </c>
      <c r="L50" s="48">
        <f t="shared" si="0"/>
        <v>1105.6510450465262</v>
      </c>
      <c r="M50" s="48">
        <f t="shared" si="0"/>
        <v>570.18448166906308</v>
      </c>
      <c r="N50" s="48">
        <f t="shared" si="0"/>
        <v>193.92899276658133</v>
      </c>
    </row>
    <row r="51" spans="3:14" x14ac:dyDescent="0.2">
      <c r="C51">
        <v>2025</v>
      </c>
      <c r="D51" s="73">
        <f t="shared" si="2"/>
        <v>2093428.3333333337</v>
      </c>
      <c r="E51" s="74">
        <f t="shared" si="3"/>
        <v>8850741.666666666</v>
      </c>
      <c r="F51" s="77"/>
      <c r="G51" s="48">
        <f>D51*'MEX Residential vs. Commercial'!$C$31</f>
        <v>855514.97078359383</v>
      </c>
      <c r="H51" s="48">
        <f>D51*'MEX Residential vs. Commercial'!$C$32</f>
        <v>1237906.4800531729</v>
      </c>
      <c r="I51" s="48">
        <f>G51*'MEX Urban vs. Rural'!$D$10</f>
        <v>638388.63793973171</v>
      </c>
      <c r="J51" s="48">
        <f>G51*'MEX Urban vs. Rural'!$D$11</f>
        <v>217126.33284386201</v>
      </c>
      <c r="L51" s="48">
        <f t="shared" si="0"/>
        <v>1237.9064800531728</v>
      </c>
      <c r="M51" s="48">
        <f t="shared" si="0"/>
        <v>638.38863793973167</v>
      </c>
      <c r="N51" s="48">
        <f t="shared" si="0"/>
        <v>217.126332843862</v>
      </c>
    </row>
    <row r="52" spans="3:14" x14ac:dyDescent="0.2">
      <c r="C52">
        <v>2026</v>
      </c>
      <c r="D52" s="73">
        <f t="shared" si="2"/>
        <v>2317086.0000000005</v>
      </c>
      <c r="E52" s="74">
        <f t="shared" si="3"/>
        <v>9919063.5</v>
      </c>
      <c r="F52" s="77"/>
      <c r="G52" s="48">
        <f>D52*'MEX Residential vs. Commercial'!$C$31</f>
        <v>946916.46713154309</v>
      </c>
      <c r="H52" s="48">
        <f>D52*'MEX Residential vs. Commercial'!$C$32</f>
        <v>1370161.9150598196</v>
      </c>
      <c r="I52" s="48">
        <f>G52*'MEX Urban vs. Rural'!$D$10</f>
        <v>706592.7942104002</v>
      </c>
      <c r="J52" s="48">
        <f>G52*'MEX Urban vs. Rural'!$D$11</f>
        <v>240323.67292114269</v>
      </c>
      <c r="L52" s="48">
        <f t="shared" si="0"/>
        <v>1370.1619150598196</v>
      </c>
      <c r="M52" s="48">
        <f t="shared" si="0"/>
        <v>706.59279421040014</v>
      </c>
      <c r="N52" s="48">
        <f t="shared" si="0"/>
        <v>240.32367292114267</v>
      </c>
    </row>
    <row r="53" spans="3:14" x14ac:dyDescent="0.2">
      <c r="C53">
        <v>2027</v>
      </c>
      <c r="D53" s="73">
        <f t="shared" si="2"/>
        <v>2540743.666666667</v>
      </c>
      <c r="E53" s="74">
        <f t="shared" si="3"/>
        <v>10987385.333333334</v>
      </c>
      <c r="F53" s="77"/>
      <c r="G53" s="48">
        <f>D53*'MEX Residential vs. Commercial'!$C$31</f>
        <v>1038317.9634794922</v>
      </c>
      <c r="H53" s="48">
        <f>D53*'MEX Residential vs. Commercial'!$C$32</f>
        <v>1502417.350066466</v>
      </c>
      <c r="I53" s="48">
        <f>G53*'MEX Urban vs. Rural'!$D$10</f>
        <v>774796.95048106869</v>
      </c>
      <c r="J53" s="48">
        <f>G53*'MEX Urban vs. Rural'!$D$11</f>
        <v>263521.01299842336</v>
      </c>
      <c r="L53" s="48">
        <f t="shared" si="0"/>
        <v>1502.417350066466</v>
      </c>
      <c r="M53" s="48">
        <f t="shared" si="0"/>
        <v>774.79695048106873</v>
      </c>
      <c r="N53" s="48">
        <f t="shared" si="0"/>
        <v>263.52101299842337</v>
      </c>
    </row>
    <row r="54" spans="3:14" x14ac:dyDescent="0.2">
      <c r="C54">
        <v>2028</v>
      </c>
      <c r="D54" s="73">
        <f t="shared" si="2"/>
        <v>2764401.3333333335</v>
      </c>
      <c r="E54" s="74">
        <f t="shared" si="3"/>
        <v>12055707.166666668</v>
      </c>
      <c r="F54" s="77"/>
      <c r="G54" s="48">
        <f>D54*'MEX Residential vs. Commercial'!$C$31</f>
        <v>1129719.4598274413</v>
      </c>
      <c r="H54" s="48">
        <f>D54*'MEX Residential vs. Commercial'!$C$32</f>
        <v>1634672.7850731125</v>
      </c>
      <c r="I54" s="48">
        <f>G54*'MEX Urban vs. Rural'!$D$10</f>
        <v>843001.10675173707</v>
      </c>
      <c r="J54" s="48">
        <f>G54*'MEX Urban vs. Rural'!$D$11</f>
        <v>286718.35307570396</v>
      </c>
      <c r="L54" s="48">
        <f t="shared" si="0"/>
        <v>1634.6727850731124</v>
      </c>
      <c r="M54" s="48">
        <f t="shared" si="0"/>
        <v>843.0011067517371</v>
      </c>
      <c r="N54" s="48">
        <f t="shared" si="0"/>
        <v>286.71835307570393</v>
      </c>
    </row>
    <row r="55" spans="3:14" x14ac:dyDescent="0.2">
      <c r="C55">
        <v>2029</v>
      </c>
      <c r="D55" s="73">
        <f t="shared" si="2"/>
        <v>2988059</v>
      </c>
      <c r="E55" s="74">
        <f t="shared" si="3"/>
        <v>13124029.000000002</v>
      </c>
      <c r="F55" s="77"/>
      <c r="G55" s="48">
        <f>D55*'MEX Residential vs. Commercial'!$C$31</f>
        <v>1221120.9561753904</v>
      </c>
      <c r="H55" s="48">
        <f>D55*'MEX Residential vs. Commercial'!$C$32</f>
        <v>1766928.2200797589</v>
      </c>
      <c r="I55" s="48">
        <f>G55*'MEX Urban vs. Rural'!$D$10</f>
        <v>911205.26302240556</v>
      </c>
      <c r="J55" s="48">
        <f>G55*'MEX Urban vs. Rural'!$D$11</f>
        <v>309915.6931529846</v>
      </c>
      <c r="L55" s="48">
        <f t="shared" si="0"/>
        <v>1766.9282200797588</v>
      </c>
      <c r="M55" s="48">
        <f t="shared" si="0"/>
        <v>911.20526302240557</v>
      </c>
      <c r="N55" s="48">
        <f t="shared" si="0"/>
        <v>309.9156931529846</v>
      </c>
    </row>
    <row r="56" spans="3:14" x14ac:dyDescent="0.2">
      <c r="C56">
        <v>2030</v>
      </c>
      <c r="D56" s="73">
        <f t="shared" si="2"/>
        <v>3211716.6666666665</v>
      </c>
      <c r="E56" s="74">
        <f t="shared" si="3"/>
        <v>14192350.833333336</v>
      </c>
      <c r="F56" s="77"/>
      <c r="G56" s="48">
        <f>D56*'MEX Residential vs. Commercial'!$C$31</f>
        <v>1312522.4525233395</v>
      </c>
      <c r="H56" s="48">
        <f>D56*'MEX Residential vs. Commercial'!$C$32</f>
        <v>1899183.6550864053</v>
      </c>
      <c r="I56" s="48">
        <f>G56*'MEX Urban vs. Rural'!$D$10</f>
        <v>979409.41929307405</v>
      </c>
      <c r="J56" s="48">
        <f>G56*'MEX Urban vs. Rural'!$D$11</f>
        <v>333113.03323026525</v>
      </c>
      <c r="L56" s="48">
        <f t="shared" si="0"/>
        <v>1899.1836550864055</v>
      </c>
      <c r="M56" s="48">
        <f t="shared" si="0"/>
        <v>979.40941929307405</v>
      </c>
      <c r="N56" s="48">
        <f t="shared" si="0"/>
        <v>333.11303323026527</v>
      </c>
    </row>
    <row r="57" spans="3:14" ht="15" customHeight="1" x14ac:dyDescent="0.2">
      <c r="C57">
        <v>2031</v>
      </c>
      <c r="D57" s="73">
        <f t="shared" si="2"/>
        <v>3435374.333333333</v>
      </c>
      <c r="E57" s="74">
        <f t="shared" si="3"/>
        <v>15260672.66666667</v>
      </c>
      <c r="F57" s="77"/>
      <c r="G57" s="48">
        <f>D57*'MEX Residential vs. Commercial'!$C$31</f>
        <v>1403923.9488712887</v>
      </c>
      <c r="H57" s="48">
        <f>D57*'MEX Residential vs. Commercial'!$C$32</f>
        <v>2031439.090093052</v>
      </c>
      <c r="I57" s="48">
        <f>G57*'MEX Urban vs. Rural'!$D$10</f>
        <v>1047613.5755637425</v>
      </c>
      <c r="J57" s="48">
        <f>G57*'MEX Urban vs. Rural'!$D$11</f>
        <v>356310.3733075459</v>
      </c>
      <c r="L57" s="48">
        <f t="shared" si="0"/>
        <v>2031.4390900930521</v>
      </c>
      <c r="M57" s="48">
        <f t="shared" si="0"/>
        <v>1047.6135755637426</v>
      </c>
      <c r="N57" s="48">
        <f t="shared" si="0"/>
        <v>356.31037330754589</v>
      </c>
    </row>
    <row r="58" spans="3:14" x14ac:dyDescent="0.2">
      <c r="C58">
        <v>2032</v>
      </c>
      <c r="D58" s="73">
        <f t="shared" si="2"/>
        <v>3659031.9999999995</v>
      </c>
      <c r="E58" s="74">
        <f t="shared" si="3"/>
        <v>16328994.500000004</v>
      </c>
      <c r="F58" s="77"/>
      <c r="G58" s="48">
        <f>D58*'MEX Residential vs. Commercial'!$C$31</f>
        <v>1495325.4452192378</v>
      </c>
      <c r="H58" s="48">
        <f>D58*'MEX Residential vs. Commercial'!$C$32</f>
        <v>2163694.5250996985</v>
      </c>
      <c r="I58" s="48">
        <f>G58*'MEX Urban vs. Rural'!$D$10</f>
        <v>1115817.7318344109</v>
      </c>
      <c r="J58" s="48">
        <f>G58*'MEX Urban vs. Rural'!$D$11</f>
        <v>379507.71338482655</v>
      </c>
      <c r="L58" s="48">
        <f t="shared" si="0"/>
        <v>2163.6945250996982</v>
      </c>
      <c r="M58" s="48">
        <f t="shared" si="0"/>
        <v>1115.817731834411</v>
      </c>
      <c r="N58" s="48">
        <f t="shared" si="0"/>
        <v>379.50771338482656</v>
      </c>
    </row>
    <row r="59" spans="3:14" x14ac:dyDescent="0.2">
      <c r="C59">
        <v>2033</v>
      </c>
      <c r="D59" s="73">
        <f t="shared" si="2"/>
        <v>3882689.666666666</v>
      </c>
      <c r="E59" s="74">
        <f t="shared" si="3"/>
        <v>17397316.333333336</v>
      </c>
      <c r="F59" s="77"/>
      <c r="G59" s="48">
        <f>D59*'MEX Residential vs. Commercial'!$C$31</f>
        <v>1586726.941567187</v>
      </c>
      <c r="H59" s="48">
        <f>D59*'MEX Residential vs. Commercial'!$C$32</f>
        <v>2295949.9601063449</v>
      </c>
      <c r="I59" s="48">
        <f>G59*'MEX Urban vs. Rural'!$D$10</f>
        <v>1184021.8881050795</v>
      </c>
      <c r="J59" s="48">
        <f>G59*'MEX Urban vs. Rural'!$D$11</f>
        <v>402705.0534621072</v>
      </c>
      <c r="L59" s="48">
        <f t="shared" si="0"/>
        <v>2295.9499601063449</v>
      </c>
      <c r="M59" s="48">
        <f t="shared" si="0"/>
        <v>1184.0218881050796</v>
      </c>
      <c r="N59" s="48">
        <f t="shared" si="0"/>
        <v>402.70505346210717</v>
      </c>
    </row>
    <row r="60" spans="3:14" x14ac:dyDescent="0.2">
      <c r="C60">
        <v>2034</v>
      </c>
      <c r="D60" s="73">
        <f t="shared" si="2"/>
        <v>4106347.3333333326</v>
      </c>
      <c r="E60" s="74">
        <f t="shared" si="3"/>
        <v>18465638.166666668</v>
      </c>
      <c r="F60" s="77"/>
      <c r="G60" s="48">
        <f>D60*'MEX Residential vs. Commercial'!$C$31</f>
        <v>1678128.4379151361</v>
      </c>
      <c r="H60" s="48">
        <f>D60*'MEX Residential vs. Commercial'!$C$32</f>
        <v>2428205.3951129913</v>
      </c>
      <c r="I60" s="48">
        <f>G60*'MEX Urban vs. Rural'!$D$10</f>
        <v>1252226.0443757479</v>
      </c>
      <c r="J60" s="48">
        <f>G60*'MEX Urban vs. Rural'!$D$11</f>
        <v>425902.39353938785</v>
      </c>
      <c r="L60" s="48">
        <f t="shared" si="0"/>
        <v>2428.2053951129915</v>
      </c>
      <c r="M60" s="48">
        <f t="shared" si="0"/>
        <v>1252.226044375748</v>
      </c>
      <c r="N60" s="48">
        <f t="shared" si="0"/>
        <v>425.90239353938784</v>
      </c>
    </row>
    <row r="61" spans="3:14" x14ac:dyDescent="0.2">
      <c r="C61">
        <v>2035</v>
      </c>
      <c r="D61" s="73">
        <f t="shared" si="2"/>
        <v>4330004.9999999991</v>
      </c>
      <c r="E61" s="74">
        <f t="shared" si="3"/>
        <v>19533960</v>
      </c>
      <c r="F61" s="77"/>
      <c r="G61" s="48">
        <f>D61*'MEX Residential vs. Commercial'!$C$31</f>
        <v>1769529.9342630852</v>
      </c>
      <c r="H61" s="48">
        <f>D61*'MEX Residential vs. Commercial'!$C$32</f>
        <v>2560460.8301196378</v>
      </c>
      <c r="I61" s="48">
        <f>G61*'MEX Urban vs. Rural'!$D$10</f>
        <v>1320430.2006464165</v>
      </c>
      <c r="J61" s="48">
        <f>G61*'MEX Urban vs. Rural'!$D$11</f>
        <v>449099.7336166685</v>
      </c>
      <c r="L61" s="48">
        <f t="shared" si="0"/>
        <v>2560.4608301196376</v>
      </c>
      <c r="M61" s="48">
        <f t="shared" si="0"/>
        <v>1320.4302006464166</v>
      </c>
      <c r="N61" s="48">
        <f t="shared" si="0"/>
        <v>449.09973361666852</v>
      </c>
    </row>
    <row r="62" spans="3:14" x14ac:dyDescent="0.2">
      <c r="C62">
        <v>2036</v>
      </c>
      <c r="D62" s="73">
        <f t="shared" si="2"/>
        <v>4553662.666666666</v>
      </c>
      <c r="E62" s="74">
        <f t="shared" si="3"/>
        <v>20602281.833333332</v>
      </c>
      <c r="F62" s="77"/>
      <c r="G62" s="48">
        <f>D62*'MEX Residential vs. Commercial'!$C$31</f>
        <v>1860931.4306110346</v>
      </c>
      <c r="H62" s="48">
        <f>D62*'MEX Residential vs. Commercial'!$C$32</f>
        <v>2692716.2651262847</v>
      </c>
      <c r="I62" s="48">
        <f>G62*'MEX Urban vs. Rural'!$D$10</f>
        <v>1388634.3569170851</v>
      </c>
      <c r="J62" s="48">
        <f>G62*'MEX Urban vs. Rural'!$D$11</f>
        <v>472297.07369394921</v>
      </c>
      <c r="L62" s="48">
        <f t="shared" si="0"/>
        <v>2692.7162651262847</v>
      </c>
      <c r="M62" s="48">
        <f t="shared" si="0"/>
        <v>1388.6343569170851</v>
      </c>
      <c r="N62" s="48">
        <f t="shared" si="0"/>
        <v>472.29707369394919</v>
      </c>
    </row>
    <row r="63" spans="3:14" x14ac:dyDescent="0.2">
      <c r="C63">
        <v>2037</v>
      </c>
      <c r="D63" s="73">
        <f t="shared" si="2"/>
        <v>4777320.333333333</v>
      </c>
      <c r="E63" s="74">
        <f t="shared" si="3"/>
        <v>21670603.666666664</v>
      </c>
      <c r="F63" s="77"/>
      <c r="G63" s="48">
        <f>D63*'MEX Residential vs. Commercial'!$C$31</f>
        <v>1952332.926958984</v>
      </c>
      <c r="H63" s="48">
        <f>D63*'MEX Residential vs. Commercial'!$C$32</f>
        <v>2824971.7001329316</v>
      </c>
      <c r="I63" s="48">
        <f>G63*'MEX Urban vs. Rural'!$D$10</f>
        <v>1456838.5131877537</v>
      </c>
      <c r="J63" s="48">
        <f>G63*'MEX Urban vs. Rural'!$D$11</f>
        <v>495494.41377122991</v>
      </c>
      <c r="L63" s="48">
        <f t="shared" si="0"/>
        <v>2824.9717001329318</v>
      </c>
      <c r="M63" s="48">
        <f t="shared" si="0"/>
        <v>1456.8385131877537</v>
      </c>
      <c r="N63" s="48">
        <f t="shared" si="0"/>
        <v>495.49441377122992</v>
      </c>
    </row>
    <row r="64" spans="3:14" x14ac:dyDescent="0.2">
      <c r="C64">
        <v>2038</v>
      </c>
      <c r="D64" s="73">
        <f t="shared" si="2"/>
        <v>5000978</v>
      </c>
      <c r="E64" s="74">
        <f t="shared" si="3"/>
        <v>22738925.499999996</v>
      </c>
      <c r="F64" s="77"/>
      <c r="G64" s="48">
        <f>D64*'MEX Residential vs. Commercial'!$C$31</f>
        <v>2043734.4233069334</v>
      </c>
      <c r="H64" s="48">
        <f>D64*'MEX Residential vs. Commercial'!$C$32</f>
        <v>2957227.135139578</v>
      </c>
      <c r="I64" s="48">
        <f>G64*'MEX Urban vs. Rural'!$D$10</f>
        <v>1525042.6694584223</v>
      </c>
      <c r="J64" s="48">
        <f>G64*'MEX Urban vs. Rural'!$D$11</f>
        <v>518691.75384851062</v>
      </c>
      <c r="L64" s="48">
        <f t="shared" si="0"/>
        <v>2957.227135139578</v>
      </c>
      <c r="M64" s="48">
        <f t="shared" si="0"/>
        <v>1525.0426694584223</v>
      </c>
      <c r="N64" s="48">
        <f t="shared" si="0"/>
        <v>518.69175384851064</v>
      </c>
    </row>
    <row r="65" spans="3:14" x14ac:dyDescent="0.2">
      <c r="C65">
        <v>2039</v>
      </c>
      <c r="D65" s="73">
        <f t="shared" si="2"/>
        <v>5224635.666666667</v>
      </c>
      <c r="E65" s="74">
        <f t="shared" si="3"/>
        <v>23807247.333333328</v>
      </c>
      <c r="F65" s="77"/>
      <c r="G65" s="48">
        <f>D65*'MEX Residential vs. Commercial'!$C$31</f>
        <v>2135135.9196548825</v>
      </c>
      <c r="H65" s="48">
        <f>D65*'MEX Residential vs. Commercial'!$C$32</f>
        <v>3089482.5701462249</v>
      </c>
      <c r="I65" s="48">
        <f>G65*'MEX Urban vs. Rural'!$D$10</f>
        <v>1593246.825729091</v>
      </c>
      <c r="J65" s="48">
        <f>G65*'MEX Urban vs. Rural'!$D$11</f>
        <v>541889.09392579133</v>
      </c>
      <c r="L65" s="48">
        <f t="shared" si="0"/>
        <v>3089.482570146225</v>
      </c>
      <c r="M65" s="48">
        <f t="shared" si="0"/>
        <v>1593.2468257290909</v>
      </c>
      <c r="N65" s="48">
        <f t="shared" si="0"/>
        <v>541.88909392579137</v>
      </c>
    </row>
    <row r="66" spans="3:14" x14ac:dyDescent="0.2">
      <c r="C66">
        <v>2040</v>
      </c>
      <c r="D66" s="73">
        <f t="shared" si="2"/>
        <v>5448293.333333334</v>
      </c>
      <c r="E66" s="74">
        <f t="shared" si="3"/>
        <v>24875569.16666666</v>
      </c>
      <c r="F66" s="77"/>
      <c r="G66" s="48">
        <f>D66*'MEX Residential vs. Commercial'!$C$31</f>
        <v>2226537.4160028319</v>
      </c>
      <c r="H66" s="48">
        <f>D66*'MEX Residential vs. Commercial'!$C$32</f>
        <v>3221738.0051528718</v>
      </c>
      <c r="I66" s="48">
        <f>G66*'MEX Urban vs. Rural'!$D$10</f>
        <v>1661450.9819997596</v>
      </c>
      <c r="J66" s="48">
        <f>G66*'MEX Urban vs. Rural'!$D$11</f>
        <v>565086.43400307198</v>
      </c>
      <c r="L66" s="48">
        <f t="shared" si="0"/>
        <v>3221.7380051528717</v>
      </c>
      <c r="M66" s="48">
        <f t="shared" si="0"/>
        <v>1661.4509819997595</v>
      </c>
      <c r="N66" s="48">
        <f t="shared" si="0"/>
        <v>565.08643400307199</v>
      </c>
    </row>
    <row r="67" spans="3:14" x14ac:dyDescent="0.2">
      <c r="C67">
        <v>2041</v>
      </c>
      <c r="D67" s="73">
        <f t="shared" si="2"/>
        <v>5671951.0000000009</v>
      </c>
      <c r="E67" s="74">
        <f t="shared" si="3"/>
        <v>25943890.999999993</v>
      </c>
      <c r="F67" s="77"/>
      <c r="G67" s="48">
        <f>D67*'MEX Residential vs. Commercial'!$C$31</f>
        <v>2317938.9123507813</v>
      </c>
      <c r="H67" s="48">
        <f>D67*'MEX Residential vs. Commercial'!$C$32</f>
        <v>3353993.4401595183</v>
      </c>
      <c r="I67" s="48">
        <f>G67*'MEX Urban vs. Rural'!$D$10</f>
        <v>1729655.1382704282</v>
      </c>
      <c r="J67" s="48">
        <f>G67*'MEX Urban vs. Rural'!$D$11</f>
        <v>588283.77408035274</v>
      </c>
      <c r="L67" s="48">
        <f t="shared" si="0"/>
        <v>3353.9934401595183</v>
      </c>
      <c r="M67" s="48">
        <f t="shared" si="0"/>
        <v>1729.6551382704281</v>
      </c>
      <c r="N67" s="48">
        <f t="shared" si="0"/>
        <v>588.28377408035271</v>
      </c>
    </row>
    <row r="68" spans="3:14" x14ac:dyDescent="0.2">
      <c r="C68">
        <v>2042</v>
      </c>
      <c r="D68" s="73">
        <f t="shared" si="2"/>
        <v>5895608.6666666679</v>
      </c>
      <c r="E68" s="74">
        <f t="shared" si="3"/>
        <v>27012212.833333325</v>
      </c>
      <c r="F68" s="77"/>
      <c r="G68" s="48">
        <f>D68*'MEX Residential vs. Commercial'!$C$31</f>
        <v>2409340.4086987306</v>
      </c>
      <c r="H68" s="48">
        <f>D68*'MEX Residential vs. Commercial'!$C$32</f>
        <v>3486248.8751661652</v>
      </c>
      <c r="I68" s="48">
        <f>G68*'MEX Urban vs. Rural'!$D$10</f>
        <v>1797859.2945410968</v>
      </c>
      <c r="J68" s="48">
        <f>G68*'MEX Urban vs. Rural'!$D$11</f>
        <v>611481.11415763339</v>
      </c>
      <c r="L68" s="48">
        <f t="shared" si="0"/>
        <v>3486.2488751661654</v>
      </c>
      <c r="M68" s="48">
        <f t="shared" si="0"/>
        <v>1797.8592945410967</v>
      </c>
      <c r="N68" s="48">
        <f t="shared" si="0"/>
        <v>611.48111415763344</v>
      </c>
    </row>
    <row r="69" spans="3:14" x14ac:dyDescent="0.2">
      <c r="C69">
        <v>2043</v>
      </c>
      <c r="D69" s="73">
        <f t="shared" si="2"/>
        <v>6119266.3333333349</v>
      </c>
      <c r="E69" s="74">
        <f t="shared" si="3"/>
        <v>28080534.666666657</v>
      </c>
      <c r="F69" s="77"/>
      <c r="G69" s="48">
        <f>D69*'MEX Residential vs. Commercial'!$C$31</f>
        <v>2500741.90504668</v>
      </c>
      <c r="H69" s="48">
        <f>D69*'MEX Residential vs. Commercial'!$C$32</f>
        <v>3618504.3101728121</v>
      </c>
      <c r="I69" s="48">
        <f>G69*'MEX Urban vs. Rural'!$D$10</f>
        <v>1866063.4508117654</v>
      </c>
      <c r="J69" s="48">
        <f>G69*'MEX Urban vs. Rural'!$D$11</f>
        <v>634678.45423491416</v>
      </c>
      <c r="L69" s="48">
        <f t="shared" si="0"/>
        <v>3618.504310172812</v>
      </c>
      <c r="M69" s="48">
        <f t="shared" si="0"/>
        <v>1866.0634508117653</v>
      </c>
      <c r="N69" s="48">
        <f t="shared" si="0"/>
        <v>634.67845423491417</v>
      </c>
    </row>
    <row r="70" spans="3:14" x14ac:dyDescent="0.2">
      <c r="C70">
        <v>2044</v>
      </c>
      <c r="D70" s="73">
        <f t="shared" si="2"/>
        <v>6342924.0000000019</v>
      </c>
      <c r="E70" s="74">
        <f t="shared" si="3"/>
        <v>29148856.499999989</v>
      </c>
      <c r="F70" s="77"/>
      <c r="G70" s="48">
        <f>D70*'MEX Residential vs. Commercial'!$C$31</f>
        <v>2592143.4013946294</v>
      </c>
      <c r="H70" s="48">
        <f>D70*'MEX Residential vs. Commercial'!$C$32</f>
        <v>3750759.7451794585</v>
      </c>
      <c r="I70" s="48">
        <f>G70*'MEX Urban vs. Rural'!$D$10</f>
        <v>1934267.6070824342</v>
      </c>
      <c r="J70" s="48">
        <f>G70*'MEX Urban vs. Rural'!$D$11</f>
        <v>657875.7943121948</v>
      </c>
      <c r="L70" s="48">
        <f t="shared" si="0"/>
        <v>3750.7597451794586</v>
      </c>
      <c r="M70" s="48">
        <f t="shared" si="0"/>
        <v>1934.2676070824343</v>
      </c>
      <c r="N70" s="48">
        <f t="shared" si="0"/>
        <v>657.87579431219478</v>
      </c>
    </row>
    <row r="71" spans="3:14" x14ac:dyDescent="0.2">
      <c r="C71">
        <v>2045</v>
      </c>
      <c r="D71" s="73">
        <f t="shared" si="2"/>
        <v>6566581.6666666688</v>
      </c>
      <c r="E71" s="74">
        <f t="shared" si="3"/>
        <v>30217178.333333321</v>
      </c>
      <c r="F71" s="77"/>
      <c r="G71" s="48">
        <f>D71*'MEX Residential vs. Commercial'!$C$31</f>
        <v>2683544.8977425788</v>
      </c>
      <c r="H71" s="48">
        <f>D71*'MEX Residential vs. Commercial'!$C$32</f>
        <v>3883015.1801861054</v>
      </c>
      <c r="I71" s="48">
        <f>G71*'MEX Urban vs. Rural'!$D$10</f>
        <v>2002471.7633531028</v>
      </c>
      <c r="J71" s="48">
        <f>G71*'MEX Urban vs. Rural'!$D$11</f>
        <v>681073.13438947557</v>
      </c>
      <c r="L71" s="48">
        <f t="shared" si="0"/>
        <v>3883.0151801861052</v>
      </c>
      <c r="M71" s="48">
        <f t="shared" si="0"/>
        <v>2002.4717633531029</v>
      </c>
      <c r="N71" s="48">
        <f t="shared" si="0"/>
        <v>681.07313438947563</v>
      </c>
    </row>
    <row r="72" spans="3:14" x14ac:dyDescent="0.2">
      <c r="C72">
        <v>2046</v>
      </c>
      <c r="D72" s="73">
        <f t="shared" si="2"/>
        <v>6790239.3333333358</v>
      </c>
      <c r="E72" s="74">
        <f t="shared" si="3"/>
        <v>31285500.166666653</v>
      </c>
      <c r="F72" s="77"/>
      <c r="G72" s="48">
        <f>D72*'MEX Residential vs. Commercial'!$C$31</f>
        <v>2774946.3940905281</v>
      </c>
      <c r="H72" s="48">
        <f>D72*'MEX Residential vs. Commercial'!$C$32</f>
        <v>4015270.6151927523</v>
      </c>
      <c r="I72" s="48">
        <f>G72*'MEX Urban vs. Rural'!$D$10</f>
        <v>2070675.9196237714</v>
      </c>
      <c r="J72" s="48">
        <f>G72*'MEX Urban vs. Rural'!$D$11</f>
        <v>704270.47446675622</v>
      </c>
      <c r="L72" s="48">
        <f t="shared" si="0"/>
        <v>4015.2706151927523</v>
      </c>
      <c r="M72" s="48">
        <f t="shared" si="0"/>
        <v>2070.6759196237713</v>
      </c>
      <c r="N72" s="48">
        <f t="shared" si="0"/>
        <v>704.27047446675624</v>
      </c>
    </row>
    <row r="73" spans="3:14" x14ac:dyDescent="0.2">
      <c r="C73">
        <v>2047</v>
      </c>
      <c r="D73" s="73">
        <f t="shared" si="2"/>
        <v>7013897.0000000028</v>
      </c>
      <c r="E73" s="74">
        <f t="shared" si="3"/>
        <v>32353821.999999985</v>
      </c>
      <c r="F73" s="77"/>
      <c r="G73" s="48">
        <f>D73*'MEX Residential vs. Commercial'!$C$31</f>
        <v>2866347.8904384775</v>
      </c>
      <c r="H73" s="48">
        <f>D73*'MEX Residential vs. Commercial'!$C$32</f>
        <v>4147526.0501993992</v>
      </c>
      <c r="I73" s="48">
        <f>G73*'MEX Urban vs. Rural'!$D$10</f>
        <v>2138880.0758944401</v>
      </c>
      <c r="J73" s="48">
        <f>G73*'MEX Urban vs. Rural'!$D$11</f>
        <v>727467.81454403698</v>
      </c>
      <c r="L73" s="48">
        <f t="shared" si="0"/>
        <v>4147.5260501993989</v>
      </c>
      <c r="M73" s="48">
        <f t="shared" si="0"/>
        <v>2138.8800758944399</v>
      </c>
      <c r="N73" s="48">
        <f t="shared" si="0"/>
        <v>727.46781454403697</v>
      </c>
    </row>
    <row r="74" spans="3:14" x14ac:dyDescent="0.2">
      <c r="C74">
        <v>2048</v>
      </c>
      <c r="D74" s="73">
        <f t="shared" si="2"/>
        <v>7237554.6666666698</v>
      </c>
      <c r="E74" s="74">
        <f t="shared" si="3"/>
        <v>33422143.833333317</v>
      </c>
      <c r="F74" s="77"/>
      <c r="G74" s="48">
        <f>D74*'MEX Residential vs. Commercial'!$C$31</f>
        <v>2957749.3867864269</v>
      </c>
      <c r="H74" s="48">
        <f>D74*'MEX Residential vs. Commercial'!$C$32</f>
        <v>4279781.4852060461</v>
      </c>
      <c r="I74" s="48">
        <f>G74*'MEX Urban vs. Rural'!$D$10</f>
        <v>2207084.2321651089</v>
      </c>
      <c r="J74" s="48">
        <f>G74*'MEX Urban vs. Rural'!$D$11</f>
        <v>750665.15462131763</v>
      </c>
      <c r="L74" s="48">
        <f t="shared" si="0"/>
        <v>4279.7814852060465</v>
      </c>
      <c r="M74" s="48">
        <f t="shared" si="0"/>
        <v>2207.0842321651089</v>
      </c>
      <c r="N74" s="48">
        <f t="shared" si="0"/>
        <v>750.66515462131758</v>
      </c>
    </row>
    <row r="75" spans="3:14" x14ac:dyDescent="0.2">
      <c r="C75">
        <v>2049</v>
      </c>
      <c r="D75" s="73">
        <f t="shared" si="2"/>
        <v>7461212.3333333367</v>
      </c>
      <c r="E75" s="74">
        <f t="shared" si="3"/>
        <v>34490465.666666649</v>
      </c>
      <c r="F75" s="77"/>
      <c r="G75" s="48">
        <f>D75*'MEX Residential vs. Commercial'!$C$31</f>
        <v>3049150.8831343758</v>
      </c>
      <c r="H75" s="48">
        <f>D75*'MEX Residential vs. Commercial'!$C$32</f>
        <v>4412036.9202126926</v>
      </c>
      <c r="I75" s="48">
        <f>G75*'MEX Urban vs. Rural'!$D$10</f>
        <v>2275288.3884357773</v>
      </c>
      <c r="J75" s="48">
        <f>G75*'MEX Urban vs. Rural'!$D$11</f>
        <v>773862.49469859828</v>
      </c>
      <c r="L75" s="48">
        <f t="shared" si="0"/>
        <v>4412.0369202126922</v>
      </c>
      <c r="M75" s="48">
        <f t="shared" si="0"/>
        <v>2275.2883884357771</v>
      </c>
      <c r="N75" s="48">
        <f t="shared" si="0"/>
        <v>773.86249469859831</v>
      </c>
    </row>
    <row r="76" spans="3:14" x14ac:dyDescent="0.2">
      <c r="C76">
        <v>2050</v>
      </c>
      <c r="D76" s="73">
        <f t="shared" si="2"/>
        <v>7684870.0000000037</v>
      </c>
      <c r="E76" s="74">
        <f t="shared" si="3"/>
        <v>35558787.499999985</v>
      </c>
      <c r="F76" s="77"/>
      <c r="G76" s="48">
        <f>D76*'MEX Residential vs. Commercial'!$C$31</f>
        <v>3140552.3794823252</v>
      </c>
      <c r="H76" s="48">
        <f>D76*'MEX Residential vs. Commercial'!$C$32</f>
        <v>4544292.355219339</v>
      </c>
      <c r="I76" s="48">
        <f>G76*'MEX Urban vs. Rural'!$D$10</f>
        <v>2343492.5447064457</v>
      </c>
      <c r="J76" s="48">
        <f>G76*'MEX Urban vs. Rural'!$D$11</f>
        <v>797059.83477587893</v>
      </c>
      <c r="L76" s="48">
        <f t="shared" si="0"/>
        <v>4544.2923552193388</v>
      </c>
      <c r="M76" s="48">
        <f t="shared" si="0"/>
        <v>2343.4925447064456</v>
      </c>
      <c r="N76" s="48">
        <f t="shared" si="0"/>
        <v>797.05983477587893</v>
      </c>
    </row>
  </sheetData>
  <mergeCells count="1">
    <mergeCell ref="Q2:Q27"/>
  </mergeCells>
  <hyperlinks>
    <hyperlink ref="Q1" r:id="rId1" xr:uid="{2A44D2CB-C51C-3948-AB12-B0DFB22982C0}"/>
    <hyperlink ref="F46" r:id="rId2" xr:uid="{B80BE779-F21A-B949-A766-AEAA74FCB118}"/>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K93"/>
  <sheetViews>
    <sheetView workbookViewId="0">
      <selection activeCell="E98" sqref="E98"/>
    </sheetView>
  </sheetViews>
  <sheetFormatPr baseColWidth="10" defaultColWidth="8.83203125" defaultRowHeight="15" x14ac:dyDescent="0.2"/>
  <cols>
    <col min="1" max="1" width="48.5" customWidth="1"/>
    <col min="2" max="2" width="46.5" style="43" customWidth="1"/>
    <col min="3" max="3" width="35.5" customWidth="1"/>
    <col min="4" max="4" width="27.6640625" customWidth="1"/>
  </cols>
  <sheetData>
    <row r="1" spans="1:37" x14ac:dyDescent="0.2">
      <c r="A1" t="s">
        <v>225</v>
      </c>
    </row>
    <row r="2" spans="1:37" x14ac:dyDescent="0.2">
      <c r="A2" t="s">
        <v>525</v>
      </c>
    </row>
    <row r="3" spans="1:37" x14ac:dyDescent="0.2">
      <c r="A3" t="s">
        <v>526</v>
      </c>
    </row>
    <row r="4" spans="1:37" x14ac:dyDescent="0.2">
      <c r="A4" t="s">
        <v>226</v>
      </c>
    </row>
    <row r="5" spans="1:37" x14ac:dyDescent="0.2">
      <c r="B5" s="43" t="s">
        <v>227</v>
      </c>
      <c r="C5" t="s">
        <v>228</v>
      </c>
      <c r="D5" t="s">
        <v>229</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366</v>
      </c>
    </row>
    <row r="6" spans="1:37" x14ac:dyDescent="0.2">
      <c r="A6" t="s">
        <v>1</v>
      </c>
      <c r="C6" t="s">
        <v>527</v>
      </c>
    </row>
    <row r="7" spans="1:37" x14ac:dyDescent="0.2">
      <c r="A7" t="s">
        <v>230</v>
      </c>
      <c r="C7" t="s">
        <v>528</v>
      </c>
    </row>
    <row r="8" spans="1:37" x14ac:dyDescent="0.2">
      <c r="A8" t="s">
        <v>231</v>
      </c>
      <c r="B8" s="43" t="s">
        <v>232</v>
      </c>
      <c r="C8" t="s">
        <v>529</v>
      </c>
      <c r="D8" t="s">
        <v>233</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42">
        <v>1.2999999999999999E-2</v>
      </c>
    </row>
    <row r="9" spans="1:37" x14ac:dyDescent="0.2">
      <c r="A9" t="s">
        <v>234</v>
      </c>
      <c r="B9" s="43" t="s">
        <v>235</v>
      </c>
      <c r="C9" t="s">
        <v>530</v>
      </c>
      <c r="D9" t="s">
        <v>233</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42">
        <v>4.0000000000000001E-3</v>
      </c>
    </row>
    <row r="10" spans="1:37" x14ac:dyDescent="0.2">
      <c r="A10" t="s">
        <v>236</v>
      </c>
      <c r="B10" s="43" t="s">
        <v>237</v>
      </c>
      <c r="C10" t="s">
        <v>531</v>
      </c>
      <c r="D10" t="s">
        <v>233</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42">
        <v>-2E-3</v>
      </c>
    </row>
    <row r="11" spans="1:37" x14ac:dyDescent="0.2">
      <c r="A11" t="s">
        <v>238</v>
      </c>
      <c r="B11" s="43" t="s">
        <v>239</v>
      </c>
      <c r="C11" t="s">
        <v>532</v>
      </c>
      <c r="D11" t="s">
        <v>233</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42">
        <v>8.9999999999999993E-3</v>
      </c>
    </row>
    <row r="12" spans="1:37" x14ac:dyDescent="0.2">
      <c r="A12" t="s">
        <v>240</v>
      </c>
      <c r="B12" s="43" t="s">
        <v>241</v>
      </c>
      <c r="C12" t="s">
        <v>533</v>
      </c>
      <c r="D12" t="s">
        <v>233</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42">
        <v>-8.0000000000000002E-3</v>
      </c>
    </row>
    <row r="13" spans="1:37" x14ac:dyDescent="0.2">
      <c r="A13" t="s">
        <v>187</v>
      </c>
      <c r="B13" s="43" t="s">
        <v>242</v>
      </c>
      <c r="C13" t="s">
        <v>534</v>
      </c>
      <c r="D13" t="s">
        <v>233</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42">
        <v>1E-3</v>
      </c>
    </row>
    <row r="14" spans="1:37" x14ac:dyDescent="0.2">
      <c r="A14" t="s">
        <v>243</v>
      </c>
      <c r="B14" s="43" t="s">
        <v>244</v>
      </c>
      <c r="C14" t="s">
        <v>535</v>
      </c>
      <c r="D14" t="s">
        <v>233</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42">
        <v>0.10199999999999999</v>
      </c>
    </row>
    <row r="15" spans="1:37" x14ac:dyDescent="0.2">
      <c r="A15" t="s">
        <v>245</v>
      </c>
      <c r="B15" s="43" t="s">
        <v>246</v>
      </c>
      <c r="C15" t="s">
        <v>536</v>
      </c>
      <c r="D15" t="s">
        <v>233</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42">
        <v>-8.0000000000000002E-3</v>
      </c>
    </row>
    <row r="16" spans="1:37" x14ac:dyDescent="0.2">
      <c r="A16" t="s">
        <v>247</v>
      </c>
      <c r="B16" s="43" t="s">
        <v>248</v>
      </c>
      <c r="C16" t="s">
        <v>537</v>
      </c>
      <c r="D16" t="s">
        <v>233</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42">
        <v>4.1000000000000002E-2</v>
      </c>
    </row>
    <row r="17" spans="1:37" x14ac:dyDescent="0.2">
      <c r="A17" t="s">
        <v>249</v>
      </c>
      <c r="B17" s="43" t="s">
        <v>250</v>
      </c>
      <c r="C17" t="s">
        <v>538</v>
      </c>
      <c r="D17" t="s">
        <v>233</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42">
        <v>7.0000000000000001E-3</v>
      </c>
    </row>
    <row r="18" spans="1:37" x14ac:dyDescent="0.2">
      <c r="A18" t="s">
        <v>251</v>
      </c>
      <c r="C18" t="s">
        <v>539</v>
      </c>
    </row>
    <row r="19" spans="1:37" x14ac:dyDescent="0.2">
      <c r="A19" t="s">
        <v>231</v>
      </c>
      <c r="B19" s="43" t="s">
        <v>252</v>
      </c>
      <c r="C19" t="s">
        <v>540</v>
      </c>
      <c r="D19" t="s">
        <v>233</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42">
        <v>1.2999999999999999E-2</v>
      </c>
    </row>
    <row r="20" spans="1:37" x14ac:dyDescent="0.2">
      <c r="A20" t="s">
        <v>236</v>
      </c>
      <c r="B20" s="43" t="s">
        <v>253</v>
      </c>
      <c r="C20" t="s">
        <v>541</v>
      </c>
      <c r="D20" t="s">
        <v>233</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42">
        <v>-2E-3</v>
      </c>
    </row>
    <row r="21" spans="1:37" x14ac:dyDescent="0.2">
      <c r="A21" t="s">
        <v>247</v>
      </c>
      <c r="B21" s="43" t="s">
        <v>254</v>
      </c>
      <c r="C21" t="s">
        <v>542</v>
      </c>
      <c r="D21" t="s">
        <v>233</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42">
        <v>4.1000000000000002E-2</v>
      </c>
    </row>
    <row r="22" spans="1:37" x14ac:dyDescent="0.2">
      <c r="A22" t="s">
        <v>255</v>
      </c>
      <c r="B22" s="43" t="s">
        <v>256</v>
      </c>
      <c r="C22" t="s">
        <v>543</v>
      </c>
      <c r="D22" t="s">
        <v>233</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42">
        <v>1.7000000000000001E-2</v>
      </c>
    </row>
    <row r="23" spans="1:37" x14ac:dyDescent="0.2">
      <c r="A23" t="s">
        <v>257</v>
      </c>
      <c r="B23" s="43" t="s">
        <v>258</v>
      </c>
      <c r="C23" t="s">
        <v>544</v>
      </c>
      <c r="D23" t="s">
        <v>233</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42">
        <v>0</v>
      </c>
    </row>
    <row r="24" spans="1:37" x14ac:dyDescent="0.2">
      <c r="A24" t="s">
        <v>249</v>
      </c>
      <c r="B24" s="43" t="s">
        <v>259</v>
      </c>
      <c r="C24" t="s">
        <v>545</v>
      </c>
      <c r="D24" t="s">
        <v>233</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42">
        <v>0.01</v>
      </c>
    </row>
    <row r="25" spans="1:37" x14ac:dyDescent="0.2">
      <c r="A25" t="s">
        <v>260</v>
      </c>
      <c r="C25" t="s">
        <v>546</v>
      </c>
    </row>
    <row r="26" spans="1:37" x14ac:dyDescent="0.2">
      <c r="A26" t="s">
        <v>261</v>
      </c>
      <c r="B26" s="43" t="s">
        <v>262</v>
      </c>
      <c r="C26" t="s">
        <v>547</v>
      </c>
      <c r="D26" t="s">
        <v>233</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42">
        <v>6.0000000000000001E-3</v>
      </c>
    </row>
    <row r="27" spans="1:37" x14ac:dyDescent="0.2">
      <c r="A27" t="s">
        <v>263</v>
      </c>
      <c r="B27" s="43" t="s">
        <v>264</v>
      </c>
      <c r="C27" t="s">
        <v>548</v>
      </c>
      <c r="D27" t="s">
        <v>233</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42">
        <v>8.0000000000000002E-3</v>
      </c>
    </row>
    <row r="28" spans="1:37" x14ac:dyDescent="0.2">
      <c r="A28" t="s">
        <v>240</v>
      </c>
      <c r="B28" s="43" t="s">
        <v>265</v>
      </c>
      <c r="C28" t="s">
        <v>549</v>
      </c>
      <c r="D28" t="s">
        <v>233</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42">
        <v>-1.4E-2</v>
      </c>
    </row>
    <row r="29" spans="1:37" x14ac:dyDescent="0.2">
      <c r="A29" t="s">
        <v>187</v>
      </c>
      <c r="B29" s="43" t="s">
        <v>266</v>
      </c>
      <c r="C29" t="s">
        <v>550</v>
      </c>
      <c r="D29" t="s">
        <v>233</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42">
        <v>-1.0999999999999999E-2</v>
      </c>
    </row>
    <row r="30" spans="1:37" x14ac:dyDescent="0.2">
      <c r="A30" t="s">
        <v>267</v>
      </c>
      <c r="B30" s="43" t="s">
        <v>268</v>
      </c>
      <c r="C30" t="s">
        <v>551</v>
      </c>
      <c r="D30" t="s">
        <v>233</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42">
        <v>8.0000000000000002E-3</v>
      </c>
    </row>
    <row r="31" spans="1:37" x14ac:dyDescent="0.2">
      <c r="A31" t="s">
        <v>249</v>
      </c>
      <c r="B31" s="43" t="s">
        <v>269</v>
      </c>
      <c r="C31" t="s">
        <v>552</v>
      </c>
      <c r="D31" t="s">
        <v>233</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42">
        <v>7.0000000000000001E-3</v>
      </c>
    </row>
    <row r="32" spans="1:37" x14ac:dyDescent="0.2">
      <c r="A32" t="s">
        <v>270</v>
      </c>
      <c r="C32" t="s">
        <v>553</v>
      </c>
    </row>
    <row r="33" spans="1:37" x14ac:dyDescent="0.2">
      <c r="A33" t="s">
        <v>261</v>
      </c>
      <c r="B33" s="43" t="s">
        <v>271</v>
      </c>
      <c r="C33" t="s">
        <v>554</v>
      </c>
      <c r="D33" t="s">
        <v>233</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42">
        <v>4.0000000000000001E-3</v>
      </c>
    </row>
    <row r="34" spans="1:37" x14ac:dyDescent="0.2">
      <c r="A34" t="s">
        <v>263</v>
      </c>
      <c r="B34" s="43" t="s">
        <v>272</v>
      </c>
      <c r="C34" t="s">
        <v>555</v>
      </c>
      <c r="D34" t="s">
        <v>233</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42">
        <v>0.01</v>
      </c>
    </row>
    <row r="35" spans="1:37" x14ac:dyDescent="0.2">
      <c r="A35" t="s">
        <v>187</v>
      </c>
      <c r="B35" s="43" t="s">
        <v>273</v>
      </c>
      <c r="C35" t="s">
        <v>556</v>
      </c>
      <c r="D35" t="s">
        <v>233</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42">
        <v>-4.0000000000000001E-3</v>
      </c>
    </row>
    <row r="36" spans="1:37" x14ac:dyDescent="0.2">
      <c r="A36" t="s">
        <v>249</v>
      </c>
      <c r="B36" s="43" t="s">
        <v>274</v>
      </c>
      <c r="C36" t="s">
        <v>557</v>
      </c>
      <c r="D36" t="s">
        <v>233</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42">
        <v>5.0000000000000001E-3</v>
      </c>
    </row>
    <row r="37" spans="1:37" x14ac:dyDescent="0.2">
      <c r="A37" t="s">
        <v>275</v>
      </c>
      <c r="C37" t="s">
        <v>558</v>
      </c>
    </row>
    <row r="38" spans="1:37" x14ac:dyDescent="0.2">
      <c r="A38" t="s">
        <v>261</v>
      </c>
      <c r="B38" s="43" t="s">
        <v>276</v>
      </c>
      <c r="C38" t="s">
        <v>559</v>
      </c>
      <c r="D38" t="s">
        <v>233</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42">
        <v>1.4E-2</v>
      </c>
    </row>
    <row r="39" spans="1:37" x14ac:dyDescent="0.2">
      <c r="A39" t="s">
        <v>263</v>
      </c>
      <c r="B39" s="43" t="s">
        <v>277</v>
      </c>
      <c r="C39" t="s">
        <v>560</v>
      </c>
      <c r="D39" t="s">
        <v>233</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42">
        <v>1.4999999999999999E-2</v>
      </c>
    </row>
    <row r="40" spans="1:37" x14ac:dyDescent="0.2">
      <c r="A40" t="s">
        <v>249</v>
      </c>
      <c r="B40" s="43" t="s">
        <v>278</v>
      </c>
      <c r="C40" t="s">
        <v>561</v>
      </c>
      <c r="D40" t="s">
        <v>233</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42">
        <v>1.4E-2</v>
      </c>
    </row>
    <row r="41" spans="1:37" x14ac:dyDescent="0.2">
      <c r="A41" t="s">
        <v>279</v>
      </c>
      <c r="C41" t="s">
        <v>562</v>
      </c>
    </row>
    <row r="42" spans="1:37" x14ac:dyDescent="0.2">
      <c r="A42" t="s">
        <v>280</v>
      </c>
      <c r="B42" s="43" t="s">
        <v>281</v>
      </c>
      <c r="C42" t="s">
        <v>563</v>
      </c>
      <c r="D42" t="s">
        <v>233</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42">
        <v>7.0000000000000001E-3</v>
      </c>
    </row>
    <row r="43" spans="1:37" x14ac:dyDescent="0.2">
      <c r="A43" t="s">
        <v>282</v>
      </c>
      <c r="B43" s="43" t="s">
        <v>283</v>
      </c>
      <c r="C43" t="s">
        <v>564</v>
      </c>
      <c r="D43" t="s">
        <v>233</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42">
        <v>6.0000000000000001E-3</v>
      </c>
    </row>
    <row r="44" spans="1:37" x14ac:dyDescent="0.2">
      <c r="A44" t="s">
        <v>2</v>
      </c>
      <c r="C44" t="s">
        <v>565</v>
      </c>
    </row>
    <row r="45" spans="1:37" x14ac:dyDescent="0.2">
      <c r="A45" t="s">
        <v>230</v>
      </c>
      <c r="C45" t="s">
        <v>566</v>
      </c>
    </row>
    <row r="46" spans="1:37" x14ac:dyDescent="0.2">
      <c r="A46" t="s">
        <v>284</v>
      </c>
      <c r="B46" s="43" t="s">
        <v>285</v>
      </c>
      <c r="C46" t="s">
        <v>567</v>
      </c>
      <c r="D46" t="s">
        <v>286</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42">
        <v>2E-3</v>
      </c>
    </row>
    <row r="47" spans="1:37" x14ac:dyDescent="0.2">
      <c r="A47" t="s">
        <v>287</v>
      </c>
      <c r="B47" s="43" t="s">
        <v>288</v>
      </c>
      <c r="C47" t="s">
        <v>568</v>
      </c>
      <c r="D47" t="s">
        <v>289</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42">
        <v>0</v>
      </c>
    </row>
    <row r="48" spans="1:37" x14ac:dyDescent="0.2">
      <c r="A48" t="s">
        <v>290</v>
      </c>
      <c r="B48" s="43" t="s">
        <v>291</v>
      </c>
      <c r="C48" t="s">
        <v>569</v>
      </c>
      <c r="D48" t="s">
        <v>292</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42">
        <v>3.0000000000000001E-3</v>
      </c>
    </row>
    <row r="49" spans="1:37" x14ac:dyDescent="0.2">
      <c r="A49" t="s">
        <v>293</v>
      </c>
      <c r="B49" s="43" t="s">
        <v>294</v>
      </c>
      <c r="C49" t="s">
        <v>570</v>
      </c>
      <c r="D49" t="s">
        <v>295</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42">
        <v>2E-3</v>
      </c>
    </row>
    <row r="50" spans="1:37" x14ac:dyDescent="0.2">
      <c r="A50" t="s">
        <v>296</v>
      </c>
      <c r="B50" s="43" t="s">
        <v>297</v>
      </c>
      <c r="C50" t="s">
        <v>571</v>
      </c>
      <c r="D50" t="s">
        <v>295</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42">
        <v>0</v>
      </c>
    </row>
    <row r="51" spans="1:37" x14ac:dyDescent="0.2">
      <c r="A51" t="s">
        <v>298</v>
      </c>
      <c r="C51" t="s">
        <v>572</v>
      </c>
    </row>
    <row r="52" spans="1:37" x14ac:dyDescent="0.2">
      <c r="A52" t="s">
        <v>299</v>
      </c>
      <c r="B52" s="43" t="s">
        <v>300</v>
      </c>
      <c r="C52" t="s">
        <v>573</v>
      </c>
      <c r="D52" t="s">
        <v>301</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42">
        <v>4.0000000000000001E-3</v>
      </c>
    </row>
    <row r="53" spans="1:37" x14ac:dyDescent="0.2">
      <c r="A53" t="s">
        <v>287</v>
      </c>
      <c r="B53" s="43" t="s">
        <v>302</v>
      </c>
      <c r="C53" t="s">
        <v>574</v>
      </c>
      <c r="D53" t="s">
        <v>289</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42">
        <v>5.0000000000000001E-3</v>
      </c>
    </row>
    <row r="54" spans="1:37" x14ac:dyDescent="0.2">
      <c r="A54" t="s">
        <v>303</v>
      </c>
      <c r="B54" s="43" t="s">
        <v>304</v>
      </c>
      <c r="C54" t="s">
        <v>575</v>
      </c>
      <c r="D54" t="s">
        <v>305</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42">
        <v>4.0000000000000001E-3</v>
      </c>
    </row>
    <row r="55" spans="1:37" x14ac:dyDescent="0.2">
      <c r="A55" t="s">
        <v>306</v>
      </c>
      <c r="B55" s="43" t="s">
        <v>307</v>
      </c>
      <c r="C55" t="s">
        <v>576</v>
      </c>
      <c r="D55" t="s">
        <v>301</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42">
        <v>5.0000000000000001E-3</v>
      </c>
    </row>
    <row r="56" spans="1:37" x14ac:dyDescent="0.2">
      <c r="A56" t="s">
        <v>308</v>
      </c>
      <c r="B56" s="43" t="s">
        <v>309</v>
      </c>
      <c r="C56" t="s">
        <v>577</v>
      </c>
      <c r="D56" t="s">
        <v>305</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42">
        <v>3.0000000000000001E-3</v>
      </c>
    </row>
    <row r="57" spans="1:37" x14ac:dyDescent="0.2">
      <c r="A57" t="s">
        <v>310</v>
      </c>
      <c r="C57" t="s">
        <v>578</v>
      </c>
    </row>
    <row r="58" spans="1:37" x14ac:dyDescent="0.2">
      <c r="A58" t="s">
        <v>311</v>
      </c>
      <c r="B58" s="43" t="s">
        <v>312</v>
      </c>
      <c r="C58" t="s">
        <v>579</v>
      </c>
      <c r="D58" t="s">
        <v>313</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42">
        <v>2E-3</v>
      </c>
    </row>
    <row r="59" spans="1:37" x14ac:dyDescent="0.2">
      <c r="A59" t="s">
        <v>314</v>
      </c>
      <c r="B59" s="43" t="s">
        <v>315</v>
      </c>
      <c r="C59" t="s">
        <v>580</v>
      </c>
      <c r="D59" t="s">
        <v>313</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42">
        <v>1E-3</v>
      </c>
    </row>
    <row r="60" spans="1:37" x14ac:dyDescent="0.2">
      <c r="A60" t="s">
        <v>316</v>
      </c>
      <c r="B60" s="43" t="s">
        <v>317</v>
      </c>
      <c r="C60" t="s">
        <v>581</v>
      </c>
      <c r="D60" t="s">
        <v>313</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42">
        <v>4.0000000000000001E-3</v>
      </c>
    </row>
    <row r="61" spans="1:37" x14ac:dyDescent="0.2">
      <c r="A61" t="s">
        <v>318</v>
      </c>
      <c r="B61" s="43" t="s">
        <v>319</v>
      </c>
      <c r="C61" t="s">
        <v>582</v>
      </c>
      <c r="D61" t="s">
        <v>313</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42">
        <v>1E-3</v>
      </c>
    </row>
    <row r="62" spans="1:37" x14ac:dyDescent="0.2">
      <c r="A62" t="s">
        <v>320</v>
      </c>
      <c r="C62" t="s">
        <v>583</v>
      </c>
    </row>
    <row r="63" spans="1:37" x14ac:dyDescent="0.2">
      <c r="A63" t="s">
        <v>280</v>
      </c>
      <c r="B63" s="43" t="s">
        <v>321</v>
      </c>
      <c r="C63" t="s">
        <v>584</v>
      </c>
      <c r="D63" t="s">
        <v>322</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42">
        <v>-7.0000000000000001E-3</v>
      </c>
    </row>
    <row r="64" spans="1:37" x14ac:dyDescent="0.2">
      <c r="A64" t="s">
        <v>282</v>
      </c>
      <c r="B64" s="43" t="s">
        <v>323</v>
      </c>
      <c r="C64" t="s">
        <v>585</v>
      </c>
      <c r="D64" t="s">
        <v>322</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42">
        <v>-7.0000000000000001E-3</v>
      </c>
    </row>
    <row r="65" spans="1:37" x14ac:dyDescent="0.2">
      <c r="A65" t="s">
        <v>324</v>
      </c>
      <c r="C65" t="s">
        <v>586</v>
      </c>
    </row>
    <row r="66" spans="1:37" x14ac:dyDescent="0.2">
      <c r="A66" t="s">
        <v>325</v>
      </c>
      <c r="C66" t="s">
        <v>587</v>
      </c>
    </row>
    <row r="67" spans="1:37" x14ac:dyDescent="0.2">
      <c r="A67" t="s">
        <v>326</v>
      </c>
      <c r="B67" s="43" t="s">
        <v>327</v>
      </c>
      <c r="C67" t="s">
        <v>588</v>
      </c>
      <c r="D67" t="s">
        <v>328</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42">
        <v>-8.0000000000000002E-3</v>
      </c>
    </row>
    <row r="68" spans="1:37" x14ac:dyDescent="0.2">
      <c r="A68" t="s">
        <v>329</v>
      </c>
      <c r="B68" s="43" t="s">
        <v>330</v>
      </c>
      <c r="C68" t="s">
        <v>589</v>
      </c>
      <c r="D68" t="s">
        <v>328</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42">
        <v>-2E-3</v>
      </c>
    </row>
    <row r="69" spans="1:37" x14ac:dyDescent="0.2">
      <c r="A69" t="s">
        <v>331</v>
      </c>
      <c r="B69" s="43" t="s">
        <v>332</v>
      </c>
      <c r="C69" t="s">
        <v>590</v>
      </c>
      <c r="D69" t="s">
        <v>328</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42">
        <v>-7.0000000000000001E-3</v>
      </c>
    </row>
    <row r="70" spans="1:37" x14ac:dyDescent="0.2">
      <c r="A70" t="s">
        <v>298</v>
      </c>
      <c r="C70" t="s">
        <v>591</v>
      </c>
    </row>
    <row r="71" spans="1:37" x14ac:dyDescent="0.2">
      <c r="A71" t="s">
        <v>326</v>
      </c>
      <c r="B71" s="43" t="s">
        <v>333</v>
      </c>
      <c r="C71" t="s">
        <v>592</v>
      </c>
      <c r="D71" t="s">
        <v>328</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42">
        <v>-3.0000000000000001E-3</v>
      </c>
    </row>
    <row r="72" spans="1:37" x14ac:dyDescent="0.2">
      <c r="A72" t="s">
        <v>329</v>
      </c>
      <c r="B72" s="43" t="s">
        <v>334</v>
      </c>
      <c r="C72" t="s">
        <v>593</v>
      </c>
      <c r="D72" t="s">
        <v>328</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42">
        <v>-1E-3</v>
      </c>
    </row>
    <row r="73" spans="1:37" x14ac:dyDescent="0.2">
      <c r="A73" t="s">
        <v>331</v>
      </c>
      <c r="B73" s="43" t="s">
        <v>335</v>
      </c>
      <c r="C73" t="s">
        <v>594</v>
      </c>
      <c r="D73" t="s">
        <v>328</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42">
        <v>-2E-3</v>
      </c>
    </row>
    <row r="74" spans="1:37" x14ac:dyDescent="0.2">
      <c r="A74" t="s">
        <v>336</v>
      </c>
      <c r="C74" t="s">
        <v>595</v>
      </c>
    </row>
    <row r="75" spans="1:37" x14ac:dyDescent="0.2">
      <c r="A75" t="s">
        <v>337</v>
      </c>
      <c r="C75" t="s">
        <v>596</v>
      </c>
    </row>
    <row r="76" spans="1:37" x14ac:dyDescent="0.2">
      <c r="A76" s="1" t="s">
        <v>223</v>
      </c>
      <c r="C76" t="s">
        <v>597</v>
      </c>
    </row>
    <row r="77" spans="1:37" x14ac:dyDescent="0.2">
      <c r="A77" t="s">
        <v>338</v>
      </c>
      <c r="B77" s="43" t="s">
        <v>339</v>
      </c>
      <c r="C77" t="s">
        <v>598</v>
      </c>
      <c r="D77" t="s">
        <v>340</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4</v>
      </c>
    </row>
    <row r="78" spans="1:37" x14ac:dyDescent="0.2">
      <c r="A78" t="s">
        <v>341</v>
      </c>
      <c r="B78" s="43" t="s">
        <v>342</v>
      </c>
      <c r="C78" t="s">
        <v>599</v>
      </c>
      <c r="D78" t="s">
        <v>340</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42">
        <v>0.06</v>
      </c>
    </row>
    <row r="79" spans="1:37" x14ac:dyDescent="0.2">
      <c r="A79" t="s">
        <v>343</v>
      </c>
      <c r="B79" s="43" t="s">
        <v>344</v>
      </c>
      <c r="C79" t="s">
        <v>600</v>
      </c>
      <c r="D79" t="s">
        <v>340</v>
      </c>
      <c r="F79">
        <v>1.4232E-2</v>
      </c>
      <c r="G79">
        <v>1.4232E-2</v>
      </c>
      <c r="H79">
        <v>1.4232E-2</v>
      </c>
      <c r="I79">
        <v>1.4232E-2</v>
      </c>
      <c r="J79">
        <v>1.4232E-2</v>
      </c>
      <c r="K79">
        <v>1.4232E-2</v>
      </c>
      <c r="L79">
        <v>1.4232E-2</v>
      </c>
      <c r="M79">
        <v>1.4232E-2</v>
      </c>
      <c r="N79">
        <v>1.4232E-2</v>
      </c>
      <c r="O79">
        <v>1.4232E-2</v>
      </c>
      <c r="P79">
        <v>1.4232E-2</v>
      </c>
      <c r="Q79">
        <v>1.4232E-2</v>
      </c>
      <c r="R79">
        <v>1.4233000000000001E-2</v>
      </c>
      <c r="S79">
        <v>1.4233000000000001E-2</v>
      </c>
      <c r="T79">
        <v>1.4236E-2</v>
      </c>
      <c r="U79">
        <v>1.4241999999999999E-2</v>
      </c>
      <c r="V79">
        <v>1.4253999999999999E-2</v>
      </c>
      <c r="W79">
        <v>1.4274999999999999E-2</v>
      </c>
      <c r="X79">
        <v>1.4316000000000001E-2</v>
      </c>
      <c r="Y79">
        <v>1.439E-2</v>
      </c>
      <c r="Z79">
        <v>1.4527999999999999E-2</v>
      </c>
      <c r="AA79">
        <v>1.4777999999999999E-2</v>
      </c>
      <c r="AB79">
        <v>1.503E-2</v>
      </c>
      <c r="AC79">
        <v>1.5283E-2</v>
      </c>
      <c r="AD79">
        <v>1.5538E-2</v>
      </c>
      <c r="AE79">
        <v>1.5795E-2</v>
      </c>
      <c r="AF79">
        <v>1.6053000000000001E-2</v>
      </c>
      <c r="AG79">
        <v>1.6312E-2</v>
      </c>
      <c r="AH79">
        <v>1.6573000000000001E-2</v>
      </c>
      <c r="AI79">
        <v>1.6834999999999999E-2</v>
      </c>
      <c r="AJ79">
        <v>1.7097999999999999E-2</v>
      </c>
      <c r="AK79" s="42">
        <v>6.0000000000000001E-3</v>
      </c>
    </row>
    <row r="80" spans="1:37" x14ac:dyDescent="0.2">
      <c r="A80" t="s">
        <v>249</v>
      </c>
      <c r="B80" s="43" t="s">
        <v>345</v>
      </c>
      <c r="C80" t="s">
        <v>601</v>
      </c>
      <c r="D80" t="s">
        <v>340</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42">
        <v>0.06</v>
      </c>
    </row>
    <row r="81" spans="1:37" x14ac:dyDescent="0.2">
      <c r="A81" s="1" t="s">
        <v>222</v>
      </c>
      <c r="C81" t="s">
        <v>602</v>
      </c>
    </row>
    <row r="82" spans="1:37" x14ac:dyDescent="0.2">
      <c r="A82" t="s">
        <v>338</v>
      </c>
      <c r="B82" s="43" t="s">
        <v>346</v>
      </c>
      <c r="C82" t="s">
        <v>603</v>
      </c>
      <c r="D82" t="s">
        <v>347</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4</v>
      </c>
    </row>
    <row r="83" spans="1:37" x14ac:dyDescent="0.2">
      <c r="A83" t="s">
        <v>341</v>
      </c>
      <c r="B83" s="43" t="s">
        <v>348</v>
      </c>
      <c r="C83" t="s">
        <v>604</v>
      </c>
      <c r="D83" t="s">
        <v>347</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42">
        <v>0.06</v>
      </c>
    </row>
    <row r="84" spans="1:37" x14ac:dyDescent="0.2">
      <c r="A84" t="s">
        <v>343</v>
      </c>
      <c r="B84" s="43" t="s">
        <v>349</v>
      </c>
      <c r="C84" t="s">
        <v>605</v>
      </c>
      <c r="D84" t="s">
        <v>347</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42">
        <v>5.0000000000000001E-3</v>
      </c>
    </row>
    <row r="85" spans="1:37" x14ac:dyDescent="0.2">
      <c r="A85" t="s">
        <v>249</v>
      </c>
      <c r="B85" s="43" t="s">
        <v>350</v>
      </c>
      <c r="C85" t="s">
        <v>606</v>
      </c>
      <c r="D85" t="s">
        <v>347</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42">
        <v>0.06</v>
      </c>
    </row>
    <row r="86" spans="1:37" x14ac:dyDescent="0.2">
      <c r="A86" t="s">
        <v>351</v>
      </c>
      <c r="C86" t="s">
        <v>607</v>
      </c>
    </row>
    <row r="87" spans="1:37" x14ac:dyDescent="0.2">
      <c r="A87" t="s">
        <v>352</v>
      </c>
      <c r="B87" s="43" t="s">
        <v>353</v>
      </c>
      <c r="C87" t="s">
        <v>608</v>
      </c>
      <c r="D87" t="s">
        <v>347</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42">
        <v>7.2999999999999995E-2</v>
      </c>
    </row>
    <row r="88" spans="1:37" x14ac:dyDescent="0.2">
      <c r="A88" t="s">
        <v>354</v>
      </c>
      <c r="B88" s="43" t="s">
        <v>355</v>
      </c>
      <c r="C88" t="s">
        <v>609</v>
      </c>
      <c r="D88" t="s">
        <v>347</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42">
        <v>5.8000000000000003E-2</v>
      </c>
    </row>
    <row r="89" spans="1:37" x14ac:dyDescent="0.2">
      <c r="A89" t="s">
        <v>356</v>
      </c>
      <c r="C89" t="s">
        <v>610</v>
      </c>
    </row>
    <row r="90" spans="1:37" x14ac:dyDescent="0.2">
      <c r="A90" t="s">
        <v>338</v>
      </c>
      <c r="B90" s="43" t="s">
        <v>357</v>
      </c>
      <c r="C90" t="s">
        <v>611</v>
      </c>
      <c r="D90" t="s">
        <v>358</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4</v>
      </c>
    </row>
    <row r="91" spans="1:37" x14ac:dyDescent="0.2">
      <c r="A91" t="s">
        <v>341</v>
      </c>
      <c r="B91" s="43" t="s">
        <v>359</v>
      </c>
      <c r="C91" t="s">
        <v>612</v>
      </c>
      <c r="D91" t="s">
        <v>358</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42">
        <v>5.6000000000000001E-2</v>
      </c>
    </row>
    <row r="92" spans="1:37" x14ac:dyDescent="0.2">
      <c r="A92" t="s">
        <v>343</v>
      </c>
      <c r="B92" s="43" t="s">
        <v>360</v>
      </c>
      <c r="C92" t="s">
        <v>613</v>
      </c>
      <c r="D92" t="s">
        <v>358</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42">
        <v>0</v>
      </c>
    </row>
    <row r="93" spans="1:37" x14ac:dyDescent="0.2">
      <c r="A93" t="s">
        <v>249</v>
      </c>
      <c r="B93" s="43" t="s">
        <v>361</v>
      </c>
      <c r="C93" t="s">
        <v>614</v>
      </c>
      <c r="D93" t="s">
        <v>358</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42">
        <v>5.6000000000000001E-2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K81"/>
  <sheetViews>
    <sheetView workbookViewId="0">
      <selection activeCell="F83" sqref="F83"/>
    </sheetView>
  </sheetViews>
  <sheetFormatPr baseColWidth="10" defaultColWidth="8.83203125" defaultRowHeight="15" x14ac:dyDescent="0.2"/>
  <cols>
    <col min="3" max="3" width="35.1640625" customWidth="1"/>
  </cols>
  <sheetData>
    <row r="1" spans="1:37" x14ac:dyDescent="0.2">
      <c r="A1" t="s">
        <v>364</v>
      </c>
    </row>
    <row r="2" spans="1:37" x14ac:dyDescent="0.2">
      <c r="A2" t="s">
        <v>365</v>
      </c>
    </row>
    <row r="3" spans="1:37" x14ac:dyDescent="0.2">
      <c r="A3" t="s">
        <v>615</v>
      </c>
    </row>
    <row r="4" spans="1:37" x14ac:dyDescent="0.2">
      <c r="A4" t="s">
        <v>226</v>
      </c>
    </row>
    <row r="5" spans="1:37" x14ac:dyDescent="0.2">
      <c r="B5" t="s">
        <v>227</v>
      </c>
      <c r="C5" t="s">
        <v>228</v>
      </c>
      <c r="D5" t="s">
        <v>229</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366</v>
      </c>
    </row>
    <row r="6" spans="1:37" x14ac:dyDescent="0.2">
      <c r="A6" t="s">
        <v>10</v>
      </c>
      <c r="C6" t="s">
        <v>367</v>
      </c>
    </row>
    <row r="7" spans="1:37" x14ac:dyDescent="0.2">
      <c r="A7" t="s">
        <v>368</v>
      </c>
      <c r="C7" t="s">
        <v>369</v>
      </c>
    </row>
    <row r="8" spans="1:37" x14ac:dyDescent="0.2">
      <c r="A8" t="s">
        <v>370</v>
      </c>
      <c r="B8" t="s">
        <v>371</v>
      </c>
      <c r="C8" t="s">
        <v>372</v>
      </c>
      <c r="D8" t="s">
        <v>373</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42">
        <v>-1E-3</v>
      </c>
    </row>
    <row r="9" spans="1:37" x14ac:dyDescent="0.2">
      <c r="A9" t="s">
        <v>374</v>
      </c>
      <c r="B9" t="s">
        <v>375</v>
      </c>
      <c r="C9" t="s">
        <v>376</v>
      </c>
      <c r="D9" t="s">
        <v>373</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42">
        <v>3.0000000000000001E-3</v>
      </c>
    </row>
    <row r="10" spans="1:37" x14ac:dyDescent="0.2">
      <c r="A10" t="s">
        <v>377</v>
      </c>
      <c r="B10" t="s">
        <v>378</v>
      </c>
      <c r="C10" t="s">
        <v>379</v>
      </c>
      <c r="D10" t="s">
        <v>373</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42">
        <v>3.0000000000000001E-3</v>
      </c>
    </row>
    <row r="11" spans="1:37" x14ac:dyDescent="0.2">
      <c r="A11" t="s">
        <v>380</v>
      </c>
      <c r="B11" t="s">
        <v>381</v>
      </c>
      <c r="C11" t="s">
        <v>382</v>
      </c>
      <c r="D11" t="s">
        <v>373</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42">
        <v>6.0000000000000001E-3</v>
      </c>
    </row>
    <row r="12" spans="1:37" x14ac:dyDescent="0.2">
      <c r="A12" t="s">
        <v>383</v>
      </c>
      <c r="B12" t="s">
        <v>384</v>
      </c>
      <c r="C12" t="s">
        <v>385</v>
      </c>
      <c r="D12" t="s">
        <v>373</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42">
        <v>6.0000000000000001E-3</v>
      </c>
    </row>
    <row r="13" spans="1:37" x14ac:dyDescent="0.2">
      <c r="A13" t="s">
        <v>386</v>
      </c>
      <c r="B13" t="s">
        <v>387</v>
      </c>
      <c r="C13" t="s">
        <v>388</v>
      </c>
      <c r="D13" t="s">
        <v>373</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42">
        <v>8.9999999999999993E-3</v>
      </c>
    </row>
    <row r="14" spans="1:37" x14ac:dyDescent="0.2">
      <c r="A14" t="s">
        <v>389</v>
      </c>
      <c r="B14" t="s">
        <v>390</v>
      </c>
      <c r="C14" t="s">
        <v>391</v>
      </c>
      <c r="D14" t="s">
        <v>373</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42">
        <v>5.0000000000000001E-3</v>
      </c>
    </row>
    <row r="15" spans="1:37" x14ac:dyDescent="0.2">
      <c r="A15" t="s">
        <v>392</v>
      </c>
      <c r="B15" t="s">
        <v>393</v>
      </c>
      <c r="C15" t="s">
        <v>394</v>
      </c>
      <c r="D15" t="s">
        <v>373</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42">
        <v>3.0000000000000001E-3</v>
      </c>
    </row>
    <row r="16" spans="1:37" x14ac:dyDescent="0.2">
      <c r="A16" t="s">
        <v>395</v>
      </c>
      <c r="B16" t="s">
        <v>396</v>
      </c>
      <c r="C16" t="s">
        <v>397</v>
      </c>
      <c r="D16" t="s">
        <v>373</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42">
        <v>2E-3</v>
      </c>
    </row>
    <row r="17" spans="1:37" x14ac:dyDescent="0.2">
      <c r="A17" t="s">
        <v>398</v>
      </c>
      <c r="B17" t="s">
        <v>399</v>
      </c>
      <c r="C17" t="s">
        <v>400</v>
      </c>
      <c r="D17" t="s">
        <v>373</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42">
        <v>5.0000000000000001E-3</v>
      </c>
    </row>
    <row r="18" spans="1:37" x14ac:dyDescent="0.2">
      <c r="A18" t="s">
        <v>401</v>
      </c>
      <c r="B18" t="s">
        <v>402</v>
      </c>
      <c r="C18" t="s">
        <v>403</v>
      </c>
      <c r="D18" t="s">
        <v>373</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42">
        <v>6.0000000000000001E-3</v>
      </c>
    </row>
    <row r="19" spans="1:37" x14ac:dyDescent="0.2">
      <c r="A19" t="s">
        <v>249</v>
      </c>
      <c r="B19" t="s">
        <v>404</v>
      </c>
      <c r="C19" t="s">
        <v>405</v>
      </c>
      <c r="D19" t="s">
        <v>373</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42">
        <v>4.0000000000000001E-3</v>
      </c>
    </row>
    <row r="20" spans="1:37" x14ac:dyDescent="0.2">
      <c r="A20" t="s">
        <v>11</v>
      </c>
      <c r="C20" t="s">
        <v>406</v>
      </c>
    </row>
    <row r="21" spans="1:37" x14ac:dyDescent="0.2">
      <c r="A21" t="s">
        <v>407</v>
      </c>
      <c r="C21" t="s">
        <v>408</v>
      </c>
    </row>
    <row r="22" spans="1:37" x14ac:dyDescent="0.2">
      <c r="A22" t="s">
        <v>370</v>
      </c>
      <c r="B22" t="s">
        <v>409</v>
      </c>
      <c r="C22" t="s">
        <v>410</v>
      </c>
      <c r="D22" t="s">
        <v>411</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42">
        <v>6.0000000000000001E-3</v>
      </c>
    </row>
    <row r="23" spans="1:37" x14ac:dyDescent="0.2">
      <c r="A23" t="s">
        <v>374</v>
      </c>
      <c r="B23" t="s">
        <v>412</v>
      </c>
      <c r="C23" t="s">
        <v>413</v>
      </c>
      <c r="D23" t="s">
        <v>411</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42">
        <v>0.01</v>
      </c>
    </row>
    <row r="24" spans="1:37" x14ac:dyDescent="0.2">
      <c r="A24" t="s">
        <v>377</v>
      </c>
      <c r="B24" t="s">
        <v>414</v>
      </c>
      <c r="C24" t="s">
        <v>415</v>
      </c>
      <c r="D24" t="s">
        <v>411</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42">
        <v>8.9999999999999993E-3</v>
      </c>
    </row>
    <row r="25" spans="1:37" x14ac:dyDescent="0.2">
      <c r="A25" t="s">
        <v>380</v>
      </c>
      <c r="B25" t="s">
        <v>416</v>
      </c>
      <c r="C25" t="s">
        <v>417</v>
      </c>
      <c r="D25" t="s">
        <v>411</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42">
        <v>8.9999999999999993E-3</v>
      </c>
    </row>
    <row r="26" spans="1:37" x14ac:dyDescent="0.2">
      <c r="A26" t="s">
        <v>383</v>
      </c>
      <c r="B26" t="s">
        <v>418</v>
      </c>
      <c r="C26" t="s">
        <v>419</v>
      </c>
      <c r="D26" t="s">
        <v>411</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42">
        <v>1.0999999999999999E-2</v>
      </c>
    </row>
    <row r="27" spans="1:37" x14ac:dyDescent="0.2">
      <c r="A27" t="s">
        <v>386</v>
      </c>
      <c r="B27" t="s">
        <v>420</v>
      </c>
      <c r="C27" t="s">
        <v>421</v>
      </c>
      <c r="D27" t="s">
        <v>411</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42">
        <v>1.0999999999999999E-2</v>
      </c>
    </row>
    <row r="28" spans="1:37" x14ac:dyDescent="0.2">
      <c r="A28" t="s">
        <v>389</v>
      </c>
      <c r="B28" t="s">
        <v>422</v>
      </c>
      <c r="C28" t="s">
        <v>423</v>
      </c>
      <c r="D28" t="s">
        <v>411</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42">
        <v>7.0000000000000001E-3</v>
      </c>
    </row>
    <row r="29" spans="1:37" x14ac:dyDescent="0.2">
      <c r="A29" t="s">
        <v>392</v>
      </c>
      <c r="B29" t="s">
        <v>424</v>
      </c>
      <c r="C29" t="s">
        <v>425</v>
      </c>
      <c r="D29" t="s">
        <v>411</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42">
        <v>8.9999999999999993E-3</v>
      </c>
    </row>
    <row r="30" spans="1:37" x14ac:dyDescent="0.2">
      <c r="A30" t="s">
        <v>395</v>
      </c>
      <c r="B30" t="s">
        <v>426</v>
      </c>
      <c r="C30" t="s">
        <v>427</v>
      </c>
      <c r="D30" t="s">
        <v>411</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42">
        <v>8.9999999999999993E-3</v>
      </c>
    </row>
    <row r="31" spans="1:37" x14ac:dyDescent="0.2">
      <c r="A31" t="s">
        <v>398</v>
      </c>
      <c r="B31" t="s">
        <v>428</v>
      </c>
      <c r="C31" t="s">
        <v>429</v>
      </c>
      <c r="D31" t="s">
        <v>411</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42">
        <v>1.2E-2</v>
      </c>
    </row>
    <row r="32" spans="1:37" x14ac:dyDescent="0.2">
      <c r="A32" t="s">
        <v>401</v>
      </c>
      <c r="B32" t="s">
        <v>430</v>
      </c>
      <c r="C32" t="s">
        <v>431</v>
      </c>
      <c r="D32" t="s">
        <v>411</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42">
        <v>1.2999999999999999E-2</v>
      </c>
    </row>
    <row r="33" spans="1:37" x14ac:dyDescent="0.2">
      <c r="A33" t="s">
        <v>249</v>
      </c>
      <c r="B33" t="s">
        <v>432</v>
      </c>
      <c r="C33" t="s">
        <v>433</v>
      </c>
      <c r="D33" t="s">
        <v>411</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42">
        <v>0.01</v>
      </c>
    </row>
    <row r="34" spans="1:37" x14ac:dyDescent="0.2">
      <c r="A34" t="s">
        <v>2</v>
      </c>
      <c r="C34" t="s">
        <v>434</v>
      </c>
    </row>
    <row r="35" spans="1:37" x14ac:dyDescent="0.2">
      <c r="A35" t="s">
        <v>325</v>
      </c>
      <c r="C35" t="s">
        <v>435</v>
      </c>
    </row>
    <row r="36" spans="1:37" x14ac:dyDescent="0.2">
      <c r="A36" t="s">
        <v>185</v>
      </c>
      <c r="B36" t="s">
        <v>436</v>
      </c>
      <c r="C36" t="s">
        <v>437</v>
      </c>
      <c r="D36" t="s">
        <v>438</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42">
        <v>2E-3</v>
      </c>
    </row>
    <row r="37" spans="1:37" x14ac:dyDescent="0.2">
      <c r="A37" t="s">
        <v>263</v>
      </c>
      <c r="B37" t="s">
        <v>439</v>
      </c>
      <c r="C37" t="s">
        <v>440</v>
      </c>
      <c r="D37" t="s">
        <v>438</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42">
        <v>0</v>
      </c>
    </row>
    <row r="38" spans="1:37" x14ac:dyDescent="0.2">
      <c r="A38" t="s">
        <v>240</v>
      </c>
      <c r="B38" t="s">
        <v>441</v>
      </c>
      <c r="C38" t="s">
        <v>442</v>
      </c>
      <c r="D38" t="s">
        <v>438</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42">
        <v>1E-3</v>
      </c>
    </row>
    <row r="39" spans="1:37" x14ac:dyDescent="0.2">
      <c r="A39" t="s">
        <v>298</v>
      </c>
      <c r="C39" t="s">
        <v>443</v>
      </c>
    </row>
    <row r="40" spans="1:37" x14ac:dyDescent="0.2">
      <c r="A40" t="s">
        <v>185</v>
      </c>
      <c r="B40" t="s">
        <v>444</v>
      </c>
      <c r="C40" t="s">
        <v>445</v>
      </c>
      <c r="D40" t="s">
        <v>438</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42">
        <v>6.0000000000000001E-3</v>
      </c>
    </row>
    <row r="41" spans="1:37" x14ac:dyDescent="0.2">
      <c r="A41" t="s">
        <v>263</v>
      </c>
      <c r="B41" t="s">
        <v>446</v>
      </c>
      <c r="C41" t="s">
        <v>447</v>
      </c>
      <c r="D41" t="s">
        <v>438</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42">
        <v>0.01</v>
      </c>
    </row>
    <row r="42" spans="1:37" x14ac:dyDescent="0.2">
      <c r="A42" t="s">
        <v>448</v>
      </c>
      <c r="C42" t="s">
        <v>449</v>
      </c>
    </row>
    <row r="43" spans="1:37" x14ac:dyDescent="0.2">
      <c r="A43" t="s">
        <v>185</v>
      </c>
      <c r="B43" t="s">
        <v>450</v>
      </c>
      <c r="C43" t="s">
        <v>451</v>
      </c>
      <c r="D43" t="s">
        <v>438</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42">
        <v>6.0000000000000001E-3</v>
      </c>
    </row>
    <row r="44" spans="1:37" x14ac:dyDescent="0.2">
      <c r="A44" t="s">
        <v>263</v>
      </c>
      <c r="B44" t="s">
        <v>452</v>
      </c>
      <c r="C44" t="s">
        <v>453</v>
      </c>
      <c r="D44" t="s">
        <v>438</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42">
        <v>2E-3</v>
      </c>
    </row>
    <row r="45" spans="1:37" x14ac:dyDescent="0.2">
      <c r="A45" t="s">
        <v>240</v>
      </c>
      <c r="B45" t="s">
        <v>454</v>
      </c>
      <c r="C45" t="s">
        <v>455</v>
      </c>
      <c r="D45" t="s">
        <v>438</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42">
        <v>1E-3</v>
      </c>
    </row>
    <row r="46" spans="1:37" x14ac:dyDescent="0.2">
      <c r="A46" t="s">
        <v>456</v>
      </c>
      <c r="C46" t="s">
        <v>457</v>
      </c>
    </row>
    <row r="47" spans="1:37" x14ac:dyDescent="0.2">
      <c r="A47" t="s">
        <v>185</v>
      </c>
      <c r="B47" t="s">
        <v>458</v>
      </c>
      <c r="C47" t="s">
        <v>459</v>
      </c>
      <c r="D47" t="s">
        <v>460</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42">
        <v>2.1999999999999999E-2</v>
      </c>
    </row>
    <row r="48" spans="1:37" x14ac:dyDescent="0.2">
      <c r="A48" t="s">
        <v>461</v>
      </c>
      <c r="C48" t="s">
        <v>462</v>
      </c>
    </row>
    <row r="49" spans="1:37" x14ac:dyDescent="0.2">
      <c r="A49" t="s">
        <v>185</v>
      </c>
      <c r="B49" t="s">
        <v>463</v>
      </c>
      <c r="C49" t="s">
        <v>464</v>
      </c>
      <c r="D49" t="s">
        <v>438</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42">
        <v>0</v>
      </c>
    </row>
    <row r="50" spans="1:37" x14ac:dyDescent="0.2">
      <c r="A50" t="s">
        <v>263</v>
      </c>
      <c r="B50" t="s">
        <v>465</v>
      </c>
      <c r="C50" t="s">
        <v>466</v>
      </c>
      <c r="D50" t="s">
        <v>438</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42">
        <v>0</v>
      </c>
    </row>
    <row r="51" spans="1:37" x14ac:dyDescent="0.2">
      <c r="A51" t="s">
        <v>467</v>
      </c>
      <c r="C51" t="s">
        <v>468</v>
      </c>
    </row>
    <row r="52" spans="1:37" x14ac:dyDescent="0.2">
      <c r="A52" t="s">
        <v>469</v>
      </c>
      <c r="C52" t="s">
        <v>470</v>
      </c>
    </row>
    <row r="53" spans="1:37" x14ac:dyDescent="0.2">
      <c r="A53" t="s">
        <v>185</v>
      </c>
      <c r="B53" t="s">
        <v>471</v>
      </c>
      <c r="C53" t="s">
        <v>472</v>
      </c>
      <c r="D53" t="s">
        <v>473</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42">
        <v>2.8000000000000001E-2</v>
      </c>
    </row>
    <row r="54" spans="1:37" x14ac:dyDescent="0.2">
      <c r="A54" t="s">
        <v>474</v>
      </c>
      <c r="C54" t="s">
        <v>475</v>
      </c>
    </row>
    <row r="55" spans="1:37" x14ac:dyDescent="0.2">
      <c r="A55" t="s">
        <v>185</v>
      </c>
      <c r="B55" t="s">
        <v>476</v>
      </c>
      <c r="C55" t="s">
        <v>477</v>
      </c>
      <c r="D55" t="s">
        <v>438</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42">
        <v>5.0000000000000001E-3</v>
      </c>
    </row>
    <row r="56" spans="1:37" x14ac:dyDescent="0.2">
      <c r="A56" t="s">
        <v>336</v>
      </c>
      <c r="C56" t="s">
        <v>478</v>
      </c>
    </row>
    <row r="57" spans="1:37" x14ac:dyDescent="0.2">
      <c r="A57" t="s">
        <v>337</v>
      </c>
      <c r="C57" t="s">
        <v>479</v>
      </c>
    </row>
    <row r="58" spans="1:37" x14ac:dyDescent="0.2">
      <c r="A58" t="s">
        <v>223</v>
      </c>
      <c r="C58" t="s">
        <v>480</v>
      </c>
    </row>
    <row r="59" spans="1:37" x14ac:dyDescent="0.2">
      <c r="A59" t="s">
        <v>481</v>
      </c>
      <c r="B59" t="s">
        <v>482</v>
      </c>
      <c r="C59" t="s">
        <v>483</v>
      </c>
      <c r="D59" t="s">
        <v>340</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42">
        <v>0</v>
      </c>
    </row>
    <row r="60" spans="1:37" x14ac:dyDescent="0.2">
      <c r="A60" t="s">
        <v>263</v>
      </c>
      <c r="B60" t="s">
        <v>484</v>
      </c>
      <c r="C60" t="s">
        <v>485</v>
      </c>
      <c r="D60" t="s">
        <v>340</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42">
        <v>0.01</v>
      </c>
    </row>
    <row r="61" spans="1:37" x14ac:dyDescent="0.2">
      <c r="A61" t="s">
        <v>341</v>
      </c>
      <c r="B61" t="s">
        <v>486</v>
      </c>
      <c r="C61" t="s">
        <v>487</v>
      </c>
      <c r="D61" t="s">
        <v>340</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42">
        <v>4.1000000000000002E-2</v>
      </c>
    </row>
    <row r="62" spans="1:37" x14ac:dyDescent="0.2">
      <c r="A62" t="s">
        <v>343</v>
      </c>
      <c r="B62" t="s">
        <v>488</v>
      </c>
      <c r="C62" t="s">
        <v>489</v>
      </c>
      <c r="D62" t="s">
        <v>340</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42">
        <v>1E-3</v>
      </c>
    </row>
    <row r="63" spans="1:37" x14ac:dyDescent="0.2">
      <c r="A63" t="s">
        <v>401</v>
      </c>
      <c r="B63" t="s">
        <v>490</v>
      </c>
      <c r="C63" t="s">
        <v>491</v>
      </c>
      <c r="D63" t="s">
        <v>340</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42">
        <v>0</v>
      </c>
    </row>
    <row r="64" spans="1:37" x14ac:dyDescent="0.2">
      <c r="A64" t="s">
        <v>249</v>
      </c>
      <c r="B64" t="s">
        <v>492</v>
      </c>
      <c r="C64" t="s">
        <v>493</v>
      </c>
      <c r="D64" t="s">
        <v>340</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42">
        <v>3.7999999999999999E-2</v>
      </c>
    </row>
    <row r="65" spans="1:37" x14ac:dyDescent="0.2">
      <c r="A65" t="s">
        <v>222</v>
      </c>
      <c r="C65" t="s">
        <v>494</v>
      </c>
    </row>
    <row r="66" spans="1:37" x14ac:dyDescent="0.2">
      <c r="A66" t="s">
        <v>481</v>
      </c>
      <c r="B66" t="s">
        <v>495</v>
      </c>
      <c r="C66" t="s">
        <v>496</v>
      </c>
      <c r="D66" t="s">
        <v>347</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42">
        <v>0</v>
      </c>
    </row>
    <row r="67" spans="1:37" x14ac:dyDescent="0.2">
      <c r="A67" t="s">
        <v>263</v>
      </c>
      <c r="B67" t="s">
        <v>497</v>
      </c>
      <c r="C67" t="s">
        <v>498</v>
      </c>
      <c r="D67" t="s">
        <v>347</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42">
        <v>0.01</v>
      </c>
    </row>
    <row r="68" spans="1:37" x14ac:dyDescent="0.2">
      <c r="A68" t="s">
        <v>341</v>
      </c>
      <c r="B68" t="s">
        <v>499</v>
      </c>
      <c r="C68" t="s">
        <v>500</v>
      </c>
      <c r="D68" t="s">
        <v>347</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42">
        <v>4.1000000000000002E-2</v>
      </c>
    </row>
    <row r="69" spans="1:37" x14ac:dyDescent="0.2">
      <c r="A69" t="s">
        <v>343</v>
      </c>
      <c r="B69" t="s">
        <v>501</v>
      </c>
      <c r="C69" t="s">
        <v>502</v>
      </c>
      <c r="D69" t="s">
        <v>347</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42">
        <v>1E-3</v>
      </c>
    </row>
    <row r="70" spans="1:37" x14ac:dyDescent="0.2">
      <c r="A70" t="s">
        <v>401</v>
      </c>
      <c r="B70" t="s">
        <v>503</v>
      </c>
      <c r="C70" t="s">
        <v>504</v>
      </c>
      <c r="D70" t="s">
        <v>347</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42">
        <v>0</v>
      </c>
    </row>
    <row r="71" spans="1:37" x14ac:dyDescent="0.2">
      <c r="A71" t="s">
        <v>249</v>
      </c>
      <c r="B71" t="s">
        <v>505</v>
      </c>
      <c r="C71" t="s">
        <v>506</v>
      </c>
      <c r="D71" t="s">
        <v>347</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42">
        <v>0.03</v>
      </c>
    </row>
    <row r="72" spans="1:37" x14ac:dyDescent="0.2">
      <c r="A72" t="s">
        <v>351</v>
      </c>
      <c r="C72" t="s">
        <v>507</v>
      </c>
    </row>
    <row r="73" spans="1:37" x14ac:dyDescent="0.2">
      <c r="A73" t="s">
        <v>352</v>
      </c>
      <c r="B73" t="s">
        <v>508</v>
      </c>
      <c r="C73" t="s">
        <v>509</v>
      </c>
      <c r="D73" t="s">
        <v>347</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42">
        <v>0.01</v>
      </c>
    </row>
    <row r="74" spans="1:37" x14ac:dyDescent="0.2">
      <c r="A74" t="s">
        <v>354</v>
      </c>
      <c r="B74" t="s">
        <v>510</v>
      </c>
      <c r="C74" t="s">
        <v>511</v>
      </c>
      <c r="D74" t="s">
        <v>347</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42">
        <v>3.5000000000000003E-2</v>
      </c>
    </row>
    <row r="75" spans="1:37" x14ac:dyDescent="0.2">
      <c r="A75" t="s">
        <v>356</v>
      </c>
      <c r="C75" t="s">
        <v>512</v>
      </c>
    </row>
    <row r="76" spans="1:37" x14ac:dyDescent="0.2">
      <c r="A76" t="s">
        <v>481</v>
      </c>
      <c r="B76" t="s">
        <v>513</v>
      </c>
      <c r="C76" t="s">
        <v>514</v>
      </c>
      <c r="D76" t="s">
        <v>358</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42">
        <v>0</v>
      </c>
    </row>
    <row r="77" spans="1:37" x14ac:dyDescent="0.2">
      <c r="A77" t="s">
        <v>263</v>
      </c>
      <c r="B77" t="s">
        <v>515</v>
      </c>
      <c r="C77" t="s">
        <v>516</v>
      </c>
      <c r="D77" t="s">
        <v>358</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42">
        <v>0.01</v>
      </c>
    </row>
    <row r="78" spans="1:37" x14ac:dyDescent="0.2">
      <c r="A78" t="s">
        <v>341</v>
      </c>
      <c r="B78" t="s">
        <v>517</v>
      </c>
      <c r="C78" t="s">
        <v>518</v>
      </c>
      <c r="D78" t="s">
        <v>358</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42">
        <v>3.7999999999999999E-2</v>
      </c>
    </row>
    <row r="79" spans="1:37" x14ac:dyDescent="0.2">
      <c r="A79" t="s">
        <v>343</v>
      </c>
      <c r="B79" t="s">
        <v>519</v>
      </c>
      <c r="C79" t="s">
        <v>520</v>
      </c>
      <c r="D79" t="s">
        <v>358</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42">
        <v>-4.0000000000000001E-3</v>
      </c>
    </row>
    <row r="80" spans="1:37" x14ac:dyDescent="0.2">
      <c r="A80" t="s">
        <v>401</v>
      </c>
      <c r="B80" t="s">
        <v>521</v>
      </c>
      <c r="C80" t="s">
        <v>522</v>
      </c>
      <c r="D80" t="s">
        <v>358</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42">
        <v>0</v>
      </c>
    </row>
    <row r="81" spans="1:37" x14ac:dyDescent="0.2">
      <c r="A81" t="s">
        <v>249</v>
      </c>
      <c r="B81" t="s">
        <v>523</v>
      </c>
      <c r="C81" t="s">
        <v>524</v>
      </c>
      <c r="D81" t="s">
        <v>358</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42">
        <v>2.4E-2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5"/>
  <sheetViews>
    <sheetView workbookViewId="0"/>
  </sheetViews>
  <sheetFormatPr baseColWidth="10" defaultColWidth="8.83203125" defaultRowHeight="15" x14ac:dyDescent="0.2"/>
  <cols>
    <col min="1" max="1" width="28.6640625" customWidth="1"/>
    <col min="2" max="7" width="11.6640625" customWidth="1"/>
  </cols>
  <sheetData>
    <row r="1" spans="1:7" ht="32" x14ac:dyDescent="0.2">
      <c r="A1" s="6" t="s">
        <v>77</v>
      </c>
    </row>
    <row r="2" spans="1:7" ht="24" customHeight="1" x14ac:dyDescent="0.2">
      <c r="A2" s="85" t="s">
        <v>78</v>
      </c>
      <c r="B2" s="86"/>
      <c r="C2" s="86"/>
      <c r="D2" s="86"/>
      <c r="E2" s="86"/>
      <c r="F2" s="86"/>
      <c r="G2" s="86"/>
    </row>
    <row r="3" spans="1:7" ht="24" customHeight="1" thickBot="1" x14ac:dyDescent="0.25">
      <c r="A3" s="7"/>
      <c r="B3" s="87" t="s">
        <v>79</v>
      </c>
      <c r="C3" s="87"/>
      <c r="D3" s="87"/>
      <c r="E3" s="87"/>
      <c r="F3" s="87"/>
      <c r="G3" s="88"/>
    </row>
    <row r="4" spans="1:7" ht="23.25" customHeight="1" thickTop="1" x14ac:dyDescent="0.2">
      <c r="A4" s="7"/>
      <c r="B4" s="8"/>
      <c r="C4" s="89" t="s">
        <v>80</v>
      </c>
      <c r="D4" s="89"/>
      <c r="E4" s="89"/>
      <c r="F4" s="89"/>
      <c r="G4" s="89"/>
    </row>
    <row r="5" spans="1:7" ht="46.5" customHeight="1" thickBot="1" x14ac:dyDescent="0.25">
      <c r="A5" s="9"/>
      <c r="B5" s="10" t="s">
        <v>81</v>
      </c>
      <c r="C5" s="10" t="s">
        <v>82</v>
      </c>
      <c r="D5" s="10" t="s">
        <v>83</v>
      </c>
      <c r="E5" s="10" t="s">
        <v>84</v>
      </c>
      <c r="F5" s="10" t="s">
        <v>85</v>
      </c>
      <c r="G5" s="10" t="s">
        <v>86</v>
      </c>
    </row>
    <row r="6" spans="1:7" ht="24" customHeight="1" thickTop="1" x14ac:dyDescent="0.2">
      <c r="A6" s="11" t="s">
        <v>87</v>
      </c>
      <c r="B6" s="12">
        <v>118.2</v>
      </c>
      <c r="C6" s="12">
        <v>73.900000000000006</v>
      </c>
      <c r="D6" s="12">
        <v>7</v>
      </c>
      <c r="E6" s="12">
        <v>9.4</v>
      </c>
      <c r="F6" s="12">
        <v>21.1</v>
      </c>
      <c r="G6" s="12">
        <v>6.8</v>
      </c>
    </row>
    <row r="7" spans="1:7" ht="24" customHeight="1" x14ac:dyDescent="0.2">
      <c r="A7" s="13" t="s">
        <v>88</v>
      </c>
      <c r="B7" s="14" t="s">
        <v>0</v>
      </c>
      <c r="C7" s="14" t="s">
        <v>0</v>
      </c>
      <c r="D7" s="14" t="s">
        <v>0</v>
      </c>
      <c r="E7" s="14" t="s">
        <v>0</v>
      </c>
      <c r="F7" s="14" t="s">
        <v>0</v>
      </c>
      <c r="G7" s="14" t="s">
        <v>0</v>
      </c>
    </row>
    <row r="8" spans="1:7" ht="15" customHeight="1" x14ac:dyDescent="0.2">
      <c r="A8" s="15" t="s">
        <v>34</v>
      </c>
      <c r="B8" s="16">
        <v>21</v>
      </c>
      <c r="C8" s="16">
        <v>10.8</v>
      </c>
      <c r="D8" s="16">
        <v>1.9</v>
      </c>
      <c r="E8" s="16">
        <v>3.2</v>
      </c>
      <c r="F8" s="16">
        <v>4.7</v>
      </c>
      <c r="G8" s="16">
        <v>0.5</v>
      </c>
    </row>
    <row r="9" spans="1:7" x14ac:dyDescent="0.2">
      <c r="A9" s="17" t="s">
        <v>35</v>
      </c>
      <c r="B9" s="16">
        <v>5.6</v>
      </c>
      <c r="C9" s="16">
        <v>3.2</v>
      </c>
      <c r="D9" s="16">
        <v>0.3</v>
      </c>
      <c r="E9" s="16">
        <v>1</v>
      </c>
      <c r="F9" s="16">
        <v>1</v>
      </c>
      <c r="G9" s="16" t="s">
        <v>54</v>
      </c>
    </row>
    <row r="10" spans="1:7" x14ac:dyDescent="0.2">
      <c r="A10" s="17" t="s">
        <v>36</v>
      </c>
      <c r="B10" s="16">
        <v>15.4</v>
      </c>
      <c r="C10" s="16">
        <v>7.6</v>
      </c>
      <c r="D10" s="16">
        <v>1.6</v>
      </c>
      <c r="E10" s="16">
        <v>2.2000000000000002</v>
      </c>
      <c r="F10" s="16">
        <v>3.7</v>
      </c>
      <c r="G10" s="16">
        <v>0.4</v>
      </c>
    </row>
    <row r="11" spans="1:7" x14ac:dyDescent="0.2">
      <c r="A11" s="15" t="s">
        <v>37</v>
      </c>
      <c r="B11" s="16">
        <v>26.4</v>
      </c>
      <c r="C11" s="16">
        <v>18.2</v>
      </c>
      <c r="D11" s="16">
        <v>1.3</v>
      </c>
      <c r="E11" s="16">
        <v>2</v>
      </c>
      <c r="F11" s="16">
        <v>4</v>
      </c>
      <c r="G11" s="16">
        <v>1</v>
      </c>
    </row>
    <row r="12" spans="1:7" x14ac:dyDescent="0.2">
      <c r="A12" s="17" t="s">
        <v>38</v>
      </c>
      <c r="B12" s="16">
        <v>18.100000000000001</v>
      </c>
      <c r="C12" s="16">
        <v>12.3</v>
      </c>
      <c r="D12" s="16">
        <v>0.9</v>
      </c>
      <c r="E12" s="16">
        <v>1.5</v>
      </c>
      <c r="F12" s="16">
        <v>2.8</v>
      </c>
      <c r="G12" s="16">
        <v>0.6</v>
      </c>
    </row>
    <row r="13" spans="1:7" ht="15" customHeight="1" x14ac:dyDescent="0.2">
      <c r="A13" s="17" t="s">
        <v>39</v>
      </c>
      <c r="B13" s="16">
        <v>8.3000000000000007</v>
      </c>
      <c r="C13" s="16">
        <v>5.9</v>
      </c>
      <c r="D13" s="16">
        <v>0.4</v>
      </c>
      <c r="E13" s="16">
        <v>0.5</v>
      </c>
      <c r="F13" s="16">
        <v>1.2</v>
      </c>
      <c r="G13" s="16">
        <v>0.4</v>
      </c>
    </row>
    <row r="14" spans="1:7" x14ac:dyDescent="0.2">
      <c r="A14" s="15" t="s">
        <v>40</v>
      </c>
      <c r="B14" s="16">
        <v>44.4</v>
      </c>
      <c r="C14" s="16">
        <v>28.7</v>
      </c>
      <c r="D14" s="16">
        <v>2.2999999999999998</v>
      </c>
      <c r="E14" s="16">
        <v>2.4</v>
      </c>
      <c r="F14" s="16">
        <v>7.2</v>
      </c>
      <c r="G14" s="16">
        <v>3.9</v>
      </c>
    </row>
    <row r="15" spans="1:7" x14ac:dyDescent="0.2">
      <c r="A15" s="17" t="s">
        <v>41</v>
      </c>
      <c r="B15" s="16">
        <v>23.5</v>
      </c>
      <c r="C15" s="16">
        <v>14.4</v>
      </c>
      <c r="D15" s="16">
        <v>1.8</v>
      </c>
      <c r="E15" s="16">
        <v>1.2</v>
      </c>
      <c r="F15" s="16">
        <v>4.0999999999999996</v>
      </c>
      <c r="G15" s="16">
        <v>2</v>
      </c>
    </row>
    <row r="16" spans="1:7" x14ac:dyDescent="0.2">
      <c r="A16" s="17" t="s">
        <v>42</v>
      </c>
      <c r="B16" s="16">
        <v>7.2</v>
      </c>
      <c r="C16" s="16">
        <v>5</v>
      </c>
      <c r="D16" s="16">
        <v>0.2</v>
      </c>
      <c r="E16" s="16">
        <v>0.4</v>
      </c>
      <c r="F16" s="16">
        <v>0.8</v>
      </c>
      <c r="G16" s="16">
        <v>0.8</v>
      </c>
    </row>
    <row r="17" spans="1:7" ht="15" customHeight="1" x14ac:dyDescent="0.2">
      <c r="A17" s="17" t="s">
        <v>43</v>
      </c>
      <c r="B17" s="16">
        <v>13.8</v>
      </c>
      <c r="C17" s="16">
        <v>9.3000000000000007</v>
      </c>
      <c r="D17" s="16">
        <v>0.3</v>
      </c>
      <c r="E17" s="16">
        <v>0.8</v>
      </c>
      <c r="F17" s="16">
        <v>2.2999999999999998</v>
      </c>
      <c r="G17" s="16">
        <v>1.1000000000000001</v>
      </c>
    </row>
    <row r="18" spans="1:7" x14ac:dyDescent="0.2">
      <c r="A18" s="15" t="s">
        <v>44</v>
      </c>
      <c r="B18" s="16">
        <v>26.4</v>
      </c>
      <c r="C18" s="16">
        <v>16.2</v>
      </c>
      <c r="D18" s="16">
        <v>1.6</v>
      </c>
      <c r="E18" s="16">
        <v>1.9</v>
      </c>
      <c r="F18" s="16">
        <v>5.3</v>
      </c>
      <c r="G18" s="16">
        <v>1.4</v>
      </c>
    </row>
    <row r="19" spans="1:7" x14ac:dyDescent="0.2">
      <c r="A19" s="17" t="s">
        <v>45</v>
      </c>
      <c r="B19" s="16">
        <v>8.5</v>
      </c>
      <c r="C19" s="16">
        <v>5.6</v>
      </c>
      <c r="D19" s="16">
        <v>0.4</v>
      </c>
      <c r="E19" s="16">
        <v>0.5</v>
      </c>
      <c r="F19" s="16">
        <v>1.3</v>
      </c>
      <c r="G19" s="16">
        <v>0.7</v>
      </c>
    </row>
    <row r="20" spans="1:7" x14ac:dyDescent="0.2">
      <c r="A20" s="18" t="s">
        <v>46</v>
      </c>
      <c r="B20" s="16">
        <v>4.2</v>
      </c>
      <c r="C20" s="16">
        <v>2.9</v>
      </c>
      <c r="D20" s="16">
        <v>0.2</v>
      </c>
      <c r="E20" s="16" t="s">
        <v>54</v>
      </c>
      <c r="F20" s="16">
        <v>0.6</v>
      </c>
      <c r="G20" s="16">
        <v>0.2</v>
      </c>
    </row>
    <row r="21" spans="1:7" x14ac:dyDescent="0.2">
      <c r="A21" s="18" t="s">
        <v>47</v>
      </c>
      <c r="B21" s="16">
        <v>4.3</v>
      </c>
      <c r="C21" s="16">
        <v>2.8</v>
      </c>
      <c r="D21" s="16">
        <v>0.2</v>
      </c>
      <c r="E21" s="16" t="s">
        <v>54</v>
      </c>
      <c r="F21" s="16">
        <v>0.7</v>
      </c>
      <c r="G21" s="16" t="s">
        <v>54</v>
      </c>
    </row>
    <row r="22" spans="1:7" x14ac:dyDescent="0.2">
      <c r="A22" s="17" t="s">
        <v>48</v>
      </c>
      <c r="B22" s="16">
        <v>17.899999999999999</v>
      </c>
      <c r="C22" s="16">
        <v>10.6</v>
      </c>
      <c r="D22" s="16">
        <v>1.1000000000000001</v>
      </c>
      <c r="E22" s="16">
        <v>1.4</v>
      </c>
      <c r="F22" s="16">
        <v>4</v>
      </c>
      <c r="G22" s="16">
        <v>0.8</v>
      </c>
    </row>
    <row r="23" spans="1:7" ht="24" customHeight="1" x14ac:dyDescent="0.2">
      <c r="A23" s="19" t="s">
        <v>89</v>
      </c>
      <c r="B23" s="14" t="s">
        <v>0</v>
      </c>
      <c r="C23" s="14" t="s">
        <v>0</v>
      </c>
      <c r="D23" s="14" t="s">
        <v>0</v>
      </c>
      <c r="E23" s="14" t="s">
        <v>0</v>
      </c>
      <c r="F23" s="14" t="s">
        <v>0</v>
      </c>
      <c r="G23" s="14" t="s">
        <v>0</v>
      </c>
    </row>
    <row r="24" spans="1:7" x14ac:dyDescent="0.2">
      <c r="A24" s="15" t="s">
        <v>49</v>
      </c>
      <c r="B24" s="16">
        <v>94.7</v>
      </c>
      <c r="C24" s="16">
        <v>55.4</v>
      </c>
      <c r="D24" s="16">
        <v>6.7</v>
      </c>
      <c r="E24" s="16">
        <v>8.8000000000000007</v>
      </c>
      <c r="F24" s="16">
        <v>20.9</v>
      </c>
      <c r="G24" s="16">
        <v>2.9</v>
      </c>
    </row>
    <row r="25" spans="1:7" s="20" customFormat="1" x14ac:dyDescent="0.2">
      <c r="A25" s="17" t="s">
        <v>90</v>
      </c>
      <c r="B25" s="16">
        <v>82.2</v>
      </c>
      <c r="C25" s="16">
        <v>47.5</v>
      </c>
      <c r="D25" s="16">
        <v>6.2</v>
      </c>
      <c r="E25" s="16">
        <v>7.6</v>
      </c>
      <c r="F25" s="16">
        <v>18.600000000000001</v>
      </c>
      <c r="G25" s="16">
        <v>2.4</v>
      </c>
    </row>
    <row r="26" spans="1:7" s="20" customFormat="1" x14ac:dyDescent="0.2">
      <c r="A26" s="17" t="s">
        <v>91</v>
      </c>
      <c r="B26" s="16">
        <v>12.5</v>
      </c>
      <c r="C26" s="16">
        <v>7.9</v>
      </c>
      <c r="D26" s="16">
        <v>0.5</v>
      </c>
      <c r="E26" s="16">
        <v>1.2</v>
      </c>
      <c r="F26" s="16">
        <v>2.2999999999999998</v>
      </c>
      <c r="G26" s="16">
        <v>0.6</v>
      </c>
    </row>
    <row r="27" spans="1:7" x14ac:dyDescent="0.2">
      <c r="A27" s="15" t="s">
        <v>50</v>
      </c>
      <c r="B27" s="16">
        <v>23.5</v>
      </c>
      <c r="C27" s="16">
        <v>18.5</v>
      </c>
      <c r="D27" s="16">
        <v>0.3</v>
      </c>
      <c r="E27" s="16">
        <v>0.6</v>
      </c>
      <c r="F27" s="16">
        <v>0.2</v>
      </c>
      <c r="G27" s="16">
        <v>3.9</v>
      </c>
    </row>
    <row r="28" spans="1:7" ht="34" customHeight="1" x14ac:dyDescent="0.2">
      <c r="A28" s="19" t="s">
        <v>92</v>
      </c>
      <c r="B28" s="14" t="s">
        <v>0</v>
      </c>
      <c r="C28" s="14" t="s">
        <v>0</v>
      </c>
      <c r="D28" s="14" t="s">
        <v>0</v>
      </c>
      <c r="E28" s="14" t="s">
        <v>0</v>
      </c>
      <c r="F28" s="14" t="s">
        <v>0</v>
      </c>
      <c r="G28" s="14" t="s">
        <v>0</v>
      </c>
    </row>
    <row r="29" spans="1:7" x14ac:dyDescent="0.2">
      <c r="A29" s="15" t="s">
        <v>51</v>
      </c>
      <c r="B29" s="16">
        <v>98.5</v>
      </c>
      <c r="C29" s="16">
        <v>60.1</v>
      </c>
      <c r="D29" s="16">
        <v>6.6</v>
      </c>
      <c r="E29" s="16">
        <v>8.3000000000000007</v>
      </c>
      <c r="F29" s="16">
        <v>19.5</v>
      </c>
      <c r="G29" s="16">
        <v>4</v>
      </c>
    </row>
    <row r="30" spans="1:7" x14ac:dyDescent="0.2">
      <c r="A30" s="15" t="s">
        <v>52</v>
      </c>
      <c r="B30" s="16">
        <v>12.3</v>
      </c>
      <c r="C30" s="16">
        <v>8.6</v>
      </c>
      <c r="D30" s="16">
        <v>0.2</v>
      </c>
      <c r="E30" s="16">
        <v>0.6</v>
      </c>
      <c r="F30" s="16">
        <v>1.2</v>
      </c>
      <c r="G30" s="16">
        <v>1.7</v>
      </c>
    </row>
    <row r="31" spans="1:7" ht="30" x14ac:dyDescent="0.2">
      <c r="A31" s="15" t="s">
        <v>93</v>
      </c>
      <c r="B31" s="16">
        <v>7.4</v>
      </c>
      <c r="C31" s="16">
        <v>5.2</v>
      </c>
      <c r="D31" s="16" t="s">
        <v>54</v>
      </c>
      <c r="E31" s="16">
        <v>0.5</v>
      </c>
      <c r="F31" s="16" t="s">
        <v>54</v>
      </c>
      <c r="G31" s="16">
        <v>1.1000000000000001</v>
      </c>
    </row>
    <row r="32" spans="1:7" ht="24" customHeight="1" x14ac:dyDescent="0.2">
      <c r="A32" s="19" t="s">
        <v>94</v>
      </c>
      <c r="B32" s="14" t="s">
        <v>0</v>
      </c>
      <c r="C32" s="14" t="s">
        <v>0</v>
      </c>
      <c r="D32" s="14" t="s">
        <v>0</v>
      </c>
      <c r="E32" s="14" t="s">
        <v>0</v>
      </c>
      <c r="F32" s="14" t="s">
        <v>0</v>
      </c>
      <c r="G32" s="14" t="s">
        <v>0</v>
      </c>
    </row>
    <row r="33" spans="1:7" x14ac:dyDescent="0.2">
      <c r="A33" s="15" t="s">
        <v>95</v>
      </c>
      <c r="B33" s="16">
        <v>42.5</v>
      </c>
      <c r="C33" s="16">
        <v>27.5</v>
      </c>
      <c r="D33" s="16">
        <v>2.2999999999999998</v>
      </c>
      <c r="E33" s="16">
        <v>4.3</v>
      </c>
      <c r="F33" s="16">
        <v>6.7</v>
      </c>
      <c r="G33" s="16">
        <v>1.8</v>
      </c>
    </row>
    <row r="34" spans="1:7" x14ac:dyDescent="0.2">
      <c r="A34" s="15" t="s">
        <v>96</v>
      </c>
      <c r="B34" s="16">
        <v>33.5</v>
      </c>
      <c r="C34" s="16">
        <v>20.100000000000001</v>
      </c>
      <c r="D34" s="16">
        <v>2.4</v>
      </c>
      <c r="E34" s="16">
        <v>2.2999999999999998</v>
      </c>
      <c r="F34" s="16">
        <v>6.3</v>
      </c>
      <c r="G34" s="16">
        <v>2.4</v>
      </c>
    </row>
    <row r="35" spans="1:7" x14ac:dyDescent="0.2">
      <c r="A35" s="15" t="s">
        <v>97</v>
      </c>
      <c r="B35" s="16">
        <v>12.7</v>
      </c>
      <c r="C35" s="16">
        <v>7</v>
      </c>
      <c r="D35" s="16">
        <v>1</v>
      </c>
      <c r="E35" s="16">
        <v>1.3</v>
      </c>
      <c r="F35" s="16">
        <v>3.2</v>
      </c>
      <c r="G35" s="16">
        <v>0.3</v>
      </c>
    </row>
    <row r="36" spans="1:7" x14ac:dyDescent="0.2">
      <c r="A36" s="15" t="s">
        <v>98</v>
      </c>
      <c r="B36" s="16">
        <v>22.8</v>
      </c>
      <c r="C36" s="16">
        <v>14.6</v>
      </c>
      <c r="D36" s="16">
        <v>1</v>
      </c>
      <c r="E36" s="16">
        <v>1.2</v>
      </c>
      <c r="F36" s="16">
        <v>4.2</v>
      </c>
      <c r="G36" s="16">
        <v>1.8</v>
      </c>
    </row>
    <row r="37" spans="1:7" x14ac:dyDescent="0.2">
      <c r="A37" s="15" t="s">
        <v>53</v>
      </c>
      <c r="B37" s="16">
        <v>6.7</v>
      </c>
      <c r="C37" s="16">
        <v>4.8</v>
      </c>
      <c r="D37" s="16">
        <v>0.3</v>
      </c>
      <c r="E37" s="16">
        <v>0.3</v>
      </c>
      <c r="F37" s="16">
        <v>0.8</v>
      </c>
      <c r="G37" s="16">
        <v>0.4</v>
      </c>
    </row>
    <row r="38" spans="1:7" ht="24" customHeight="1" x14ac:dyDescent="0.2">
      <c r="A38" s="19" t="s">
        <v>99</v>
      </c>
      <c r="B38" s="14" t="s">
        <v>0</v>
      </c>
      <c r="C38" s="14" t="s">
        <v>0</v>
      </c>
      <c r="D38" s="14" t="s">
        <v>0</v>
      </c>
      <c r="E38" s="14" t="s">
        <v>0</v>
      </c>
      <c r="F38" s="14" t="s">
        <v>0</v>
      </c>
      <c r="G38" s="14" t="s">
        <v>0</v>
      </c>
    </row>
    <row r="39" spans="1:7" x14ac:dyDescent="0.2">
      <c r="A39" s="15" t="s">
        <v>100</v>
      </c>
      <c r="B39" s="16">
        <v>20.8</v>
      </c>
      <c r="C39" s="16">
        <v>13.6</v>
      </c>
      <c r="D39" s="16">
        <v>1.1000000000000001</v>
      </c>
      <c r="E39" s="16">
        <v>2.9</v>
      </c>
      <c r="F39" s="16">
        <v>3.1</v>
      </c>
      <c r="G39" s="16" t="s">
        <v>54</v>
      </c>
    </row>
    <row r="40" spans="1:7" x14ac:dyDescent="0.2">
      <c r="A40" s="15" t="s">
        <v>55</v>
      </c>
      <c r="B40" s="16">
        <v>12.6</v>
      </c>
      <c r="C40" s="16">
        <v>9.5</v>
      </c>
      <c r="D40" s="16">
        <v>0.8</v>
      </c>
      <c r="E40" s="16">
        <v>1.1000000000000001</v>
      </c>
      <c r="F40" s="16">
        <v>1.1000000000000001</v>
      </c>
      <c r="G40" s="16" t="s">
        <v>54</v>
      </c>
    </row>
    <row r="41" spans="1:7" x14ac:dyDescent="0.2">
      <c r="A41" s="15" t="s">
        <v>56</v>
      </c>
      <c r="B41" s="16">
        <v>12.8</v>
      </c>
      <c r="C41" s="16">
        <v>8.3000000000000007</v>
      </c>
      <c r="D41" s="16">
        <v>0.5</v>
      </c>
      <c r="E41" s="16">
        <v>0.9</v>
      </c>
      <c r="F41" s="16">
        <v>2.7</v>
      </c>
      <c r="G41" s="16">
        <v>0.4</v>
      </c>
    </row>
    <row r="42" spans="1:7" x14ac:dyDescent="0.2">
      <c r="A42" s="15" t="s">
        <v>57</v>
      </c>
      <c r="B42" s="16">
        <v>18.3</v>
      </c>
      <c r="C42" s="16">
        <v>10.3</v>
      </c>
      <c r="D42" s="16">
        <v>1</v>
      </c>
      <c r="E42" s="16">
        <v>1.4</v>
      </c>
      <c r="F42" s="16">
        <v>4</v>
      </c>
      <c r="G42" s="16">
        <v>1.5</v>
      </c>
    </row>
    <row r="43" spans="1:7" x14ac:dyDescent="0.2">
      <c r="A43" s="15" t="s">
        <v>58</v>
      </c>
      <c r="B43" s="16">
        <v>16</v>
      </c>
      <c r="C43" s="16">
        <v>8.4</v>
      </c>
      <c r="D43" s="16">
        <v>1.3</v>
      </c>
      <c r="E43" s="16">
        <v>1.1000000000000001</v>
      </c>
      <c r="F43" s="16">
        <v>3.8</v>
      </c>
      <c r="G43" s="16">
        <v>1.4</v>
      </c>
    </row>
    <row r="44" spans="1:7" x14ac:dyDescent="0.2">
      <c r="A44" s="15" t="s">
        <v>59</v>
      </c>
      <c r="B44" s="16">
        <v>16.8</v>
      </c>
      <c r="C44" s="16">
        <v>10.5</v>
      </c>
      <c r="D44" s="16">
        <v>1</v>
      </c>
      <c r="E44" s="16">
        <v>0.9</v>
      </c>
      <c r="F44" s="16">
        <v>2.7</v>
      </c>
      <c r="G44" s="16">
        <v>1.8</v>
      </c>
    </row>
    <row r="45" spans="1:7" x14ac:dyDescent="0.2">
      <c r="A45" s="15" t="s">
        <v>60</v>
      </c>
      <c r="B45" s="16">
        <v>17</v>
      </c>
      <c r="C45" s="16">
        <v>10.9</v>
      </c>
      <c r="D45" s="16">
        <v>1.1000000000000001</v>
      </c>
      <c r="E45" s="16">
        <v>1</v>
      </c>
      <c r="F45" s="16">
        <v>2.9</v>
      </c>
      <c r="G45" s="16">
        <v>1.2</v>
      </c>
    </row>
    <row r="46" spans="1:7" x14ac:dyDescent="0.2">
      <c r="A46" s="15" t="s">
        <v>101</v>
      </c>
      <c r="B46" s="16">
        <v>3.8</v>
      </c>
      <c r="C46" s="16">
        <v>2.2999999999999998</v>
      </c>
      <c r="D46" s="16">
        <v>0.3</v>
      </c>
      <c r="E46" s="16" t="s">
        <v>54</v>
      </c>
      <c r="F46" s="16">
        <v>0.9</v>
      </c>
      <c r="G46" s="16">
        <v>0.3</v>
      </c>
    </row>
    <row r="47" spans="1:7" ht="24" customHeight="1" x14ac:dyDescent="0.2">
      <c r="A47" s="19" t="s">
        <v>102</v>
      </c>
      <c r="B47" s="14" t="s">
        <v>0</v>
      </c>
      <c r="C47" s="14" t="s">
        <v>0</v>
      </c>
      <c r="D47" s="14" t="s">
        <v>0</v>
      </c>
      <c r="E47" s="14" t="s">
        <v>0</v>
      </c>
      <c r="F47" s="14" t="s">
        <v>0</v>
      </c>
      <c r="G47" s="14" t="s">
        <v>0</v>
      </c>
    </row>
    <row r="48" spans="1:7" x14ac:dyDescent="0.2">
      <c r="A48" s="21" t="s">
        <v>103</v>
      </c>
      <c r="B48" s="16">
        <v>47.5</v>
      </c>
      <c r="C48" s="16">
        <v>45.2</v>
      </c>
      <c r="D48" s="16">
        <v>2.2999999999999998</v>
      </c>
      <c r="E48" s="16" t="s">
        <v>61</v>
      </c>
      <c r="F48" s="16" t="s">
        <v>61</v>
      </c>
      <c r="G48" s="16" t="s">
        <v>61</v>
      </c>
    </row>
    <row r="49" spans="1:7" x14ac:dyDescent="0.2">
      <c r="A49" s="21" t="s">
        <v>104</v>
      </c>
      <c r="B49" s="16">
        <v>29.5</v>
      </c>
      <c r="C49" s="16">
        <v>25.4</v>
      </c>
      <c r="D49" s="16">
        <v>4.0999999999999996</v>
      </c>
      <c r="E49" s="16" t="s">
        <v>61</v>
      </c>
      <c r="F49" s="16" t="s">
        <v>61</v>
      </c>
      <c r="G49" s="16" t="s">
        <v>61</v>
      </c>
    </row>
    <row r="50" spans="1:7" x14ac:dyDescent="0.2">
      <c r="A50" s="21" t="s">
        <v>105</v>
      </c>
      <c r="B50" s="16">
        <v>1.8</v>
      </c>
      <c r="C50" s="16">
        <v>1.2</v>
      </c>
      <c r="D50" s="16">
        <v>0.5</v>
      </c>
      <c r="E50" s="16" t="s">
        <v>61</v>
      </c>
      <c r="F50" s="16" t="s">
        <v>61</v>
      </c>
      <c r="G50" s="16" t="s">
        <v>61</v>
      </c>
    </row>
    <row r="51" spans="1:7" x14ac:dyDescent="0.2">
      <c r="A51" s="21" t="s">
        <v>106</v>
      </c>
      <c r="B51" s="16">
        <v>2.1</v>
      </c>
      <c r="C51" s="16">
        <v>2</v>
      </c>
      <c r="D51" s="16" t="s">
        <v>54</v>
      </c>
      <c r="E51" s="16" t="s">
        <v>61</v>
      </c>
      <c r="F51" s="16" t="s">
        <v>61</v>
      </c>
      <c r="G51" s="16" t="s">
        <v>61</v>
      </c>
    </row>
    <row r="52" spans="1:7" ht="30" x14ac:dyDescent="0.2">
      <c r="A52" s="21" t="s">
        <v>107</v>
      </c>
      <c r="B52" s="16">
        <v>37.299999999999997</v>
      </c>
      <c r="C52" s="16" t="s">
        <v>61</v>
      </c>
      <c r="D52" s="16" t="s">
        <v>61</v>
      </c>
      <c r="E52" s="16">
        <v>9.4</v>
      </c>
      <c r="F52" s="16">
        <v>21.1</v>
      </c>
      <c r="G52" s="16">
        <v>6.8</v>
      </c>
    </row>
    <row r="53" spans="1:7" ht="24" customHeight="1" x14ac:dyDescent="0.2">
      <c r="A53" s="19" t="s">
        <v>108</v>
      </c>
      <c r="B53" s="22" t="s">
        <v>0</v>
      </c>
      <c r="C53" s="22" t="s">
        <v>0</v>
      </c>
      <c r="D53" s="22" t="s">
        <v>0</v>
      </c>
      <c r="E53" s="22" t="s">
        <v>0</v>
      </c>
      <c r="F53" s="22" t="s">
        <v>0</v>
      </c>
      <c r="G53" s="22" t="s">
        <v>0</v>
      </c>
    </row>
    <row r="54" spans="1:7" ht="15" customHeight="1" x14ac:dyDescent="0.2">
      <c r="A54" s="15" t="s">
        <v>109</v>
      </c>
      <c r="B54" s="23">
        <v>40.200000000000003</v>
      </c>
      <c r="C54" s="23">
        <v>27.3</v>
      </c>
      <c r="D54" s="23">
        <v>2</v>
      </c>
      <c r="E54" s="23">
        <v>2.4</v>
      </c>
      <c r="F54" s="23">
        <v>3.3</v>
      </c>
      <c r="G54" s="23">
        <v>5.2</v>
      </c>
    </row>
    <row r="55" spans="1:7" x14ac:dyDescent="0.2">
      <c r="A55" s="21" t="s">
        <v>62</v>
      </c>
      <c r="B55" s="23">
        <v>32.9</v>
      </c>
      <c r="C55" s="23">
        <v>18.100000000000001</v>
      </c>
      <c r="D55" s="23">
        <v>2.5</v>
      </c>
      <c r="E55" s="23">
        <v>3.2</v>
      </c>
      <c r="F55" s="23">
        <v>8.6999999999999993</v>
      </c>
      <c r="G55" s="23">
        <v>0.5</v>
      </c>
    </row>
    <row r="56" spans="1:7" x14ac:dyDescent="0.2">
      <c r="A56" s="21" t="s">
        <v>63</v>
      </c>
      <c r="B56" s="23">
        <v>18</v>
      </c>
      <c r="C56" s="23">
        <v>12.6</v>
      </c>
      <c r="D56" s="23">
        <v>0.9</v>
      </c>
      <c r="E56" s="23">
        <v>1.6</v>
      </c>
      <c r="F56" s="23">
        <v>2</v>
      </c>
      <c r="G56" s="23">
        <v>0.8</v>
      </c>
    </row>
    <row r="57" spans="1:7" x14ac:dyDescent="0.2">
      <c r="A57" s="15" t="s">
        <v>64</v>
      </c>
      <c r="B57" s="23">
        <v>15.3</v>
      </c>
      <c r="C57" s="23">
        <v>9.5</v>
      </c>
      <c r="D57" s="23">
        <v>1.1000000000000001</v>
      </c>
      <c r="E57" s="23">
        <v>1.4</v>
      </c>
      <c r="F57" s="23">
        <v>3.4</v>
      </c>
      <c r="G57" s="23" t="s">
        <v>54</v>
      </c>
    </row>
    <row r="58" spans="1:7" x14ac:dyDescent="0.2">
      <c r="A58" s="15" t="s">
        <v>110</v>
      </c>
      <c r="B58" s="23">
        <v>6.7</v>
      </c>
      <c r="C58" s="23">
        <v>2.8</v>
      </c>
      <c r="D58" s="23">
        <v>0.3</v>
      </c>
      <c r="E58" s="23">
        <v>0.5</v>
      </c>
      <c r="F58" s="23">
        <v>3</v>
      </c>
      <c r="G58" s="23" t="s">
        <v>54</v>
      </c>
    </row>
    <row r="59" spans="1:7" x14ac:dyDescent="0.2">
      <c r="A59" s="15" t="s">
        <v>111</v>
      </c>
      <c r="B59" s="23">
        <v>3</v>
      </c>
      <c r="C59" s="23">
        <v>2.2000000000000002</v>
      </c>
      <c r="D59" s="23">
        <v>0.2</v>
      </c>
      <c r="E59" s="23" t="s">
        <v>54</v>
      </c>
      <c r="F59" s="23" t="s">
        <v>54</v>
      </c>
      <c r="G59" s="23" t="s">
        <v>54</v>
      </c>
    </row>
    <row r="60" spans="1:7" x14ac:dyDescent="0.2">
      <c r="A60" s="15" t="s">
        <v>65</v>
      </c>
      <c r="B60" s="23">
        <v>1.4</v>
      </c>
      <c r="C60" s="23">
        <v>0.9</v>
      </c>
      <c r="D60" s="23" t="s">
        <v>54</v>
      </c>
      <c r="E60" s="23" t="s">
        <v>54</v>
      </c>
      <c r="F60" s="23">
        <v>0.3</v>
      </c>
      <c r="G60" s="23" t="s">
        <v>61</v>
      </c>
    </row>
    <row r="61" spans="1:7" x14ac:dyDescent="0.2">
      <c r="A61" s="15" t="s">
        <v>112</v>
      </c>
      <c r="B61" s="23">
        <v>0.7</v>
      </c>
      <c r="C61" s="23">
        <v>0.5</v>
      </c>
      <c r="D61" s="23" t="s">
        <v>54</v>
      </c>
      <c r="E61" s="23" t="s">
        <v>61</v>
      </c>
      <c r="F61" s="23" t="s">
        <v>54</v>
      </c>
      <c r="G61" s="23" t="s">
        <v>54</v>
      </c>
    </row>
    <row r="62" spans="1:7" ht="24" customHeight="1" x14ac:dyDescent="0.2">
      <c r="A62" s="19" t="s">
        <v>113</v>
      </c>
      <c r="B62" s="22" t="s">
        <v>0</v>
      </c>
      <c r="C62" s="22" t="s">
        <v>0</v>
      </c>
      <c r="D62" s="22" t="s">
        <v>0</v>
      </c>
      <c r="E62" s="22" t="s">
        <v>0</v>
      </c>
      <c r="F62" s="22" t="s">
        <v>0</v>
      </c>
      <c r="G62" s="22" t="s">
        <v>0</v>
      </c>
    </row>
    <row r="63" spans="1:7" x14ac:dyDescent="0.2">
      <c r="A63" s="15" t="s">
        <v>114</v>
      </c>
      <c r="B63" s="23">
        <v>73.099999999999994</v>
      </c>
      <c r="C63" s="23">
        <v>59.3</v>
      </c>
      <c r="D63" s="23">
        <v>5</v>
      </c>
      <c r="E63" s="23">
        <v>6.4</v>
      </c>
      <c r="F63" s="23" t="s">
        <v>61</v>
      </c>
      <c r="G63" s="23">
        <v>2.4</v>
      </c>
    </row>
    <row r="64" spans="1:7" x14ac:dyDescent="0.2">
      <c r="A64" s="21" t="s">
        <v>66</v>
      </c>
      <c r="B64" s="23">
        <v>9.8000000000000007</v>
      </c>
      <c r="C64" s="23">
        <v>5.3</v>
      </c>
      <c r="D64" s="23">
        <v>0.3</v>
      </c>
      <c r="E64" s="23">
        <v>0.5</v>
      </c>
      <c r="F64" s="23" t="s">
        <v>61</v>
      </c>
      <c r="G64" s="23">
        <v>3.7</v>
      </c>
    </row>
    <row r="65" spans="1:7" x14ac:dyDescent="0.2">
      <c r="A65" s="21" t="s">
        <v>115</v>
      </c>
      <c r="B65" s="23">
        <v>5.4</v>
      </c>
      <c r="C65" s="23">
        <v>3.6</v>
      </c>
      <c r="D65" s="23">
        <v>0.7</v>
      </c>
      <c r="E65" s="23">
        <v>0.8</v>
      </c>
      <c r="F65" s="23" t="s">
        <v>61</v>
      </c>
      <c r="G65" s="23" t="s">
        <v>54</v>
      </c>
    </row>
    <row r="66" spans="1:7" x14ac:dyDescent="0.2">
      <c r="A66" s="15" t="s">
        <v>116</v>
      </c>
      <c r="B66" s="23">
        <v>4.4000000000000004</v>
      </c>
      <c r="C66" s="23">
        <v>3</v>
      </c>
      <c r="D66" s="23">
        <v>0.6</v>
      </c>
      <c r="E66" s="23">
        <v>0.7</v>
      </c>
      <c r="F66" s="23" t="s">
        <v>61</v>
      </c>
      <c r="G66" s="23" t="s">
        <v>54</v>
      </c>
    </row>
    <row r="67" spans="1:7" x14ac:dyDescent="0.2">
      <c r="A67" s="15" t="s">
        <v>117</v>
      </c>
      <c r="B67" s="23">
        <v>1.8</v>
      </c>
      <c r="C67" s="23">
        <v>1.3</v>
      </c>
      <c r="D67" s="23" t="s">
        <v>54</v>
      </c>
      <c r="E67" s="23">
        <v>0.5</v>
      </c>
      <c r="F67" s="23" t="s">
        <v>61</v>
      </c>
      <c r="G67" s="23" t="s">
        <v>61</v>
      </c>
    </row>
    <row r="68" spans="1:7" x14ac:dyDescent="0.2">
      <c r="A68" s="15" t="s">
        <v>118</v>
      </c>
      <c r="B68" s="23">
        <v>1.2</v>
      </c>
      <c r="C68" s="23">
        <v>0.7</v>
      </c>
      <c r="D68" s="23" t="s">
        <v>54</v>
      </c>
      <c r="E68" s="23" t="s">
        <v>54</v>
      </c>
      <c r="F68" s="23" t="s">
        <v>61</v>
      </c>
      <c r="G68" s="23" t="s">
        <v>54</v>
      </c>
    </row>
    <row r="69" spans="1:7" x14ac:dyDescent="0.2">
      <c r="A69" s="15" t="s">
        <v>112</v>
      </c>
      <c r="B69" s="23">
        <v>1.3</v>
      </c>
      <c r="C69" s="23">
        <v>0.7</v>
      </c>
      <c r="D69" s="23">
        <v>0.3</v>
      </c>
      <c r="E69" s="23" t="s">
        <v>54</v>
      </c>
      <c r="F69" s="23" t="s">
        <v>61</v>
      </c>
      <c r="G69" s="23" t="s">
        <v>54</v>
      </c>
    </row>
    <row r="70" spans="1:7" ht="30" x14ac:dyDescent="0.2">
      <c r="A70" s="15" t="s">
        <v>119</v>
      </c>
      <c r="B70" s="23">
        <v>21.1</v>
      </c>
      <c r="C70" s="23" t="s">
        <v>61</v>
      </c>
      <c r="D70" s="23" t="s">
        <v>61</v>
      </c>
      <c r="E70" s="23" t="s">
        <v>61</v>
      </c>
      <c r="F70" s="23">
        <v>21.1</v>
      </c>
      <c r="G70" s="23" t="s">
        <v>61</v>
      </c>
    </row>
    <row r="71" spans="1:7" ht="34" customHeight="1" x14ac:dyDescent="0.2">
      <c r="A71" s="19" t="s">
        <v>120</v>
      </c>
      <c r="B71" s="22" t="s">
        <v>0</v>
      </c>
      <c r="C71" s="22" t="s">
        <v>0</v>
      </c>
      <c r="D71" s="22" t="s">
        <v>0</v>
      </c>
      <c r="E71" s="22" t="s">
        <v>0</v>
      </c>
      <c r="F71" s="22" t="s">
        <v>0</v>
      </c>
      <c r="G71" s="22" t="s">
        <v>0</v>
      </c>
    </row>
    <row r="72" spans="1:7" x14ac:dyDescent="0.2">
      <c r="A72" s="24" t="s">
        <v>68</v>
      </c>
      <c r="B72" s="23">
        <v>5.3</v>
      </c>
      <c r="C72" s="23" t="s">
        <v>54</v>
      </c>
      <c r="D72" s="23" t="s">
        <v>54</v>
      </c>
      <c r="E72" s="23">
        <v>1</v>
      </c>
      <c r="F72" s="23">
        <v>4.2</v>
      </c>
      <c r="G72" s="23" t="s">
        <v>54</v>
      </c>
    </row>
    <row r="73" spans="1:7" x14ac:dyDescent="0.2">
      <c r="A73" s="24">
        <v>3</v>
      </c>
      <c r="B73" s="23">
        <v>9</v>
      </c>
      <c r="C73" s="23">
        <v>0.9</v>
      </c>
      <c r="D73" s="23">
        <v>0.5</v>
      </c>
      <c r="E73" s="23">
        <v>2</v>
      </c>
      <c r="F73" s="23">
        <v>5.2</v>
      </c>
      <c r="G73" s="23">
        <v>0.4</v>
      </c>
    </row>
    <row r="74" spans="1:7" x14ac:dyDescent="0.2">
      <c r="A74" s="24">
        <v>4</v>
      </c>
      <c r="B74" s="23">
        <v>16.8</v>
      </c>
      <c r="C74" s="23">
        <v>4.0999999999999996</v>
      </c>
      <c r="D74" s="23">
        <v>1.5</v>
      </c>
      <c r="E74" s="23">
        <v>3</v>
      </c>
      <c r="F74" s="23">
        <v>6.9</v>
      </c>
      <c r="G74" s="23">
        <v>1.3</v>
      </c>
    </row>
    <row r="75" spans="1:7" x14ac:dyDescent="0.2">
      <c r="A75" s="24">
        <v>5</v>
      </c>
      <c r="B75" s="23">
        <v>19.399999999999999</v>
      </c>
      <c r="C75" s="23">
        <v>10.4</v>
      </c>
      <c r="D75" s="23">
        <v>1.7</v>
      </c>
      <c r="E75" s="23">
        <v>2.2000000000000002</v>
      </c>
      <c r="F75" s="23">
        <v>3.3</v>
      </c>
      <c r="G75" s="23">
        <v>1.8</v>
      </c>
    </row>
    <row r="76" spans="1:7" x14ac:dyDescent="0.2">
      <c r="A76" s="24">
        <v>6</v>
      </c>
      <c r="B76" s="23">
        <v>22.2</v>
      </c>
      <c r="C76" s="23">
        <v>17</v>
      </c>
      <c r="D76" s="23">
        <v>1.5</v>
      </c>
      <c r="E76" s="23">
        <v>0.9</v>
      </c>
      <c r="F76" s="23">
        <v>1.2</v>
      </c>
      <c r="G76" s="23">
        <v>1.6</v>
      </c>
    </row>
    <row r="77" spans="1:7" x14ac:dyDescent="0.2">
      <c r="A77" s="24">
        <v>7</v>
      </c>
      <c r="B77" s="23">
        <v>16.899999999999999</v>
      </c>
      <c r="C77" s="23">
        <v>14.4</v>
      </c>
      <c r="D77" s="23">
        <v>0.9</v>
      </c>
      <c r="E77" s="23" t="s">
        <v>54</v>
      </c>
      <c r="F77" s="23">
        <v>0.3</v>
      </c>
      <c r="G77" s="23">
        <v>1</v>
      </c>
    </row>
    <row r="78" spans="1:7" x14ac:dyDescent="0.2">
      <c r="A78" s="24">
        <v>8</v>
      </c>
      <c r="B78" s="23">
        <v>12.6</v>
      </c>
      <c r="C78" s="23">
        <v>11.5</v>
      </c>
      <c r="D78" s="23">
        <v>0.6</v>
      </c>
      <c r="E78" s="23" t="s">
        <v>54</v>
      </c>
      <c r="F78" s="23" t="s">
        <v>54</v>
      </c>
      <c r="G78" s="23">
        <v>0.3</v>
      </c>
    </row>
    <row r="79" spans="1:7" x14ac:dyDescent="0.2">
      <c r="A79" s="24" t="s">
        <v>121</v>
      </c>
      <c r="B79" s="23">
        <v>16</v>
      </c>
      <c r="C79" s="23">
        <v>15.3</v>
      </c>
      <c r="D79" s="23">
        <v>0.3</v>
      </c>
      <c r="E79" s="23" t="s">
        <v>54</v>
      </c>
      <c r="F79" s="23" t="s">
        <v>54</v>
      </c>
      <c r="G79" s="23">
        <v>0.3</v>
      </c>
    </row>
    <row r="80" spans="1:7" ht="24" customHeight="1" x14ac:dyDescent="0.2">
      <c r="A80" s="19" t="s">
        <v>122</v>
      </c>
      <c r="B80" s="19" t="s">
        <v>0</v>
      </c>
      <c r="C80" s="19" t="s">
        <v>0</v>
      </c>
      <c r="D80" s="19" t="s">
        <v>0</v>
      </c>
      <c r="E80" s="19" t="s">
        <v>0</v>
      </c>
      <c r="F80" s="19" t="s">
        <v>0</v>
      </c>
      <c r="G80" s="19" t="s">
        <v>0</v>
      </c>
    </row>
    <row r="81" spans="1:7" x14ac:dyDescent="0.2">
      <c r="A81" s="24">
        <v>0</v>
      </c>
      <c r="B81" s="23">
        <v>3.2</v>
      </c>
      <c r="C81" s="23" t="s">
        <v>54</v>
      </c>
      <c r="D81" s="23" t="s">
        <v>54</v>
      </c>
      <c r="E81" s="23">
        <v>0.7</v>
      </c>
      <c r="F81" s="23">
        <v>2.4</v>
      </c>
      <c r="G81" s="23" t="s">
        <v>54</v>
      </c>
    </row>
    <row r="82" spans="1:7" x14ac:dyDescent="0.2">
      <c r="A82" s="24">
        <v>1</v>
      </c>
      <c r="B82" s="23">
        <v>11.7</v>
      </c>
      <c r="C82" s="23">
        <v>1.2</v>
      </c>
      <c r="D82" s="23">
        <v>0.3</v>
      </c>
      <c r="E82" s="23">
        <v>2.5</v>
      </c>
      <c r="F82" s="23">
        <v>7.4</v>
      </c>
      <c r="G82" s="23">
        <v>0.3</v>
      </c>
    </row>
    <row r="83" spans="1:7" x14ac:dyDescent="0.2">
      <c r="A83" s="24">
        <v>2</v>
      </c>
      <c r="B83" s="23">
        <v>29.8</v>
      </c>
      <c r="C83" s="23">
        <v>10.3</v>
      </c>
      <c r="D83" s="23">
        <v>3.2</v>
      </c>
      <c r="E83" s="23">
        <v>4.7</v>
      </c>
      <c r="F83" s="23">
        <v>9.1999999999999993</v>
      </c>
      <c r="G83" s="23">
        <v>2.4</v>
      </c>
    </row>
    <row r="84" spans="1:7" x14ac:dyDescent="0.2">
      <c r="A84" s="24">
        <v>3</v>
      </c>
      <c r="B84" s="23">
        <v>47.6</v>
      </c>
      <c r="C84" s="23">
        <v>38.1</v>
      </c>
      <c r="D84" s="23">
        <v>2.9</v>
      </c>
      <c r="E84" s="23">
        <v>1.4</v>
      </c>
      <c r="F84" s="23">
        <v>1.8</v>
      </c>
      <c r="G84" s="23">
        <v>3.5</v>
      </c>
    </row>
    <row r="85" spans="1:7" x14ac:dyDescent="0.2">
      <c r="A85" s="24">
        <v>4</v>
      </c>
      <c r="B85" s="23">
        <v>20.5</v>
      </c>
      <c r="C85" s="23">
        <v>19.100000000000001</v>
      </c>
      <c r="D85" s="23">
        <v>0.5</v>
      </c>
      <c r="E85" s="23" t="s">
        <v>54</v>
      </c>
      <c r="F85" s="23">
        <v>0.4</v>
      </c>
      <c r="G85" s="23">
        <v>0.4</v>
      </c>
    </row>
    <row r="86" spans="1:7" x14ac:dyDescent="0.2">
      <c r="A86" s="24" t="s">
        <v>123</v>
      </c>
      <c r="B86" s="23">
        <v>5.3</v>
      </c>
      <c r="C86" s="23">
        <v>5.0999999999999996</v>
      </c>
      <c r="D86" s="23" t="s">
        <v>54</v>
      </c>
      <c r="E86" s="23" t="s">
        <v>54</v>
      </c>
      <c r="F86" s="23" t="s">
        <v>61</v>
      </c>
      <c r="G86" s="23" t="s">
        <v>54</v>
      </c>
    </row>
    <row r="87" spans="1:7" ht="34" customHeight="1" x14ac:dyDescent="0.2">
      <c r="A87" s="19" t="s">
        <v>124</v>
      </c>
      <c r="B87" s="22" t="s">
        <v>0</v>
      </c>
      <c r="C87" s="22" t="s">
        <v>0</v>
      </c>
      <c r="D87" s="22" t="s">
        <v>0</v>
      </c>
      <c r="E87" s="22" t="s">
        <v>0</v>
      </c>
      <c r="F87" s="22" t="s">
        <v>0</v>
      </c>
      <c r="G87" s="22" t="s">
        <v>0</v>
      </c>
    </row>
    <row r="88" spans="1:7" x14ac:dyDescent="0.2">
      <c r="A88" s="24">
        <v>1</v>
      </c>
      <c r="B88" s="23">
        <v>10.3</v>
      </c>
      <c r="C88" s="23">
        <v>2.1</v>
      </c>
      <c r="D88" s="23">
        <v>0.5</v>
      </c>
      <c r="E88" s="23">
        <v>1.6</v>
      </c>
      <c r="F88" s="23">
        <v>5.6</v>
      </c>
      <c r="G88" s="23">
        <v>0.5</v>
      </c>
    </row>
    <row r="89" spans="1:7" x14ac:dyDescent="0.2">
      <c r="A89" s="24">
        <v>2</v>
      </c>
      <c r="B89" s="23">
        <v>31</v>
      </c>
      <c r="C89" s="23">
        <v>11.3</v>
      </c>
      <c r="D89" s="23">
        <v>2.2999999999999998</v>
      </c>
      <c r="E89" s="23">
        <v>4.4000000000000004</v>
      </c>
      <c r="F89" s="23">
        <v>10.5</v>
      </c>
      <c r="G89" s="23">
        <v>2.5</v>
      </c>
    </row>
    <row r="90" spans="1:7" x14ac:dyDescent="0.2">
      <c r="A90" s="24">
        <v>3</v>
      </c>
      <c r="B90" s="23">
        <v>32.1</v>
      </c>
      <c r="C90" s="23">
        <v>21.8</v>
      </c>
      <c r="D90" s="23">
        <v>2.1</v>
      </c>
      <c r="E90" s="23">
        <v>2.4</v>
      </c>
      <c r="F90" s="23">
        <v>3.9</v>
      </c>
      <c r="G90" s="23">
        <v>1.9</v>
      </c>
    </row>
    <row r="91" spans="1:7" x14ac:dyDescent="0.2">
      <c r="A91" s="24">
        <v>4</v>
      </c>
      <c r="B91" s="23">
        <v>22.5</v>
      </c>
      <c r="C91" s="23">
        <v>18.399999999999999</v>
      </c>
      <c r="D91" s="23">
        <v>1.4</v>
      </c>
      <c r="E91" s="23">
        <v>0.9</v>
      </c>
      <c r="F91" s="23">
        <v>0.8</v>
      </c>
      <c r="G91" s="23">
        <v>1.1000000000000001</v>
      </c>
    </row>
    <row r="92" spans="1:7" x14ac:dyDescent="0.2">
      <c r="A92" s="24" t="s">
        <v>123</v>
      </c>
      <c r="B92" s="23">
        <v>22.4</v>
      </c>
      <c r="C92" s="23">
        <v>20.3</v>
      </c>
      <c r="D92" s="23">
        <v>0.8</v>
      </c>
      <c r="E92" s="23" t="s">
        <v>54</v>
      </c>
      <c r="F92" s="23">
        <v>0.4</v>
      </c>
      <c r="G92" s="23">
        <v>0.7</v>
      </c>
    </row>
    <row r="93" spans="1:7" ht="24" customHeight="1" x14ac:dyDescent="0.2">
      <c r="A93" s="19" t="s">
        <v>125</v>
      </c>
      <c r="B93" s="22" t="s">
        <v>0</v>
      </c>
      <c r="C93" s="22" t="s">
        <v>0</v>
      </c>
      <c r="D93" s="22" t="s">
        <v>0</v>
      </c>
      <c r="E93" s="22" t="s">
        <v>0</v>
      </c>
      <c r="F93" s="22" t="s">
        <v>0</v>
      </c>
      <c r="G93" s="22" t="s">
        <v>0</v>
      </c>
    </row>
    <row r="94" spans="1:7" x14ac:dyDescent="0.2">
      <c r="A94" s="24">
        <v>0</v>
      </c>
      <c r="B94" s="23" t="s">
        <v>54</v>
      </c>
      <c r="C94" s="23" t="s">
        <v>54</v>
      </c>
      <c r="D94" s="23" t="s">
        <v>54</v>
      </c>
      <c r="E94" s="23" t="s">
        <v>61</v>
      </c>
      <c r="F94" s="23" t="s">
        <v>54</v>
      </c>
      <c r="G94" s="23" t="s">
        <v>61</v>
      </c>
    </row>
    <row r="95" spans="1:7" x14ac:dyDescent="0.2">
      <c r="A95" s="24">
        <v>1</v>
      </c>
      <c r="B95" s="23">
        <v>53.1</v>
      </c>
      <c r="C95" s="23">
        <v>23.6</v>
      </c>
      <c r="D95" s="23">
        <v>3.3</v>
      </c>
      <c r="E95" s="23">
        <v>7.8</v>
      </c>
      <c r="F95" s="23">
        <v>16</v>
      </c>
      <c r="G95" s="23">
        <v>2.5</v>
      </c>
    </row>
    <row r="96" spans="1:7" x14ac:dyDescent="0.2">
      <c r="A96" s="24">
        <v>2</v>
      </c>
      <c r="B96" s="23">
        <v>52.1</v>
      </c>
      <c r="C96" s="23">
        <v>38.4</v>
      </c>
      <c r="D96" s="23">
        <v>3.1</v>
      </c>
      <c r="E96" s="23">
        <v>1.6</v>
      </c>
      <c r="F96" s="23">
        <v>4.8</v>
      </c>
      <c r="G96" s="23">
        <v>4.0999999999999996</v>
      </c>
    </row>
    <row r="97" spans="1:7" x14ac:dyDescent="0.2">
      <c r="A97" s="24" t="s">
        <v>126</v>
      </c>
      <c r="B97" s="23">
        <v>12.9</v>
      </c>
      <c r="C97" s="23">
        <v>11.8</v>
      </c>
      <c r="D97" s="23">
        <v>0.6</v>
      </c>
      <c r="E97" s="23" t="s">
        <v>54</v>
      </c>
      <c r="F97" s="23" t="s">
        <v>54</v>
      </c>
      <c r="G97" s="23" t="s">
        <v>54</v>
      </c>
    </row>
    <row r="98" spans="1:7" ht="24" customHeight="1" x14ac:dyDescent="0.2">
      <c r="A98" s="19" t="s">
        <v>127</v>
      </c>
      <c r="B98" s="22" t="s">
        <v>0</v>
      </c>
      <c r="C98" s="22" t="s">
        <v>0</v>
      </c>
      <c r="D98" s="22" t="s">
        <v>0</v>
      </c>
      <c r="E98" s="22" t="s">
        <v>0</v>
      </c>
      <c r="F98" s="22" t="s">
        <v>0</v>
      </c>
      <c r="G98" s="22" t="s">
        <v>0</v>
      </c>
    </row>
    <row r="99" spans="1:7" x14ac:dyDescent="0.2">
      <c r="A99" s="24">
        <v>0</v>
      </c>
      <c r="B99" s="23">
        <v>85</v>
      </c>
      <c r="C99" s="23">
        <v>47.7</v>
      </c>
      <c r="D99" s="23">
        <v>3.8</v>
      </c>
      <c r="E99" s="23">
        <v>8.4</v>
      </c>
      <c r="F99" s="23">
        <v>19.2</v>
      </c>
      <c r="G99" s="23">
        <v>5.9</v>
      </c>
    </row>
    <row r="100" spans="1:7" x14ac:dyDescent="0.2">
      <c r="A100" s="24">
        <v>1</v>
      </c>
      <c r="B100" s="23">
        <v>31.1</v>
      </c>
      <c r="C100" s="23">
        <v>24.2</v>
      </c>
      <c r="D100" s="23">
        <v>3.1</v>
      </c>
      <c r="E100" s="23">
        <v>1</v>
      </c>
      <c r="F100" s="23">
        <v>2</v>
      </c>
      <c r="G100" s="23">
        <v>0.8</v>
      </c>
    </row>
    <row r="101" spans="1:7" x14ac:dyDescent="0.2">
      <c r="A101" s="24" t="s">
        <v>128</v>
      </c>
      <c r="B101" s="23">
        <v>2.2000000000000002</v>
      </c>
      <c r="C101" s="23">
        <v>2</v>
      </c>
      <c r="D101" s="23" t="s">
        <v>54</v>
      </c>
      <c r="E101" s="23" t="s">
        <v>61</v>
      </c>
      <c r="F101" s="23" t="s">
        <v>61</v>
      </c>
      <c r="G101" s="23" t="s">
        <v>54</v>
      </c>
    </row>
    <row r="102" spans="1:7" ht="24" customHeight="1" x14ac:dyDescent="0.2">
      <c r="A102" s="19" t="s">
        <v>67</v>
      </c>
      <c r="B102" s="22" t="s">
        <v>0</v>
      </c>
      <c r="C102" s="22" t="s">
        <v>0</v>
      </c>
      <c r="D102" s="22" t="s">
        <v>0</v>
      </c>
      <c r="E102" s="22" t="s">
        <v>0</v>
      </c>
      <c r="F102" s="22" t="s">
        <v>0</v>
      </c>
      <c r="G102" s="22" t="s">
        <v>0</v>
      </c>
    </row>
    <row r="103" spans="1:7" x14ac:dyDescent="0.2">
      <c r="A103" s="15" t="s">
        <v>69</v>
      </c>
      <c r="B103" s="23">
        <v>35.200000000000003</v>
      </c>
      <c r="C103" s="23">
        <v>32.4</v>
      </c>
      <c r="D103" s="23">
        <v>2.8</v>
      </c>
      <c r="E103" s="23" t="s">
        <v>61</v>
      </c>
      <c r="F103" s="23" t="s">
        <v>61</v>
      </c>
      <c r="G103" s="23" t="s">
        <v>61</v>
      </c>
    </row>
    <row r="104" spans="1:7" x14ac:dyDescent="0.2">
      <c r="A104" s="17" t="s">
        <v>129</v>
      </c>
      <c r="B104" s="23">
        <v>20.6</v>
      </c>
      <c r="C104" s="23">
        <v>18.7</v>
      </c>
      <c r="D104" s="23">
        <v>1.9</v>
      </c>
      <c r="E104" s="23" t="s">
        <v>61</v>
      </c>
      <c r="F104" s="23" t="s">
        <v>61</v>
      </c>
      <c r="G104" s="23" t="s">
        <v>61</v>
      </c>
    </row>
    <row r="105" spans="1:7" x14ac:dyDescent="0.2">
      <c r="A105" s="17" t="s">
        <v>130</v>
      </c>
      <c r="B105" s="23">
        <v>14.6</v>
      </c>
      <c r="C105" s="23">
        <v>13.7</v>
      </c>
      <c r="D105" s="23">
        <v>0.9</v>
      </c>
      <c r="E105" s="23" t="s">
        <v>61</v>
      </c>
      <c r="F105" s="23" t="s">
        <v>61</v>
      </c>
      <c r="G105" s="23" t="s">
        <v>61</v>
      </c>
    </row>
    <row r="106" spans="1:7" x14ac:dyDescent="0.2">
      <c r="A106" s="24" t="s">
        <v>70</v>
      </c>
      <c r="B106" s="23">
        <v>45.7</v>
      </c>
      <c r="C106" s="23">
        <v>41.5</v>
      </c>
      <c r="D106" s="23">
        <v>4.2</v>
      </c>
      <c r="E106" s="23" t="s">
        <v>61</v>
      </c>
      <c r="F106" s="23" t="s">
        <v>61</v>
      </c>
      <c r="G106" s="23" t="s">
        <v>61</v>
      </c>
    </row>
    <row r="107" spans="1:7" ht="30" x14ac:dyDescent="0.2">
      <c r="A107" s="24" t="s">
        <v>107</v>
      </c>
      <c r="B107" s="23">
        <v>37.299999999999997</v>
      </c>
      <c r="C107" s="23" t="s">
        <v>61</v>
      </c>
      <c r="D107" s="23" t="s">
        <v>61</v>
      </c>
      <c r="E107" s="23">
        <v>9.4</v>
      </c>
      <c r="F107" s="23">
        <v>21.1</v>
      </c>
      <c r="G107" s="23">
        <v>6.8</v>
      </c>
    </row>
    <row r="108" spans="1:7" ht="24" customHeight="1" x14ac:dyDescent="0.2">
      <c r="A108" s="19" t="s">
        <v>131</v>
      </c>
      <c r="B108" s="22" t="s">
        <v>0</v>
      </c>
      <c r="C108" s="22" t="s">
        <v>0</v>
      </c>
      <c r="D108" s="22" t="s">
        <v>0</v>
      </c>
      <c r="E108" s="22" t="s">
        <v>0</v>
      </c>
      <c r="F108" s="22" t="s">
        <v>0</v>
      </c>
      <c r="G108" s="22" t="s">
        <v>0</v>
      </c>
    </row>
    <row r="109" spans="1:7" x14ac:dyDescent="0.2">
      <c r="A109" s="15" t="s">
        <v>69</v>
      </c>
      <c r="B109" s="23">
        <v>45.3</v>
      </c>
      <c r="C109" s="23">
        <v>42.8</v>
      </c>
      <c r="D109" s="23">
        <v>2.6</v>
      </c>
      <c r="E109" s="23" t="s">
        <v>61</v>
      </c>
      <c r="F109" s="23" t="s">
        <v>61</v>
      </c>
      <c r="G109" s="23" t="s">
        <v>61</v>
      </c>
    </row>
    <row r="110" spans="1:7" x14ac:dyDescent="0.2">
      <c r="A110" s="17" t="s">
        <v>132</v>
      </c>
      <c r="B110" s="23">
        <v>7.5</v>
      </c>
      <c r="C110" s="23">
        <v>7</v>
      </c>
      <c r="D110" s="23">
        <v>0.5</v>
      </c>
      <c r="E110" s="23" t="s">
        <v>61</v>
      </c>
      <c r="F110" s="23" t="s">
        <v>61</v>
      </c>
      <c r="G110" s="23" t="s">
        <v>61</v>
      </c>
    </row>
    <row r="111" spans="1:7" x14ac:dyDescent="0.2">
      <c r="A111" s="17" t="s">
        <v>133</v>
      </c>
      <c r="B111" s="23">
        <v>37.9</v>
      </c>
      <c r="C111" s="23">
        <v>35.799999999999997</v>
      </c>
      <c r="D111" s="23">
        <v>2.1</v>
      </c>
      <c r="E111" s="23" t="s">
        <v>61</v>
      </c>
      <c r="F111" s="23" t="s">
        <v>61</v>
      </c>
      <c r="G111" s="23" t="s">
        <v>61</v>
      </c>
    </row>
    <row r="112" spans="1:7" x14ac:dyDescent="0.2">
      <c r="A112" s="21" t="s">
        <v>70</v>
      </c>
      <c r="B112" s="23">
        <v>35.5</v>
      </c>
      <c r="C112" s="23">
        <v>31.1</v>
      </c>
      <c r="D112" s="23">
        <v>4.4000000000000004</v>
      </c>
      <c r="E112" s="23" t="s">
        <v>61</v>
      </c>
      <c r="F112" s="23" t="s">
        <v>61</v>
      </c>
      <c r="G112" s="23" t="s">
        <v>61</v>
      </c>
    </row>
    <row r="113" spans="1:7" ht="30" x14ac:dyDescent="0.2">
      <c r="A113" s="24" t="s">
        <v>107</v>
      </c>
      <c r="B113" s="23">
        <v>37.299999999999997</v>
      </c>
      <c r="C113" s="23" t="s">
        <v>61</v>
      </c>
      <c r="D113" s="23" t="s">
        <v>61</v>
      </c>
      <c r="E113" s="23">
        <v>9.4</v>
      </c>
      <c r="F113" s="23">
        <v>21.1</v>
      </c>
      <c r="G113" s="23">
        <v>6.8</v>
      </c>
    </row>
    <row r="114" spans="1:7" ht="24" customHeight="1" x14ac:dyDescent="0.2">
      <c r="A114" s="19" t="s">
        <v>134</v>
      </c>
      <c r="B114" s="22" t="s">
        <v>0</v>
      </c>
      <c r="C114" s="22" t="s">
        <v>0</v>
      </c>
      <c r="D114" s="22" t="s">
        <v>0</v>
      </c>
      <c r="E114" s="22" t="s">
        <v>0</v>
      </c>
      <c r="F114" s="22" t="s">
        <v>0</v>
      </c>
      <c r="G114" s="22" t="s">
        <v>0</v>
      </c>
    </row>
    <row r="115" spans="1:7" ht="24" customHeight="1" x14ac:dyDescent="0.2">
      <c r="A115" s="15" t="s">
        <v>69</v>
      </c>
      <c r="B115" s="23">
        <v>46.9</v>
      </c>
      <c r="C115" s="23">
        <v>43.8</v>
      </c>
      <c r="D115" s="23">
        <v>3.1</v>
      </c>
      <c r="E115" s="23" t="s">
        <v>61</v>
      </c>
      <c r="F115" s="23" t="s">
        <v>61</v>
      </c>
      <c r="G115" s="23" t="s">
        <v>61</v>
      </c>
    </row>
    <row r="116" spans="1:7" x14ac:dyDescent="0.2">
      <c r="A116" s="17" t="s">
        <v>135</v>
      </c>
      <c r="B116" s="23">
        <v>11.4</v>
      </c>
      <c r="C116" s="23">
        <v>9.9</v>
      </c>
      <c r="D116" s="23">
        <v>1.5</v>
      </c>
      <c r="E116" s="23" t="s">
        <v>61</v>
      </c>
      <c r="F116" s="23" t="s">
        <v>61</v>
      </c>
      <c r="G116" s="23" t="s">
        <v>61</v>
      </c>
    </row>
    <row r="117" spans="1:7" x14ac:dyDescent="0.2">
      <c r="A117" s="17" t="s">
        <v>136</v>
      </c>
      <c r="B117" s="23">
        <v>30.3</v>
      </c>
      <c r="C117" s="23">
        <v>28.7</v>
      </c>
      <c r="D117" s="23">
        <v>1.6</v>
      </c>
      <c r="E117" s="23" t="s">
        <v>61</v>
      </c>
      <c r="F117" s="23" t="s">
        <v>61</v>
      </c>
      <c r="G117" s="23" t="s">
        <v>61</v>
      </c>
    </row>
    <row r="118" spans="1:7" x14ac:dyDescent="0.2">
      <c r="A118" s="17" t="s">
        <v>137</v>
      </c>
      <c r="B118" s="23">
        <v>5.2</v>
      </c>
      <c r="C118" s="23">
        <v>5.2</v>
      </c>
      <c r="D118" s="23" t="s">
        <v>54</v>
      </c>
      <c r="E118" s="23" t="s">
        <v>61</v>
      </c>
      <c r="F118" s="23" t="s">
        <v>61</v>
      </c>
      <c r="G118" s="23" t="s">
        <v>61</v>
      </c>
    </row>
    <row r="119" spans="1:7" x14ac:dyDescent="0.2">
      <c r="A119" s="21" t="s">
        <v>70</v>
      </c>
      <c r="B119" s="16">
        <v>34</v>
      </c>
      <c r="C119" s="16">
        <v>30</v>
      </c>
      <c r="D119" s="16">
        <v>4</v>
      </c>
      <c r="E119" s="16" t="s">
        <v>61</v>
      </c>
      <c r="F119" s="16" t="s">
        <v>61</v>
      </c>
      <c r="G119" s="16" t="s">
        <v>61</v>
      </c>
    </row>
    <row r="120" spans="1:7" ht="30" x14ac:dyDescent="0.2">
      <c r="A120" s="24" t="s">
        <v>107</v>
      </c>
      <c r="B120" s="16">
        <v>37.299999999999997</v>
      </c>
      <c r="C120" s="16" t="s">
        <v>61</v>
      </c>
      <c r="D120" s="16" t="s">
        <v>61</v>
      </c>
      <c r="E120" s="16">
        <v>9.4</v>
      </c>
      <c r="F120" s="16">
        <v>21.1</v>
      </c>
      <c r="G120" s="16">
        <v>6.8</v>
      </c>
    </row>
    <row r="121" spans="1:7" ht="24" customHeight="1" x14ac:dyDescent="0.2">
      <c r="A121" s="19" t="s">
        <v>138</v>
      </c>
      <c r="B121" s="22" t="s">
        <v>0</v>
      </c>
      <c r="C121" s="22" t="s">
        <v>0</v>
      </c>
      <c r="D121" s="22" t="s">
        <v>0</v>
      </c>
      <c r="E121" s="22" t="s">
        <v>0</v>
      </c>
      <c r="F121" s="22" t="s">
        <v>0</v>
      </c>
      <c r="G121" s="22" t="s">
        <v>0</v>
      </c>
    </row>
    <row r="122" spans="1:7" x14ac:dyDescent="0.2">
      <c r="A122" s="15" t="s">
        <v>139</v>
      </c>
      <c r="B122" s="23">
        <v>37.5</v>
      </c>
      <c r="C122" s="23">
        <v>25.7</v>
      </c>
      <c r="D122" s="23">
        <v>1.9</v>
      </c>
      <c r="E122" s="23">
        <v>2.2000000000000002</v>
      </c>
      <c r="F122" s="23">
        <v>6</v>
      </c>
      <c r="G122" s="23">
        <v>1.8</v>
      </c>
    </row>
    <row r="123" spans="1:7" x14ac:dyDescent="0.2">
      <c r="A123" s="21" t="s">
        <v>140</v>
      </c>
      <c r="B123" s="23">
        <v>57.9</v>
      </c>
      <c r="C123" s="23">
        <v>36.5</v>
      </c>
      <c r="D123" s="23">
        <v>3.7</v>
      </c>
      <c r="E123" s="23">
        <v>4.7</v>
      </c>
      <c r="F123" s="23">
        <v>10.1</v>
      </c>
      <c r="G123" s="23">
        <v>2.9</v>
      </c>
    </row>
    <row r="124" spans="1:7" x14ac:dyDescent="0.2">
      <c r="A124" s="21" t="s">
        <v>141</v>
      </c>
      <c r="B124" s="23">
        <v>20.9</v>
      </c>
      <c r="C124" s="23">
        <v>11</v>
      </c>
      <c r="D124" s="23">
        <v>1.3</v>
      </c>
      <c r="E124" s="23">
        <v>2.4</v>
      </c>
      <c r="F124" s="23">
        <v>4.2</v>
      </c>
      <c r="G124" s="23">
        <v>2</v>
      </c>
    </row>
    <row r="125" spans="1:7" x14ac:dyDescent="0.2">
      <c r="A125" s="15" t="s">
        <v>142</v>
      </c>
      <c r="B125" s="23">
        <v>1.9</v>
      </c>
      <c r="C125" s="23">
        <v>0.6</v>
      </c>
      <c r="D125" s="23" t="s">
        <v>54</v>
      </c>
      <c r="E125" s="23" t="s">
        <v>54</v>
      </c>
      <c r="F125" s="23">
        <v>0.9</v>
      </c>
      <c r="G125" s="23" t="s">
        <v>54</v>
      </c>
    </row>
    <row r="126" spans="1:7" s="20" customFormat="1" ht="24" customHeight="1" x14ac:dyDescent="0.2">
      <c r="A126" s="19" t="s">
        <v>143</v>
      </c>
      <c r="B126" s="22" t="s">
        <v>0</v>
      </c>
      <c r="C126" s="22" t="s">
        <v>0</v>
      </c>
      <c r="D126" s="22" t="s">
        <v>0</v>
      </c>
      <c r="E126" s="22" t="s">
        <v>0</v>
      </c>
      <c r="F126" s="22" t="s">
        <v>0</v>
      </c>
      <c r="G126" s="22" t="s">
        <v>0</v>
      </c>
    </row>
    <row r="127" spans="1:7" s="20" customFormat="1" x14ac:dyDescent="0.2">
      <c r="A127" s="15" t="s">
        <v>71</v>
      </c>
      <c r="B127" s="23">
        <v>56</v>
      </c>
      <c r="C127" s="23">
        <v>36</v>
      </c>
      <c r="D127" s="23">
        <v>3</v>
      </c>
      <c r="E127" s="23">
        <v>3.6</v>
      </c>
      <c r="F127" s="23">
        <v>10.8</v>
      </c>
      <c r="G127" s="23">
        <v>2.6</v>
      </c>
    </row>
    <row r="128" spans="1:7" s="20" customFormat="1" x14ac:dyDescent="0.2">
      <c r="A128" s="21" t="s">
        <v>144</v>
      </c>
      <c r="B128" s="23">
        <v>48.4</v>
      </c>
      <c r="C128" s="23">
        <v>31.3</v>
      </c>
      <c r="D128" s="23">
        <v>2.9</v>
      </c>
      <c r="E128" s="23">
        <v>4</v>
      </c>
      <c r="F128" s="23">
        <v>7.3</v>
      </c>
      <c r="G128" s="23">
        <v>3</v>
      </c>
    </row>
    <row r="129" spans="1:7" x14ac:dyDescent="0.2">
      <c r="A129" s="21" t="s">
        <v>145</v>
      </c>
      <c r="B129" s="23">
        <v>9</v>
      </c>
      <c r="C129" s="23">
        <v>4.4000000000000004</v>
      </c>
      <c r="D129" s="23">
        <v>0.7</v>
      </c>
      <c r="E129" s="23">
        <v>1.1000000000000001</v>
      </c>
      <c r="F129" s="23">
        <v>2.1</v>
      </c>
      <c r="G129" s="23">
        <v>0.6</v>
      </c>
    </row>
    <row r="130" spans="1:7" x14ac:dyDescent="0.2">
      <c r="A130" s="21" t="s">
        <v>146</v>
      </c>
      <c r="B130" s="23">
        <v>4.8</v>
      </c>
      <c r="C130" s="23">
        <v>2.2000000000000002</v>
      </c>
      <c r="D130" s="23">
        <v>0.3</v>
      </c>
      <c r="E130" s="23">
        <v>0.7</v>
      </c>
      <c r="F130" s="23">
        <v>1</v>
      </c>
      <c r="G130" s="23">
        <v>0.6</v>
      </c>
    </row>
    <row r="131" spans="1:7" ht="24" customHeight="1" x14ac:dyDescent="0.2">
      <c r="A131" s="19" t="s">
        <v>147</v>
      </c>
      <c r="B131" s="22" t="s">
        <v>0</v>
      </c>
      <c r="C131" s="22" t="s">
        <v>0</v>
      </c>
      <c r="D131" s="22" t="s">
        <v>0</v>
      </c>
      <c r="E131" s="22" t="s">
        <v>0</v>
      </c>
      <c r="F131" s="22" t="s">
        <v>0</v>
      </c>
      <c r="G131" s="22" t="s">
        <v>0</v>
      </c>
    </row>
    <row r="132" spans="1:7" x14ac:dyDescent="0.2">
      <c r="A132" s="15" t="s">
        <v>69</v>
      </c>
      <c r="B132" s="23">
        <v>38.200000000000003</v>
      </c>
      <c r="C132" s="23">
        <v>29</v>
      </c>
      <c r="D132" s="23">
        <v>2.9</v>
      </c>
      <c r="E132" s="23">
        <v>2</v>
      </c>
      <c r="F132" s="23">
        <v>4.2</v>
      </c>
      <c r="G132" s="23" t="s">
        <v>61</v>
      </c>
    </row>
    <row r="133" spans="1:7" x14ac:dyDescent="0.2">
      <c r="A133" s="21" t="s">
        <v>70</v>
      </c>
      <c r="B133" s="23">
        <v>73.3</v>
      </c>
      <c r="C133" s="23">
        <v>44.8</v>
      </c>
      <c r="D133" s="23">
        <v>4.0999999999999996</v>
      </c>
      <c r="E133" s="23">
        <v>7.4</v>
      </c>
      <c r="F133" s="23">
        <v>16.899999999999999</v>
      </c>
      <c r="G133" s="23" t="s">
        <v>61</v>
      </c>
    </row>
    <row r="134" spans="1:7" x14ac:dyDescent="0.2">
      <c r="A134" s="21" t="s">
        <v>148</v>
      </c>
      <c r="B134" s="23">
        <v>6.8</v>
      </c>
      <c r="C134" s="23" t="s">
        <v>61</v>
      </c>
      <c r="D134" s="23" t="s">
        <v>61</v>
      </c>
      <c r="E134" s="23" t="s">
        <v>61</v>
      </c>
      <c r="F134" s="23" t="s">
        <v>61</v>
      </c>
      <c r="G134" s="23">
        <v>6.8</v>
      </c>
    </row>
    <row r="135" spans="1:7" ht="24" customHeight="1" x14ac:dyDescent="0.2">
      <c r="A135" s="19" t="s">
        <v>149</v>
      </c>
      <c r="B135" s="22" t="s">
        <v>0</v>
      </c>
      <c r="C135" s="22" t="s">
        <v>0</v>
      </c>
      <c r="D135" s="22" t="s">
        <v>0</v>
      </c>
      <c r="E135" s="22" t="s">
        <v>0</v>
      </c>
      <c r="F135" s="22" t="s">
        <v>0</v>
      </c>
      <c r="G135" s="22" t="s">
        <v>0</v>
      </c>
    </row>
    <row r="136" spans="1:7" x14ac:dyDescent="0.2">
      <c r="A136" s="15" t="s">
        <v>150</v>
      </c>
      <c r="B136" s="23">
        <v>5.8</v>
      </c>
      <c r="C136" s="23" t="s">
        <v>54</v>
      </c>
      <c r="D136" s="23">
        <v>0.1</v>
      </c>
      <c r="E136" s="23">
        <v>0.7</v>
      </c>
      <c r="F136" s="23">
        <v>4.8</v>
      </c>
      <c r="G136" s="23" t="s">
        <v>61</v>
      </c>
    </row>
    <row r="137" spans="1:7" x14ac:dyDescent="0.2">
      <c r="A137" s="21" t="s">
        <v>151</v>
      </c>
      <c r="B137" s="23">
        <v>17.8</v>
      </c>
      <c r="C137" s="23">
        <v>1.6</v>
      </c>
      <c r="D137" s="23">
        <v>1.8</v>
      </c>
      <c r="E137" s="23">
        <v>3.5</v>
      </c>
      <c r="F137" s="23">
        <v>10.6</v>
      </c>
      <c r="G137" s="23" t="s">
        <v>54</v>
      </c>
    </row>
    <row r="138" spans="1:7" x14ac:dyDescent="0.2">
      <c r="A138" s="21" t="s">
        <v>152</v>
      </c>
      <c r="B138" s="23">
        <v>28.2</v>
      </c>
      <c r="C138" s="23">
        <v>15.3</v>
      </c>
      <c r="D138" s="23">
        <v>2.5</v>
      </c>
      <c r="E138" s="23">
        <v>3</v>
      </c>
      <c r="F138" s="23">
        <v>4.4000000000000004</v>
      </c>
      <c r="G138" s="23">
        <v>3</v>
      </c>
    </row>
    <row r="139" spans="1:7" x14ac:dyDescent="0.2">
      <c r="A139" s="25" t="s">
        <v>153</v>
      </c>
      <c r="B139" s="23">
        <v>37.6</v>
      </c>
      <c r="C139" s="23">
        <v>30.2</v>
      </c>
      <c r="D139" s="23">
        <v>1.7</v>
      </c>
      <c r="E139" s="23">
        <v>1.6</v>
      </c>
      <c r="F139" s="23">
        <v>1.1000000000000001</v>
      </c>
      <c r="G139" s="23">
        <v>3.1</v>
      </c>
    </row>
    <row r="140" spans="1:7" x14ac:dyDescent="0.2">
      <c r="A140" s="25" t="s">
        <v>154</v>
      </c>
      <c r="B140" s="23">
        <v>12.9</v>
      </c>
      <c r="C140" s="23">
        <v>11.5</v>
      </c>
      <c r="D140" s="23">
        <v>0.4</v>
      </c>
      <c r="E140" s="23">
        <v>0.4</v>
      </c>
      <c r="F140" s="23" t="s">
        <v>54</v>
      </c>
      <c r="G140" s="23">
        <v>0.5</v>
      </c>
    </row>
    <row r="141" spans="1:7" x14ac:dyDescent="0.2">
      <c r="A141" s="25" t="s">
        <v>155</v>
      </c>
      <c r="B141" s="23">
        <v>12.2</v>
      </c>
      <c r="C141" s="23">
        <v>11.5</v>
      </c>
      <c r="D141" s="23">
        <v>0.4</v>
      </c>
      <c r="E141" s="23" t="s">
        <v>54</v>
      </c>
      <c r="F141" s="23" t="s">
        <v>54</v>
      </c>
      <c r="G141" s="23" t="s">
        <v>61</v>
      </c>
    </row>
    <row r="142" spans="1:7" x14ac:dyDescent="0.2">
      <c r="A142" s="25" t="s">
        <v>156</v>
      </c>
      <c r="B142" s="23">
        <v>3.7</v>
      </c>
      <c r="C142" s="23">
        <v>3.7</v>
      </c>
      <c r="D142" s="23" t="s">
        <v>54</v>
      </c>
      <c r="E142" s="23" t="s">
        <v>54</v>
      </c>
      <c r="F142" s="23" t="s">
        <v>61</v>
      </c>
      <c r="G142" s="23" t="s">
        <v>61</v>
      </c>
    </row>
    <row r="143" spans="1:7" ht="24" customHeight="1" x14ac:dyDescent="0.2">
      <c r="A143" s="19" t="s">
        <v>157</v>
      </c>
      <c r="B143" s="22" t="s">
        <v>0</v>
      </c>
      <c r="C143" s="22" t="s">
        <v>0</v>
      </c>
      <c r="D143" s="22" t="s">
        <v>0</v>
      </c>
      <c r="E143" s="22" t="s">
        <v>0</v>
      </c>
      <c r="F143" s="22" t="s">
        <v>0</v>
      </c>
      <c r="G143" s="22" t="s">
        <v>0</v>
      </c>
    </row>
    <row r="144" spans="1:7" x14ac:dyDescent="0.2">
      <c r="A144" s="15" t="s">
        <v>158</v>
      </c>
      <c r="B144" s="23">
        <v>48.7</v>
      </c>
      <c r="C144" s="23">
        <v>25.2</v>
      </c>
      <c r="D144" s="23">
        <v>2.8</v>
      </c>
      <c r="E144" s="23">
        <v>5.7</v>
      </c>
      <c r="F144" s="23">
        <v>11</v>
      </c>
      <c r="G144" s="23">
        <v>4</v>
      </c>
    </row>
    <row r="145" spans="1:7" x14ac:dyDescent="0.2">
      <c r="A145" s="21" t="s">
        <v>159</v>
      </c>
      <c r="B145" s="23">
        <v>68.3</v>
      </c>
      <c r="C145" s="23">
        <v>47.8</v>
      </c>
      <c r="D145" s="23">
        <v>4.2</v>
      </c>
      <c r="E145" s="23">
        <v>3.7</v>
      </c>
      <c r="F145" s="23">
        <v>9.9</v>
      </c>
      <c r="G145" s="23">
        <v>2.7</v>
      </c>
    </row>
    <row r="146" spans="1:7" x14ac:dyDescent="0.2">
      <c r="A146" s="21" t="s">
        <v>160</v>
      </c>
      <c r="B146" s="23">
        <v>1.2</v>
      </c>
      <c r="C146" s="23">
        <v>0.9</v>
      </c>
      <c r="D146" s="23" t="s">
        <v>54</v>
      </c>
      <c r="E146" s="23" t="s">
        <v>54</v>
      </c>
      <c r="F146" s="23" t="s">
        <v>54</v>
      </c>
      <c r="G146" s="23" t="s">
        <v>54</v>
      </c>
    </row>
    <row r="147" spans="1:7" ht="24" customHeight="1" x14ac:dyDescent="0.2">
      <c r="A147" s="19" t="s">
        <v>161</v>
      </c>
      <c r="B147" s="22" t="s">
        <v>0</v>
      </c>
      <c r="C147" s="22" t="s">
        <v>0</v>
      </c>
      <c r="D147" s="22" t="s">
        <v>0</v>
      </c>
      <c r="E147" s="22" t="s">
        <v>0</v>
      </c>
      <c r="F147" s="22" t="s">
        <v>0</v>
      </c>
      <c r="G147" s="22" t="s">
        <v>0</v>
      </c>
    </row>
    <row r="148" spans="1:7" x14ac:dyDescent="0.2">
      <c r="A148" s="21" t="s">
        <v>162</v>
      </c>
      <c r="B148" s="23">
        <v>47.7</v>
      </c>
      <c r="C148" s="23">
        <v>22.3</v>
      </c>
      <c r="D148" s="23">
        <v>2.8</v>
      </c>
      <c r="E148" s="23">
        <v>4.2</v>
      </c>
      <c r="F148" s="23">
        <v>14.1</v>
      </c>
      <c r="G148" s="23">
        <v>4.2</v>
      </c>
    </row>
    <row r="149" spans="1:7" x14ac:dyDescent="0.2">
      <c r="A149" s="15" t="s">
        <v>63</v>
      </c>
      <c r="B149" s="23">
        <v>41.9</v>
      </c>
      <c r="C149" s="23">
        <v>28.6</v>
      </c>
      <c r="D149" s="23">
        <v>2.4</v>
      </c>
      <c r="E149" s="23">
        <v>4</v>
      </c>
      <c r="F149" s="23">
        <v>5</v>
      </c>
      <c r="G149" s="23">
        <v>1.8</v>
      </c>
    </row>
    <row r="150" spans="1:7" x14ac:dyDescent="0.2">
      <c r="A150" s="21" t="s">
        <v>163</v>
      </c>
      <c r="B150" s="23">
        <v>25.3</v>
      </c>
      <c r="C150" s="23">
        <v>20.7</v>
      </c>
      <c r="D150" s="23">
        <v>1.6</v>
      </c>
      <c r="E150" s="23">
        <v>0.9</v>
      </c>
      <c r="F150" s="23">
        <v>1.4</v>
      </c>
      <c r="G150" s="23">
        <v>0.7</v>
      </c>
    </row>
    <row r="151" spans="1:7" x14ac:dyDescent="0.2">
      <c r="A151" s="25" t="s">
        <v>164</v>
      </c>
      <c r="B151" s="23">
        <v>2</v>
      </c>
      <c r="C151" s="23">
        <v>1</v>
      </c>
      <c r="D151" s="23">
        <v>0.1</v>
      </c>
      <c r="E151" s="23" t="s">
        <v>54</v>
      </c>
      <c r="F151" s="23">
        <v>0.6</v>
      </c>
      <c r="G151" s="23" t="s">
        <v>54</v>
      </c>
    </row>
    <row r="152" spans="1:7" x14ac:dyDescent="0.2">
      <c r="A152" s="25" t="s">
        <v>165</v>
      </c>
      <c r="B152" s="23">
        <v>1.4</v>
      </c>
      <c r="C152" s="23">
        <v>1.2</v>
      </c>
      <c r="D152" s="23" t="s">
        <v>54</v>
      </c>
      <c r="E152" s="23" t="s">
        <v>54</v>
      </c>
      <c r="F152" s="23" t="s">
        <v>54</v>
      </c>
      <c r="G152" s="23" t="s">
        <v>61</v>
      </c>
    </row>
    <row r="153" spans="1:7" ht="24" customHeight="1" x14ac:dyDescent="0.2">
      <c r="A153" s="19" t="s">
        <v>166</v>
      </c>
      <c r="B153" s="22" t="s">
        <v>0</v>
      </c>
      <c r="C153" s="22" t="s">
        <v>0</v>
      </c>
      <c r="D153" s="22" t="s">
        <v>0</v>
      </c>
      <c r="E153" s="22" t="s">
        <v>0</v>
      </c>
      <c r="F153" s="22" t="s">
        <v>0</v>
      </c>
      <c r="G153" s="22" t="s">
        <v>0</v>
      </c>
    </row>
    <row r="154" spans="1:7" x14ac:dyDescent="0.2">
      <c r="A154" s="24">
        <v>0</v>
      </c>
      <c r="B154" s="23">
        <v>75.599999999999994</v>
      </c>
      <c r="C154" s="23">
        <v>45.7</v>
      </c>
      <c r="D154" s="23">
        <v>3.6</v>
      </c>
      <c r="E154" s="23">
        <v>7.3</v>
      </c>
      <c r="F154" s="23">
        <v>13.5</v>
      </c>
      <c r="G154" s="23">
        <v>5.6</v>
      </c>
    </row>
    <row r="155" spans="1:7" x14ac:dyDescent="0.2">
      <c r="A155" s="24">
        <v>1</v>
      </c>
      <c r="B155" s="16">
        <v>32.299999999999997</v>
      </c>
      <c r="C155" s="16">
        <v>20.3</v>
      </c>
      <c r="D155" s="16">
        <v>2.5</v>
      </c>
      <c r="E155" s="16">
        <v>1.8</v>
      </c>
      <c r="F155" s="16">
        <v>6.6</v>
      </c>
      <c r="G155" s="16">
        <v>1.1000000000000001</v>
      </c>
    </row>
    <row r="156" spans="1:7" x14ac:dyDescent="0.2">
      <c r="A156" s="24">
        <v>2</v>
      </c>
      <c r="B156" s="16">
        <v>7.4</v>
      </c>
      <c r="C156" s="16">
        <v>5.5</v>
      </c>
      <c r="D156" s="16">
        <v>0.7</v>
      </c>
      <c r="E156" s="16" t="s">
        <v>54</v>
      </c>
      <c r="F156" s="16">
        <v>0.9</v>
      </c>
      <c r="G156" s="16" t="s">
        <v>54</v>
      </c>
    </row>
    <row r="157" spans="1:7" x14ac:dyDescent="0.2">
      <c r="A157" s="24" t="s">
        <v>126</v>
      </c>
      <c r="B157" s="16">
        <v>2.9</v>
      </c>
      <c r="C157" s="16">
        <v>2.2999999999999998</v>
      </c>
      <c r="D157" s="16">
        <v>0.2</v>
      </c>
      <c r="E157" s="16" t="s">
        <v>54</v>
      </c>
      <c r="F157" s="16">
        <v>0.2</v>
      </c>
      <c r="G157" s="16" t="s">
        <v>61</v>
      </c>
    </row>
    <row r="158" spans="1:7" ht="24" customHeight="1" x14ac:dyDescent="0.2">
      <c r="A158" s="19" t="s">
        <v>167</v>
      </c>
      <c r="B158" s="22" t="s">
        <v>0</v>
      </c>
      <c r="C158" s="22" t="s">
        <v>0</v>
      </c>
      <c r="D158" s="22" t="s">
        <v>0</v>
      </c>
      <c r="E158" s="22" t="s">
        <v>0</v>
      </c>
      <c r="F158" s="22" t="s">
        <v>0</v>
      </c>
      <c r="G158" s="22" t="s">
        <v>0</v>
      </c>
    </row>
    <row r="159" spans="1:7" x14ac:dyDescent="0.2">
      <c r="A159" s="15" t="s">
        <v>69</v>
      </c>
      <c r="B159" s="23">
        <v>8.9</v>
      </c>
      <c r="C159" s="23">
        <v>7</v>
      </c>
      <c r="D159" s="23">
        <v>0.5</v>
      </c>
      <c r="E159" s="23">
        <v>0.5</v>
      </c>
      <c r="F159" s="23">
        <v>0.6</v>
      </c>
      <c r="G159" s="23">
        <v>0.4</v>
      </c>
    </row>
    <row r="160" spans="1:7" x14ac:dyDescent="0.2">
      <c r="A160" s="15" t="s">
        <v>70</v>
      </c>
      <c r="B160" s="23">
        <v>94.6</v>
      </c>
      <c r="C160" s="23">
        <v>61.4</v>
      </c>
      <c r="D160" s="23">
        <v>5.4</v>
      </c>
      <c r="E160" s="23">
        <v>6.8</v>
      </c>
      <c r="F160" s="23">
        <v>15.3</v>
      </c>
      <c r="G160" s="23">
        <v>5.8</v>
      </c>
    </row>
    <row r="161" spans="1:7" x14ac:dyDescent="0.2">
      <c r="A161" s="21" t="s">
        <v>168</v>
      </c>
      <c r="B161" s="16">
        <v>14.7</v>
      </c>
      <c r="C161" s="16">
        <v>5.5</v>
      </c>
      <c r="D161" s="16">
        <v>1.1000000000000001</v>
      </c>
      <c r="E161" s="16">
        <v>2.2000000000000002</v>
      </c>
      <c r="F161" s="16">
        <v>5.3</v>
      </c>
      <c r="G161" s="16">
        <v>0.6</v>
      </c>
    </row>
    <row r="162" spans="1:7" ht="24" customHeight="1" x14ac:dyDescent="0.2">
      <c r="A162" s="19" t="s">
        <v>169</v>
      </c>
      <c r="B162" s="22" t="s">
        <v>0</v>
      </c>
      <c r="C162" s="22" t="s">
        <v>0</v>
      </c>
      <c r="D162" s="22" t="s">
        <v>0</v>
      </c>
      <c r="E162" s="22" t="s">
        <v>0</v>
      </c>
      <c r="F162" s="22" t="s">
        <v>0</v>
      </c>
      <c r="G162" s="22" t="s">
        <v>0</v>
      </c>
    </row>
    <row r="163" spans="1:7" x14ac:dyDescent="0.2">
      <c r="A163" s="15" t="s">
        <v>69</v>
      </c>
      <c r="B163" s="23">
        <v>26.1</v>
      </c>
      <c r="C163" s="23">
        <v>19.3</v>
      </c>
      <c r="D163" s="23">
        <v>1.4</v>
      </c>
      <c r="E163" s="23">
        <v>1.4</v>
      </c>
      <c r="F163" s="23">
        <v>2.2999999999999998</v>
      </c>
      <c r="G163" s="23">
        <v>1.6</v>
      </c>
    </row>
    <row r="164" spans="1:7" x14ac:dyDescent="0.2">
      <c r="A164" s="15" t="s">
        <v>70</v>
      </c>
      <c r="B164" s="23">
        <v>57.9</v>
      </c>
      <c r="C164" s="23">
        <v>35.4</v>
      </c>
      <c r="D164" s="23">
        <v>3.2</v>
      </c>
      <c r="E164" s="23">
        <v>4.5</v>
      </c>
      <c r="F164" s="23">
        <v>11.2</v>
      </c>
      <c r="G164" s="23">
        <v>3.6</v>
      </c>
    </row>
    <row r="165" spans="1:7" x14ac:dyDescent="0.2">
      <c r="A165" s="21" t="s">
        <v>168</v>
      </c>
      <c r="B165" s="16">
        <v>34.200000000000003</v>
      </c>
      <c r="C165" s="16">
        <v>19.100000000000001</v>
      </c>
      <c r="D165" s="16">
        <v>2.4</v>
      </c>
      <c r="E165" s="16">
        <v>3.4</v>
      </c>
      <c r="F165" s="16">
        <v>7.6</v>
      </c>
      <c r="G165" s="16">
        <v>1.6</v>
      </c>
    </row>
    <row r="166" spans="1:7" ht="33.75" customHeight="1" x14ac:dyDescent="0.2">
      <c r="A166" s="19" t="s">
        <v>170</v>
      </c>
      <c r="B166" s="22" t="s">
        <v>0</v>
      </c>
      <c r="C166" s="22" t="s">
        <v>0</v>
      </c>
      <c r="D166" s="22" t="s">
        <v>0</v>
      </c>
      <c r="E166" s="22" t="s">
        <v>0</v>
      </c>
      <c r="F166" s="22" t="s">
        <v>0</v>
      </c>
      <c r="G166" s="22" t="s">
        <v>0</v>
      </c>
    </row>
    <row r="167" spans="1:7" x14ac:dyDescent="0.2">
      <c r="A167" s="15" t="s">
        <v>69</v>
      </c>
      <c r="B167" s="23">
        <v>56.4</v>
      </c>
      <c r="C167" s="23">
        <v>48.5</v>
      </c>
      <c r="D167" s="23">
        <v>3.4</v>
      </c>
      <c r="E167" s="23">
        <v>2.2000000000000002</v>
      </c>
      <c r="F167" s="23" t="s">
        <v>61</v>
      </c>
      <c r="G167" s="23">
        <v>2.4</v>
      </c>
    </row>
    <row r="168" spans="1:7" x14ac:dyDescent="0.2">
      <c r="A168" s="15" t="s">
        <v>70</v>
      </c>
      <c r="B168" s="23">
        <v>40.6</v>
      </c>
      <c r="C168" s="23">
        <v>25.4</v>
      </c>
      <c r="D168" s="23">
        <v>3.6</v>
      </c>
      <c r="E168" s="23">
        <v>7.2</v>
      </c>
      <c r="F168" s="23" t="s">
        <v>61</v>
      </c>
      <c r="G168" s="23">
        <v>4.4000000000000004</v>
      </c>
    </row>
    <row r="169" spans="1:7" ht="30" x14ac:dyDescent="0.2">
      <c r="A169" s="15" t="s">
        <v>119</v>
      </c>
      <c r="B169" s="23">
        <v>21.1</v>
      </c>
      <c r="C169" s="23" t="s">
        <v>61</v>
      </c>
      <c r="D169" s="23" t="s">
        <v>61</v>
      </c>
      <c r="E169" s="23" t="s">
        <v>61</v>
      </c>
      <c r="F169" s="23">
        <v>21.1</v>
      </c>
      <c r="G169" s="23" t="s">
        <v>61</v>
      </c>
    </row>
    <row r="170" spans="1:7" ht="33.75" customHeight="1" x14ac:dyDescent="0.2">
      <c r="A170" s="19" t="s">
        <v>171</v>
      </c>
      <c r="B170" s="22" t="s">
        <v>0</v>
      </c>
      <c r="C170" s="22" t="s">
        <v>0</v>
      </c>
      <c r="D170" s="22" t="s">
        <v>0</v>
      </c>
      <c r="E170" s="22" t="s">
        <v>0</v>
      </c>
      <c r="F170" s="22" t="s">
        <v>0</v>
      </c>
      <c r="G170" s="22" t="s">
        <v>0</v>
      </c>
    </row>
    <row r="171" spans="1:7" x14ac:dyDescent="0.2">
      <c r="A171" s="15" t="s">
        <v>69</v>
      </c>
      <c r="B171" s="23">
        <v>81.900000000000006</v>
      </c>
      <c r="C171" s="23">
        <v>51.7</v>
      </c>
      <c r="D171" s="23">
        <v>5.4</v>
      </c>
      <c r="E171" s="23">
        <v>7.3</v>
      </c>
      <c r="F171" s="23">
        <v>14.8</v>
      </c>
      <c r="G171" s="23">
        <v>2.8</v>
      </c>
    </row>
    <row r="172" spans="1:7" x14ac:dyDescent="0.2">
      <c r="A172" s="17" t="s">
        <v>172</v>
      </c>
      <c r="B172" s="23">
        <v>68.599999999999994</v>
      </c>
      <c r="C172" s="23">
        <v>45.1</v>
      </c>
      <c r="D172" s="23">
        <v>4.8</v>
      </c>
      <c r="E172" s="23">
        <v>6</v>
      </c>
      <c r="F172" s="23">
        <v>11.1</v>
      </c>
      <c r="G172" s="23">
        <v>1.7</v>
      </c>
    </row>
    <row r="173" spans="1:7" x14ac:dyDescent="0.2">
      <c r="A173" s="17" t="s">
        <v>173</v>
      </c>
      <c r="B173" s="23">
        <v>13.3</v>
      </c>
      <c r="C173" s="23">
        <v>6.7</v>
      </c>
      <c r="D173" s="23">
        <v>0.6</v>
      </c>
      <c r="E173" s="23">
        <v>1.3</v>
      </c>
      <c r="F173" s="23">
        <v>3.6</v>
      </c>
      <c r="G173" s="23">
        <v>1.2</v>
      </c>
    </row>
    <row r="174" spans="1:7" x14ac:dyDescent="0.2">
      <c r="A174" s="15" t="s">
        <v>70</v>
      </c>
      <c r="B174" s="23">
        <v>36.299999999999997</v>
      </c>
      <c r="C174" s="23">
        <v>22.1</v>
      </c>
      <c r="D174" s="23">
        <v>1.6</v>
      </c>
      <c r="E174" s="23">
        <v>2.1</v>
      </c>
      <c r="F174" s="23">
        <v>6.4</v>
      </c>
      <c r="G174" s="23">
        <v>4</v>
      </c>
    </row>
    <row r="175" spans="1:7" ht="24" customHeight="1" x14ac:dyDescent="0.2">
      <c r="A175" s="19" t="s">
        <v>174</v>
      </c>
      <c r="B175" s="14" t="s">
        <v>0</v>
      </c>
      <c r="C175" s="14" t="s">
        <v>0</v>
      </c>
      <c r="D175" s="14" t="s">
        <v>0</v>
      </c>
      <c r="E175" s="14" t="s">
        <v>0</v>
      </c>
      <c r="F175" s="14" t="s">
        <v>0</v>
      </c>
      <c r="G175" s="14" t="s">
        <v>0</v>
      </c>
    </row>
    <row r="176" spans="1:7" x14ac:dyDescent="0.2">
      <c r="A176" s="21" t="s">
        <v>69</v>
      </c>
      <c r="B176" s="16">
        <v>1.5</v>
      </c>
      <c r="C176" s="16">
        <v>1.5</v>
      </c>
      <c r="D176" s="16" t="s">
        <v>61</v>
      </c>
      <c r="E176" s="16" t="s">
        <v>61</v>
      </c>
      <c r="F176" s="16" t="s">
        <v>61</v>
      </c>
      <c r="G176" s="16" t="s">
        <v>54</v>
      </c>
    </row>
    <row r="177" spans="1:7" x14ac:dyDescent="0.2">
      <c r="A177" s="21" t="s">
        <v>70</v>
      </c>
      <c r="B177" s="16">
        <v>86.2</v>
      </c>
      <c r="C177" s="16">
        <v>72.400000000000006</v>
      </c>
      <c r="D177" s="16">
        <v>7</v>
      </c>
      <c r="E177" s="16" t="s">
        <v>61</v>
      </c>
      <c r="F177" s="16" t="s">
        <v>61</v>
      </c>
      <c r="G177" s="16">
        <v>6.8</v>
      </c>
    </row>
    <row r="178" spans="1:7" x14ac:dyDescent="0.2">
      <c r="A178" s="15" t="s">
        <v>175</v>
      </c>
      <c r="B178" s="16">
        <v>30.5</v>
      </c>
      <c r="C178" s="16" t="s">
        <v>61</v>
      </c>
      <c r="D178" s="16" t="s">
        <v>61</v>
      </c>
      <c r="E178" s="16">
        <v>9.4</v>
      </c>
      <c r="F178" s="16">
        <v>21.1</v>
      </c>
      <c r="G178" s="16" t="s">
        <v>61</v>
      </c>
    </row>
    <row r="179" spans="1:7" ht="24" customHeight="1" x14ac:dyDescent="0.2">
      <c r="A179" s="19" t="s">
        <v>176</v>
      </c>
      <c r="B179" s="22" t="s">
        <v>0</v>
      </c>
      <c r="C179" s="22" t="s">
        <v>0</v>
      </c>
      <c r="D179" s="22" t="s">
        <v>0</v>
      </c>
      <c r="E179" s="22" t="s">
        <v>0</v>
      </c>
      <c r="F179" s="22" t="s">
        <v>0</v>
      </c>
      <c r="G179" s="22" t="s">
        <v>0</v>
      </c>
    </row>
    <row r="180" spans="1:7" x14ac:dyDescent="0.2">
      <c r="A180" s="15" t="s">
        <v>69</v>
      </c>
      <c r="B180" s="23">
        <v>12.6</v>
      </c>
      <c r="C180" s="23">
        <v>11.2</v>
      </c>
      <c r="D180" s="23">
        <v>0.2</v>
      </c>
      <c r="E180" s="23">
        <v>0.3</v>
      </c>
      <c r="F180" s="23" t="s">
        <v>61</v>
      </c>
      <c r="G180" s="23">
        <v>0.8</v>
      </c>
    </row>
    <row r="181" spans="1:7" x14ac:dyDescent="0.2">
      <c r="A181" s="15" t="s">
        <v>70</v>
      </c>
      <c r="B181" s="23">
        <v>84.5</v>
      </c>
      <c r="C181" s="23">
        <v>62.7</v>
      </c>
      <c r="D181" s="23">
        <v>6.8</v>
      </c>
      <c r="E181" s="23">
        <v>9.1</v>
      </c>
      <c r="F181" s="23" t="s">
        <v>61</v>
      </c>
      <c r="G181" s="23">
        <v>6</v>
      </c>
    </row>
    <row r="182" spans="1:7" ht="30" x14ac:dyDescent="0.2">
      <c r="A182" s="15" t="s">
        <v>119</v>
      </c>
      <c r="B182" s="23">
        <v>21.1</v>
      </c>
      <c r="C182" s="23" t="s">
        <v>61</v>
      </c>
      <c r="D182" s="23" t="s">
        <v>61</v>
      </c>
      <c r="E182" s="23" t="s">
        <v>61</v>
      </c>
      <c r="F182" s="23">
        <v>21.1</v>
      </c>
      <c r="G182" s="23" t="s">
        <v>61</v>
      </c>
    </row>
    <row r="183" spans="1:7" ht="24" customHeight="1" x14ac:dyDescent="0.2">
      <c r="A183" s="19" t="s">
        <v>177</v>
      </c>
      <c r="B183" s="22" t="s">
        <v>0</v>
      </c>
      <c r="C183" s="22" t="s">
        <v>0</v>
      </c>
      <c r="D183" s="22" t="s">
        <v>0</v>
      </c>
      <c r="E183" s="22" t="s">
        <v>0</v>
      </c>
      <c r="F183" s="22" t="s">
        <v>0</v>
      </c>
      <c r="G183" s="22" t="s">
        <v>0</v>
      </c>
    </row>
    <row r="184" spans="1:7" x14ac:dyDescent="0.2">
      <c r="A184" s="24" t="s">
        <v>69</v>
      </c>
      <c r="B184" s="23">
        <v>8.3000000000000007</v>
      </c>
      <c r="C184" s="23">
        <v>8.1</v>
      </c>
      <c r="D184" s="23" t="s">
        <v>54</v>
      </c>
      <c r="E184" s="23" t="s">
        <v>61</v>
      </c>
      <c r="F184" s="23" t="s">
        <v>61</v>
      </c>
      <c r="G184" s="23" t="s">
        <v>54</v>
      </c>
    </row>
    <row r="185" spans="1:7" x14ac:dyDescent="0.2">
      <c r="A185" s="21" t="s">
        <v>70</v>
      </c>
      <c r="B185" s="23">
        <v>79.3</v>
      </c>
      <c r="C185" s="23">
        <v>65.8</v>
      </c>
      <c r="D185" s="23">
        <v>6.9</v>
      </c>
      <c r="E185" s="23" t="s">
        <v>61</v>
      </c>
      <c r="F185" s="23" t="s">
        <v>61</v>
      </c>
      <c r="G185" s="23">
        <v>6.7</v>
      </c>
    </row>
    <row r="186" spans="1:7" x14ac:dyDescent="0.2">
      <c r="A186" s="21" t="s">
        <v>175</v>
      </c>
      <c r="B186" s="23">
        <v>30.5</v>
      </c>
      <c r="C186" s="23" t="s">
        <v>61</v>
      </c>
      <c r="D186" s="23" t="s">
        <v>61</v>
      </c>
      <c r="E186" s="23">
        <v>9.4</v>
      </c>
      <c r="F186" s="23">
        <v>21.1</v>
      </c>
      <c r="G186" s="23" t="s">
        <v>61</v>
      </c>
    </row>
    <row r="187" spans="1:7" ht="24" customHeight="1" x14ac:dyDescent="0.2">
      <c r="A187" s="26" t="s">
        <v>178</v>
      </c>
      <c r="B187" s="14" t="s">
        <v>0</v>
      </c>
      <c r="C187" s="14" t="s">
        <v>0</v>
      </c>
      <c r="D187" s="14" t="s">
        <v>0</v>
      </c>
      <c r="E187" s="14" t="s">
        <v>0</v>
      </c>
      <c r="F187" s="14" t="s">
        <v>0</v>
      </c>
      <c r="G187" s="14" t="s">
        <v>0</v>
      </c>
    </row>
    <row r="188" spans="1:7" x14ac:dyDescent="0.2">
      <c r="A188" s="17" t="s">
        <v>179</v>
      </c>
      <c r="B188" s="23">
        <v>2.7</v>
      </c>
      <c r="C188" s="23">
        <v>2.6</v>
      </c>
      <c r="D188" s="23" t="s">
        <v>54</v>
      </c>
      <c r="E188" s="23" t="s">
        <v>61</v>
      </c>
      <c r="F188" s="23" t="s">
        <v>61</v>
      </c>
      <c r="G188" s="23" t="s">
        <v>54</v>
      </c>
    </row>
    <row r="189" spans="1:7" x14ac:dyDescent="0.2">
      <c r="A189" s="17" t="s">
        <v>180</v>
      </c>
      <c r="B189" s="23">
        <v>4.7</v>
      </c>
      <c r="C189" s="23">
        <v>4.7</v>
      </c>
      <c r="D189" s="23" t="s">
        <v>54</v>
      </c>
      <c r="E189" s="23" t="s">
        <v>61</v>
      </c>
      <c r="F189" s="23" t="s">
        <v>61</v>
      </c>
      <c r="G189" s="23" t="s">
        <v>54</v>
      </c>
    </row>
    <row r="190" spans="1:7" x14ac:dyDescent="0.2">
      <c r="A190" s="17" t="s">
        <v>181</v>
      </c>
      <c r="B190" s="23">
        <v>0.8</v>
      </c>
      <c r="C190" s="23">
        <v>0.8</v>
      </c>
      <c r="D190" s="23" t="s">
        <v>54</v>
      </c>
      <c r="E190" s="23" t="s">
        <v>61</v>
      </c>
      <c r="F190" s="23" t="s">
        <v>61</v>
      </c>
      <c r="G190" s="23" t="s">
        <v>61</v>
      </c>
    </row>
    <row r="191" spans="1:7" x14ac:dyDescent="0.2">
      <c r="A191" s="17" t="s">
        <v>182</v>
      </c>
      <c r="B191" s="23">
        <v>79.3</v>
      </c>
      <c r="C191" s="23">
        <v>65.8</v>
      </c>
      <c r="D191" s="23">
        <v>6.9</v>
      </c>
      <c r="E191" s="23" t="s">
        <v>61</v>
      </c>
      <c r="F191" s="23" t="s">
        <v>61</v>
      </c>
      <c r="G191" s="23">
        <v>6.7</v>
      </c>
    </row>
    <row r="192" spans="1:7" x14ac:dyDescent="0.2">
      <c r="A192" s="17" t="s">
        <v>175</v>
      </c>
      <c r="B192" s="23">
        <v>30.5</v>
      </c>
      <c r="C192" s="23" t="s">
        <v>61</v>
      </c>
      <c r="D192" s="23" t="s">
        <v>61</v>
      </c>
      <c r="E192" s="23">
        <v>9.4</v>
      </c>
      <c r="F192" s="23">
        <v>21.1</v>
      </c>
      <c r="G192" s="23" t="s">
        <v>61</v>
      </c>
    </row>
    <row r="193" spans="1:7" ht="24" customHeight="1" x14ac:dyDescent="0.2">
      <c r="A193" s="26" t="s">
        <v>183</v>
      </c>
      <c r="B193" s="22" t="s">
        <v>0</v>
      </c>
      <c r="C193" s="22" t="s">
        <v>0</v>
      </c>
      <c r="D193" s="22" t="s">
        <v>0</v>
      </c>
      <c r="E193" s="22" t="s">
        <v>0</v>
      </c>
      <c r="F193" s="22" t="s">
        <v>0</v>
      </c>
      <c r="G193" s="22" t="s">
        <v>0</v>
      </c>
    </row>
    <row r="194" spans="1:7" x14ac:dyDescent="0.2">
      <c r="A194" s="17" t="s">
        <v>184</v>
      </c>
      <c r="B194" s="23">
        <v>2.5</v>
      </c>
      <c r="C194" s="23">
        <v>2.5</v>
      </c>
      <c r="D194" s="23" t="s">
        <v>54</v>
      </c>
      <c r="E194" s="23" t="s">
        <v>61</v>
      </c>
      <c r="F194" s="23" t="s">
        <v>61</v>
      </c>
      <c r="G194" s="23" t="s">
        <v>61</v>
      </c>
    </row>
    <row r="195" spans="1:7" x14ac:dyDescent="0.2">
      <c r="A195" s="18" t="s">
        <v>185</v>
      </c>
      <c r="B195" s="23">
        <v>0.7</v>
      </c>
      <c r="C195" s="23">
        <v>0.7</v>
      </c>
      <c r="D195" s="23" t="s">
        <v>54</v>
      </c>
      <c r="E195" s="23" t="s">
        <v>61</v>
      </c>
      <c r="F195" s="23" t="s">
        <v>61</v>
      </c>
      <c r="G195" s="23" t="s">
        <v>61</v>
      </c>
    </row>
    <row r="196" spans="1:7" x14ac:dyDescent="0.2">
      <c r="A196" s="18" t="s">
        <v>186</v>
      </c>
      <c r="B196" s="23">
        <v>1.1000000000000001</v>
      </c>
      <c r="C196" s="23">
        <v>1.1000000000000001</v>
      </c>
      <c r="D196" s="23" t="s">
        <v>54</v>
      </c>
      <c r="E196" s="23" t="s">
        <v>61</v>
      </c>
      <c r="F196" s="23" t="s">
        <v>61</v>
      </c>
      <c r="G196" s="23" t="s">
        <v>61</v>
      </c>
    </row>
    <row r="197" spans="1:7" x14ac:dyDescent="0.2">
      <c r="A197" s="18" t="s">
        <v>187</v>
      </c>
      <c r="B197" s="23">
        <v>0.3</v>
      </c>
      <c r="C197" s="23">
        <v>0.3</v>
      </c>
      <c r="D197" s="23" t="s">
        <v>61</v>
      </c>
      <c r="E197" s="23" t="s">
        <v>61</v>
      </c>
      <c r="F197" s="23" t="s">
        <v>61</v>
      </c>
      <c r="G197" s="23" t="s">
        <v>61</v>
      </c>
    </row>
    <row r="198" spans="1:7" x14ac:dyDescent="0.2">
      <c r="A198" s="18" t="s">
        <v>188</v>
      </c>
      <c r="B198" s="23">
        <v>0.3</v>
      </c>
      <c r="C198" s="23">
        <v>0.3</v>
      </c>
      <c r="D198" s="23" t="s">
        <v>61</v>
      </c>
      <c r="E198" s="23" t="s">
        <v>61</v>
      </c>
      <c r="F198" s="23" t="s">
        <v>61</v>
      </c>
      <c r="G198" s="23" t="s">
        <v>61</v>
      </c>
    </row>
    <row r="199" spans="1:7" x14ac:dyDescent="0.2">
      <c r="A199" s="18" t="s">
        <v>189</v>
      </c>
      <c r="B199" s="23" t="s">
        <v>54</v>
      </c>
      <c r="C199" s="23" t="s">
        <v>54</v>
      </c>
      <c r="D199" s="23" t="s">
        <v>61</v>
      </c>
      <c r="E199" s="23" t="s">
        <v>61</v>
      </c>
      <c r="F199" s="23" t="s">
        <v>61</v>
      </c>
      <c r="G199" s="23" t="s">
        <v>61</v>
      </c>
    </row>
    <row r="200" spans="1:7" x14ac:dyDescent="0.2">
      <c r="A200" s="17" t="s">
        <v>190</v>
      </c>
      <c r="B200" s="23">
        <v>5.4</v>
      </c>
      <c r="C200" s="23">
        <v>5.3</v>
      </c>
      <c r="D200" s="23" t="s">
        <v>54</v>
      </c>
      <c r="E200" s="23" t="s">
        <v>61</v>
      </c>
      <c r="F200" s="23" t="s">
        <v>61</v>
      </c>
      <c r="G200" s="23" t="s">
        <v>54</v>
      </c>
    </row>
    <row r="201" spans="1:7" x14ac:dyDescent="0.2">
      <c r="A201" s="17" t="s">
        <v>182</v>
      </c>
      <c r="B201" s="23">
        <v>79.3</v>
      </c>
      <c r="C201" s="23">
        <v>65.8</v>
      </c>
      <c r="D201" s="23">
        <v>6.9</v>
      </c>
      <c r="E201" s="23" t="s">
        <v>61</v>
      </c>
      <c r="F201" s="23" t="s">
        <v>61</v>
      </c>
      <c r="G201" s="23">
        <v>6.7</v>
      </c>
    </row>
    <row r="202" spans="1:7" x14ac:dyDescent="0.2">
      <c r="A202" s="17" t="s">
        <v>175</v>
      </c>
      <c r="B202" s="23">
        <v>30.5</v>
      </c>
      <c r="C202" s="23" t="s">
        <v>61</v>
      </c>
      <c r="D202" s="23" t="s">
        <v>61</v>
      </c>
      <c r="E202" s="23">
        <v>9.4</v>
      </c>
      <c r="F202" s="23">
        <v>21.1</v>
      </c>
      <c r="G202" s="23" t="s">
        <v>61</v>
      </c>
    </row>
    <row r="203" spans="1:7" ht="24" customHeight="1" x14ac:dyDescent="0.2">
      <c r="A203" s="19" t="s">
        <v>191</v>
      </c>
      <c r="B203" s="14" t="s">
        <v>0</v>
      </c>
      <c r="C203" s="14" t="s">
        <v>0</v>
      </c>
      <c r="D203" s="14" t="s">
        <v>0</v>
      </c>
      <c r="E203" s="14" t="s">
        <v>0</v>
      </c>
      <c r="F203" s="14" t="s">
        <v>0</v>
      </c>
      <c r="G203" s="14" t="s">
        <v>0</v>
      </c>
    </row>
    <row r="204" spans="1:7" s="20" customFormat="1" x14ac:dyDescent="0.2">
      <c r="A204" s="15" t="s">
        <v>69</v>
      </c>
      <c r="B204" s="23">
        <v>8.4</v>
      </c>
      <c r="C204" s="23">
        <v>7.3</v>
      </c>
      <c r="D204" s="23">
        <v>0.3</v>
      </c>
      <c r="E204" s="23" t="s">
        <v>54</v>
      </c>
      <c r="F204" s="23">
        <v>0.3</v>
      </c>
      <c r="G204" s="23">
        <v>0.3</v>
      </c>
    </row>
    <row r="205" spans="1:7" s="20" customFormat="1" x14ac:dyDescent="0.2">
      <c r="A205" s="21" t="s">
        <v>70</v>
      </c>
      <c r="B205" s="23">
        <v>109.8</v>
      </c>
      <c r="C205" s="23">
        <v>66.599999999999994</v>
      </c>
      <c r="D205" s="23">
        <v>6.8</v>
      </c>
      <c r="E205" s="23">
        <v>9.1</v>
      </c>
      <c r="F205" s="23">
        <v>20.8</v>
      </c>
      <c r="G205" s="23">
        <v>6.5</v>
      </c>
    </row>
    <row r="206" spans="1:7" s="20" customFormat="1" ht="24" customHeight="1" x14ac:dyDescent="0.2">
      <c r="A206" s="26" t="s">
        <v>192</v>
      </c>
      <c r="B206" s="14" t="s">
        <v>0</v>
      </c>
      <c r="C206" s="14" t="s">
        <v>0</v>
      </c>
      <c r="D206" s="14" t="s">
        <v>0</v>
      </c>
      <c r="E206" s="14" t="s">
        <v>0</v>
      </c>
      <c r="F206" s="14" t="s">
        <v>0</v>
      </c>
      <c r="G206" s="14" t="s">
        <v>0</v>
      </c>
    </row>
    <row r="207" spans="1:7" s="20" customFormat="1" x14ac:dyDescent="0.2">
      <c r="A207" s="17" t="s">
        <v>179</v>
      </c>
      <c r="B207" s="23">
        <v>4</v>
      </c>
      <c r="C207" s="23">
        <v>3.3</v>
      </c>
      <c r="D207" s="23" t="s">
        <v>54</v>
      </c>
      <c r="E207" s="23" t="s">
        <v>54</v>
      </c>
      <c r="F207" s="23" t="s">
        <v>54</v>
      </c>
      <c r="G207" s="23" t="s">
        <v>54</v>
      </c>
    </row>
    <row r="208" spans="1:7" s="20" customFormat="1" x14ac:dyDescent="0.2">
      <c r="A208" s="17" t="s">
        <v>180</v>
      </c>
      <c r="B208" s="23">
        <v>1.6</v>
      </c>
      <c r="C208" s="23">
        <v>1.5</v>
      </c>
      <c r="D208" s="23" t="s">
        <v>54</v>
      </c>
      <c r="E208" s="23" t="s">
        <v>61</v>
      </c>
      <c r="F208" s="23" t="s">
        <v>54</v>
      </c>
      <c r="G208" s="23" t="s">
        <v>54</v>
      </c>
    </row>
    <row r="209" spans="1:7" s="20" customFormat="1" x14ac:dyDescent="0.2">
      <c r="A209" s="17" t="s">
        <v>181</v>
      </c>
      <c r="B209" s="23">
        <v>2.9</v>
      </c>
      <c r="C209" s="23">
        <v>2.5</v>
      </c>
      <c r="D209" s="23" t="s">
        <v>54</v>
      </c>
      <c r="E209" s="23" t="s">
        <v>54</v>
      </c>
      <c r="F209" s="23" t="s">
        <v>54</v>
      </c>
      <c r="G209" s="23" t="s">
        <v>54</v>
      </c>
    </row>
    <row r="210" spans="1:7" s="20" customFormat="1" x14ac:dyDescent="0.2">
      <c r="A210" s="17" t="s">
        <v>193</v>
      </c>
      <c r="B210" s="23">
        <v>109.8</v>
      </c>
      <c r="C210" s="23">
        <v>66.599999999999994</v>
      </c>
      <c r="D210" s="23">
        <v>6.8</v>
      </c>
      <c r="E210" s="23">
        <v>9.1</v>
      </c>
      <c r="F210" s="23">
        <v>20.8</v>
      </c>
      <c r="G210" s="23">
        <v>6.5</v>
      </c>
    </row>
    <row r="211" spans="1:7" ht="24" customHeight="1" x14ac:dyDescent="0.2">
      <c r="A211" s="26" t="s">
        <v>194</v>
      </c>
      <c r="B211" s="14" t="s">
        <v>0</v>
      </c>
      <c r="C211" s="14" t="s">
        <v>0</v>
      </c>
      <c r="D211" s="14" t="s">
        <v>0</v>
      </c>
      <c r="E211" s="14" t="s">
        <v>0</v>
      </c>
      <c r="F211" s="14" t="s">
        <v>0</v>
      </c>
      <c r="G211" s="14" t="s">
        <v>0</v>
      </c>
    </row>
    <row r="212" spans="1:7" x14ac:dyDescent="0.2">
      <c r="A212" s="17" t="s">
        <v>185</v>
      </c>
      <c r="B212" s="23">
        <v>4</v>
      </c>
      <c r="C212" s="23">
        <v>3.6</v>
      </c>
      <c r="D212" s="23" t="s">
        <v>54</v>
      </c>
      <c r="E212" s="23" t="s">
        <v>54</v>
      </c>
      <c r="F212" s="23" t="s">
        <v>54</v>
      </c>
      <c r="G212" s="23" t="s">
        <v>54</v>
      </c>
    </row>
    <row r="213" spans="1:7" x14ac:dyDescent="0.2">
      <c r="A213" s="17" t="s">
        <v>186</v>
      </c>
      <c r="B213" s="23">
        <v>1.6</v>
      </c>
      <c r="C213" s="23">
        <v>1.4</v>
      </c>
      <c r="D213" s="23" t="s">
        <v>54</v>
      </c>
      <c r="E213" s="23" t="s">
        <v>54</v>
      </c>
      <c r="F213" s="23" t="s">
        <v>54</v>
      </c>
      <c r="G213" s="23" t="s">
        <v>54</v>
      </c>
    </row>
    <row r="214" spans="1:7" x14ac:dyDescent="0.2">
      <c r="A214" s="17" t="s">
        <v>189</v>
      </c>
      <c r="B214" s="23">
        <v>0.3</v>
      </c>
      <c r="C214" s="23">
        <v>0.3</v>
      </c>
      <c r="D214" s="23" t="s">
        <v>61</v>
      </c>
      <c r="E214" s="23" t="s">
        <v>61</v>
      </c>
      <c r="F214" s="23" t="s">
        <v>61</v>
      </c>
      <c r="G214" s="23" t="s">
        <v>61</v>
      </c>
    </row>
    <row r="215" spans="1:7" x14ac:dyDescent="0.2">
      <c r="A215" s="17" t="s">
        <v>195</v>
      </c>
      <c r="B215" s="23">
        <v>2.5</v>
      </c>
      <c r="C215" s="23">
        <v>2</v>
      </c>
      <c r="D215" s="23" t="s">
        <v>54</v>
      </c>
      <c r="E215" s="23" t="s">
        <v>54</v>
      </c>
      <c r="F215" s="23" t="s">
        <v>54</v>
      </c>
      <c r="G215" s="23" t="s">
        <v>54</v>
      </c>
    </row>
    <row r="216" spans="1:7" x14ac:dyDescent="0.2">
      <c r="A216" s="17" t="s">
        <v>193</v>
      </c>
      <c r="B216" s="23">
        <v>109.8</v>
      </c>
      <c r="C216" s="23">
        <v>66.599999999999994</v>
      </c>
      <c r="D216" s="23">
        <v>6.8</v>
      </c>
      <c r="E216" s="23">
        <v>9.1</v>
      </c>
      <c r="F216" s="23">
        <v>20.8</v>
      </c>
      <c r="G216" s="23">
        <v>6.5</v>
      </c>
    </row>
    <row r="217" spans="1:7" ht="43.5" customHeight="1" x14ac:dyDescent="0.2">
      <c r="A217" s="19" t="s">
        <v>196</v>
      </c>
      <c r="B217" s="22" t="s">
        <v>0</v>
      </c>
      <c r="C217" s="22" t="s">
        <v>0</v>
      </c>
      <c r="D217" s="22" t="s">
        <v>0</v>
      </c>
      <c r="E217" s="22" t="s">
        <v>0</v>
      </c>
      <c r="F217" s="22" t="s">
        <v>0</v>
      </c>
      <c r="G217" s="22" t="s">
        <v>0</v>
      </c>
    </row>
    <row r="218" spans="1:7" ht="30" x14ac:dyDescent="0.2">
      <c r="A218" s="15" t="s">
        <v>197</v>
      </c>
      <c r="B218" s="16">
        <v>5.6</v>
      </c>
      <c r="C218" s="16">
        <v>4.8</v>
      </c>
      <c r="D218" s="16">
        <v>0.3</v>
      </c>
      <c r="E218" s="16" t="s">
        <v>54</v>
      </c>
      <c r="F218" s="16" t="s">
        <v>54</v>
      </c>
      <c r="G218" s="16">
        <v>0.3</v>
      </c>
    </row>
    <row r="219" spans="1:7" x14ac:dyDescent="0.2">
      <c r="A219" s="21" t="s">
        <v>198</v>
      </c>
      <c r="B219" s="16">
        <v>2.4</v>
      </c>
      <c r="C219" s="16">
        <v>2.2000000000000002</v>
      </c>
      <c r="D219" s="16" t="s">
        <v>54</v>
      </c>
      <c r="E219" s="16" t="s">
        <v>54</v>
      </c>
      <c r="F219" s="16" t="s">
        <v>61</v>
      </c>
      <c r="G219" s="16" t="s">
        <v>54</v>
      </c>
    </row>
    <row r="220" spans="1:7" ht="30" x14ac:dyDescent="0.2">
      <c r="A220" s="21" t="s">
        <v>199</v>
      </c>
      <c r="B220" s="16">
        <v>4.2</v>
      </c>
      <c r="C220" s="16">
        <v>3.8</v>
      </c>
      <c r="D220" s="16">
        <v>0.1</v>
      </c>
      <c r="E220" s="16" t="s">
        <v>54</v>
      </c>
      <c r="F220" s="16" t="s">
        <v>54</v>
      </c>
      <c r="G220" s="16" t="s">
        <v>54</v>
      </c>
    </row>
    <row r="221" spans="1:7" s="20" customFormat="1" ht="24" customHeight="1" x14ac:dyDescent="0.2">
      <c r="A221" s="21" t="s">
        <v>200</v>
      </c>
      <c r="B221" s="16">
        <v>6.5</v>
      </c>
      <c r="C221" s="16">
        <v>5.6</v>
      </c>
      <c r="D221" s="16">
        <v>0.4</v>
      </c>
      <c r="E221" s="16" t="s">
        <v>54</v>
      </c>
      <c r="F221" s="16" t="s">
        <v>54</v>
      </c>
      <c r="G221" s="16" t="s">
        <v>54</v>
      </c>
    </row>
    <row r="222" spans="1:7" s="20" customFormat="1" ht="30" x14ac:dyDescent="0.2">
      <c r="A222" s="21" t="s">
        <v>201</v>
      </c>
      <c r="B222" s="16">
        <v>6.6</v>
      </c>
      <c r="C222" s="16">
        <v>6.1</v>
      </c>
      <c r="D222" s="16">
        <v>0.3</v>
      </c>
      <c r="E222" s="16" t="s">
        <v>54</v>
      </c>
      <c r="F222" s="16" t="s">
        <v>54</v>
      </c>
      <c r="G222" s="16" t="s">
        <v>54</v>
      </c>
    </row>
    <row r="223" spans="1:7" s="20" customFormat="1" ht="17" x14ac:dyDescent="0.2">
      <c r="A223" s="21" t="s">
        <v>202</v>
      </c>
      <c r="B223" s="16">
        <v>2.6</v>
      </c>
      <c r="C223" s="16">
        <v>2.2999999999999998</v>
      </c>
      <c r="D223" s="16" t="s">
        <v>54</v>
      </c>
      <c r="E223" s="16" t="s">
        <v>54</v>
      </c>
      <c r="F223" s="16" t="s">
        <v>54</v>
      </c>
      <c r="G223" s="16" t="s">
        <v>54</v>
      </c>
    </row>
    <row r="224" spans="1:7" s="20" customFormat="1" ht="16" thickBot="1" x14ac:dyDescent="0.25">
      <c r="A224" s="17"/>
      <c r="B224" s="27"/>
      <c r="C224" s="27"/>
      <c r="D224" s="27"/>
      <c r="E224" s="27"/>
      <c r="F224" s="27"/>
      <c r="G224" s="27"/>
    </row>
    <row r="225" spans="1:7" s="20" customFormat="1" ht="206.25" customHeight="1" x14ac:dyDescent="0.2">
      <c r="A225" s="90" t="s">
        <v>203</v>
      </c>
      <c r="B225" s="90"/>
      <c r="C225" s="90"/>
      <c r="D225" s="90"/>
      <c r="E225" s="90"/>
      <c r="F225" s="90"/>
      <c r="G225" s="90"/>
    </row>
    <row r="226" spans="1:7" s="20" customFormat="1" x14ac:dyDescent="0.2">
      <c r="A226"/>
      <c r="B226"/>
      <c r="C226"/>
      <c r="D226"/>
      <c r="E226"/>
      <c r="F226"/>
      <c r="G226"/>
    </row>
    <row r="227" spans="1:7" ht="44" customHeight="1" x14ac:dyDescent="0.2"/>
    <row r="229" spans="1:7" x14ac:dyDescent="0.2">
      <c r="A229" s="28"/>
    </row>
    <row r="230" spans="1:7" x14ac:dyDescent="0.2">
      <c r="A230" s="29"/>
    </row>
    <row r="231" spans="1:7" x14ac:dyDescent="0.2">
      <c r="A231" s="29"/>
    </row>
    <row r="235" spans="1:7" ht="208.5" customHeight="1" x14ac:dyDescent="0.2"/>
  </sheetData>
  <mergeCells count="4">
    <mergeCell ref="A2:G2"/>
    <mergeCell ref="B3:G3"/>
    <mergeCell ref="C4:G4"/>
    <mergeCell ref="A225:G22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D118"/>
  <sheetViews>
    <sheetView topLeftCell="K18" workbookViewId="0">
      <selection activeCell="E24" sqref="E24"/>
    </sheetView>
  </sheetViews>
  <sheetFormatPr baseColWidth="10" defaultColWidth="8.83203125" defaultRowHeight="15" x14ac:dyDescent="0.2"/>
  <cols>
    <col min="1" max="1" width="50.5" customWidth="1"/>
    <col min="2" max="2" width="31.83203125" customWidth="1"/>
    <col min="3" max="3" width="18.6640625" customWidth="1"/>
    <col min="4" max="4" width="18.83203125" customWidth="1"/>
    <col min="5" max="5" width="22" customWidth="1"/>
    <col min="6" max="6" width="23" customWidth="1"/>
    <col min="7" max="7" width="11.33203125" customWidth="1"/>
    <col min="8" max="8" width="11.5" customWidth="1"/>
    <col min="9" max="9" width="10.5" customWidth="1"/>
    <col min="10" max="10" width="12" customWidth="1"/>
    <col min="11" max="16" width="9.5" bestFit="1" customWidth="1"/>
    <col min="19" max="19" width="13" customWidth="1"/>
    <col min="20" max="20" width="14.1640625" customWidth="1"/>
    <col min="24" max="24" width="12.1640625" customWidth="1"/>
    <col min="25" max="25" width="13.5" customWidth="1"/>
    <col min="30" max="34" width="9.5" bestFit="1" customWidth="1"/>
    <col min="35" max="35" width="13" customWidth="1"/>
    <col min="49" max="49" width="11.33203125" customWidth="1"/>
    <col min="50" max="50" width="12" customWidth="1"/>
    <col min="51" max="51" width="11" customWidth="1"/>
    <col min="52" max="56" width="9.5" bestFit="1" customWidth="1"/>
  </cols>
  <sheetData>
    <row r="1" spans="1:35" ht="19" x14ac:dyDescent="0.25">
      <c r="C1" s="36" t="s">
        <v>219</v>
      </c>
    </row>
    <row r="2" spans="1:35" x14ac:dyDescent="0.2">
      <c r="C2" s="39" t="s">
        <v>222</v>
      </c>
    </row>
    <row r="3" spans="1:35" x14ac:dyDescent="0.2">
      <c r="C3" s="1" t="s">
        <v>212</v>
      </c>
      <c r="D3" s="37"/>
    </row>
    <row r="4" spans="1:35" x14ac:dyDescent="0.2">
      <c r="A4" t="s">
        <v>363</v>
      </c>
      <c r="B4" t="s">
        <v>362</v>
      </c>
      <c r="C4" s="1" t="s">
        <v>209</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2">
      <c r="C5" t="s">
        <v>74</v>
      </c>
      <c r="D5" s="31"/>
      <c r="E5" s="31">
        <v>0</v>
      </c>
      <c r="F5" s="31">
        <v>0</v>
      </c>
      <c r="G5" s="31">
        <v>0</v>
      </c>
      <c r="H5" s="31">
        <v>0</v>
      </c>
      <c r="I5" s="31">
        <v>0</v>
      </c>
      <c r="J5" s="31">
        <v>0</v>
      </c>
      <c r="K5" s="31">
        <v>0</v>
      </c>
      <c r="L5" s="31">
        <v>0</v>
      </c>
      <c r="M5" s="31">
        <v>0</v>
      </c>
      <c r="N5" s="31">
        <v>0</v>
      </c>
      <c r="O5" s="31">
        <v>0</v>
      </c>
      <c r="P5" s="31">
        <v>0</v>
      </c>
      <c r="Q5" s="31">
        <v>0</v>
      </c>
      <c r="R5" s="31">
        <v>0</v>
      </c>
      <c r="S5" s="31">
        <v>0</v>
      </c>
      <c r="T5" s="31">
        <v>0</v>
      </c>
      <c r="U5" s="31">
        <v>0</v>
      </c>
      <c r="V5" s="31">
        <v>0</v>
      </c>
      <c r="W5" s="31">
        <v>0</v>
      </c>
      <c r="X5" s="31">
        <v>0</v>
      </c>
      <c r="Y5" s="31">
        <v>0</v>
      </c>
      <c r="Z5" s="31">
        <v>0</v>
      </c>
      <c r="AA5" s="31">
        <v>0</v>
      </c>
      <c r="AB5" s="31">
        <v>0</v>
      </c>
      <c r="AC5" s="31">
        <v>0</v>
      </c>
      <c r="AD5" s="31">
        <v>0</v>
      </c>
      <c r="AE5" s="31">
        <v>0</v>
      </c>
      <c r="AF5" s="31">
        <v>0</v>
      </c>
      <c r="AG5" s="31">
        <v>0</v>
      </c>
      <c r="AH5" s="31">
        <v>0</v>
      </c>
      <c r="AI5" s="31">
        <v>0</v>
      </c>
    </row>
    <row r="6" spans="1:35" x14ac:dyDescent="0.2">
      <c r="A6" t="s">
        <v>603</v>
      </c>
      <c r="B6" s="3" t="s">
        <v>7</v>
      </c>
      <c r="C6" t="s">
        <v>20</v>
      </c>
      <c r="D6" s="38"/>
      <c r="E6" s="38">
        <f>INDEX(Table_21._Residential_Sector_Eq!$E$8:$AK$93,MATCH($A6,Table_21._Residential_Sector_Eq!$C$8:$C$93,0),MATCH(E$4,Table_21._Residential_Sector_Eq!$E$5:$AK$5,0))*About!$A$26*About!$B$29</f>
        <v>0</v>
      </c>
      <c r="F6" s="38">
        <f>INDEX(Table_21._Residential_Sector_Eq!$E$8:$AK$93,MATCH($A6,Table_21._Residential_Sector_Eq!$C$8:$C$93,0),MATCH(F$4,Table_21._Residential_Sector_Eq!$E$5:$AK$5,0))*About!$A$26*About!$B$29</f>
        <v>0</v>
      </c>
      <c r="G6" s="38">
        <f>INDEX(Table_21._Residential_Sector_Eq!$E$8:$AK$93,MATCH($A6,Table_21._Residential_Sector_Eq!$C$8:$C$93,0),MATCH(G$4,Table_21._Residential_Sector_Eq!$E$5:$AK$5,0))*About!$A$26*About!$B$29</f>
        <v>0</v>
      </c>
      <c r="H6" s="38">
        <f>INDEX(Table_21._Residential_Sector_Eq!$E$8:$AK$93,MATCH($A6,Table_21._Residential_Sector_Eq!$C$8:$C$93,0),MATCH(H$4,Table_21._Residential_Sector_Eq!$E$5:$AK$5,0))*About!$A$26*About!$B$29</f>
        <v>0</v>
      </c>
      <c r="I6" s="38">
        <f>INDEX(Table_21._Residential_Sector_Eq!$E$8:$AK$93,MATCH($A6,Table_21._Residential_Sector_Eq!$C$8:$C$93,0),MATCH(I$4,Table_21._Residential_Sector_Eq!$E$5:$AK$5,0))*About!$A$26*About!$B$29</f>
        <v>0</v>
      </c>
      <c r="J6" s="38">
        <f>INDEX(Table_21._Residential_Sector_Eq!$E$8:$AK$93,MATCH($A6,Table_21._Residential_Sector_Eq!$C$8:$C$93,0),MATCH(J$4,Table_21._Residential_Sector_Eq!$E$5:$AK$5,0))*About!$A$26*About!$B$29</f>
        <v>0</v>
      </c>
      <c r="K6" s="38">
        <f>INDEX(Table_21._Residential_Sector_Eq!$E$8:$AK$93,MATCH($A6,Table_21._Residential_Sector_Eq!$C$8:$C$93,0),MATCH(K$4,Table_21._Residential_Sector_Eq!$E$5:$AK$5,0))*About!$A$26*About!$B$29</f>
        <v>0</v>
      </c>
      <c r="L6" s="38">
        <f>INDEX(Table_21._Residential_Sector_Eq!$E$8:$AK$93,MATCH($A6,Table_21._Residential_Sector_Eq!$C$8:$C$93,0),MATCH(L$4,Table_21._Residential_Sector_Eq!$E$5:$AK$5,0))*About!$A$26*About!$B$29</f>
        <v>0</v>
      </c>
      <c r="M6" s="38">
        <f>INDEX(Table_21._Residential_Sector_Eq!$E$8:$AK$93,MATCH($A6,Table_21._Residential_Sector_Eq!$C$8:$C$93,0),MATCH(M$4,Table_21._Residential_Sector_Eq!$E$5:$AK$5,0))*About!$A$26*About!$B$29</f>
        <v>0</v>
      </c>
      <c r="N6" s="38">
        <f>INDEX(Table_21._Residential_Sector_Eq!$E$8:$AK$93,MATCH($A6,Table_21._Residential_Sector_Eq!$C$8:$C$93,0),MATCH(N$4,Table_21._Residential_Sector_Eq!$E$5:$AK$5,0))*About!$A$26*About!$B$29</f>
        <v>0</v>
      </c>
      <c r="O6" s="38">
        <f>INDEX(Table_21._Residential_Sector_Eq!$E$8:$AK$93,MATCH($A6,Table_21._Residential_Sector_Eq!$C$8:$C$93,0),MATCH(O$4,Table_21._Residential_Sector_Eq!$E$5:$AK$5,0))*About!$A$26*About!$B$29</f>
        <v>0</v>
      </c>
      <c r="P6" s="38">
        <f>INDEX(Table_21._Residential_Sector_Eq!$E$8:$AK$93,MATCH($A6,Table_21._Residential_Sector_Eq!$C$8:$C$93,0),MATCH(P$4,Table_21._Residential_Sector_Eq!$E$5:$AK$5,0))*About!$A$26*About!$B$29</f>
        <v>0</v>
      </c>
      <c r="Q6" s="38">
        <f>INDEX(Table_21._Residential_Sector_Eq!$E$8:$AK$93,MATCH($A6,Table_21._Residential_Sector_Eq!$C$8:$C$93,0),MATCH(Q$4,Table_21._Residential_Sector_Eq!$E$5:$AK$5,0))*About!$A$26*About!$B$29</f>
        <v>0</v>
      </c>
      <c r="R6" s="38">
        <f>INDEX(Table_21._Residential_Sector_Eq!$E$8:$AK$93,MATCH($A6,Table_21._Residential_Sector_Eq!$C$8:$C$93,0),MATCH(R$4,Table_21._Residential_Sector_Eq!$E$5:$AK$5,0))*About!$A$26*About!$B$29</f>
        <v>0.74620393533851415</v>
      </c>
      <c r="S6" s="38">
        <f>INDEX(Table_21._Residential_Sector_Eq!$E$8:$AK$93,MATCH($A6,Table_21._Residential_Sector_Eq!$C$8:$C$93,0),MATCH(S$4,Table_21._Residential_Sector_Eq!$E$5:$AK$5,0))*About!$A$26*About!$B$29</f>
        <v>3.7310196766925712</v>
      </c>
      <c r="T6" s="38">
        <f>INDEX(Table_21._Residential_Sector_Eq!$E$8:$AK$93,MATCH($A6,Table_21._Residential_Sector_Eq!$C$8:$C$93,0),MATCH(T$4,Table_21._Residential_Sector_Eq!$E$5:$AK$5,0))*About!$A$26*About!$B$29</f>
        <v>10.446855094739199</v>
      </c>
      <c r="U6" s="38">
        <f>INDEX(Table_21._Residential_Sector_Eq!$E$8:$AK$93,MATCH($A6,Table_21._Residential_Sector_Eq!$C$8:$C$93,0),MATCH(U$4,Table_21._Residential_Sector_Eq!$E$5:$AK$5,0))*About!$A$26*About!$B$29</f>
        <v>22.386118060155425</v>
      </c>
      <c r="V6" s="38">
        <f>INDEX(Table_21._Residential_Sector_Eq!$E$8:$AK$93,MATCH($A6,Table_21._Residential_Sector_Eq!$C$8:$C$93,0),MATCH(V$4,Table_21._Residential_Sector_Eq!$E$5:$AK$5,0))*About!$A$26*About!$B$29</f>
        <v>44.772236120310851</v>
      </c>
      <c r="W6" s="38">
        <f>INDEX(Table_21._Residential_Sector_Eq!$E$8:$AK$93,MATCH($A6,Table_21._Residential_Sector_Eq!$C$8:$C$93,0),MATCH(W$4,Table_21._Residential_Sector_Eq!$E$5:$AK$5,0))*About!$A$26*About!$B$29</f>
        <v>87.305860434606146</v>
      </c>
      <c r="X6" s="38">
        <f>INDEX(Table_21._Residential_Sector_Eq!$E$8:$AK$93,MATCH($A6,Table_21._Residential_Sector_Eq!$C$8:$C$93,0),MATCH(X$4,Table_21._Residential_Sector_Eq!$E$5:$AK$5,0))*About!$A$26*About!$B$29</f>
        <v>164.16486577447313</v>
      </c>
      <c r="Y6" s="38">
        <f>INDEX(Table_21._Residential_Sector_Eq!$E$8:$AK$93,MATCH($A6,Table_21._Residential_Sector_Eq!$C$8:$C$93,0),MATCH(Y$4,Table_21._Residential_Sector_Eq!$E$5:$AK$5,0))*About!$A$26*About!$B$29</f>
        <v>307.43602135946782</v>
      </c>
      <c r="Z6" s="38">
        <f>INDEX(Table_21._Residential_Sector_Eq!$E$8:$AK$93,MATCH($A6,Table_21._Residential_Sector_Eq!$C$8:$C$93,0),MATCH(Z$4,Table_21._Residential_Sector_Eq!$E$5:$AK$5,0))*About!$A$26*About!$B$29</f>
        <v>568.60739872794773</v>
      </c>
      <c r="AA6" s="38">
        <f>INDEX(Table_21._Residential_Sector_Eq!$E$8:$AK$93,MATCH($A6,Table_21._Residential_Sector_Eq!$C$8:$C$93,0),MATCH(AA$4,Table_21._Residential_Sector_Eq!$E$5:$AK$5,0))*About!$A$26*About!$B$29</f>
        <v>830.52498003176629</v>
      </c>
      <c r="AB6" s="38">
        <f>INDEX(Table_21._Residential_Sector_Eq!$E$8:$AK$93,MATCH($A6,Table_21._Residential_Sector_Eq!$C$8:$C$93,0),MATCH(AB$4,Table_21._Residential_Sector_Eq!$E$5:$AK$5,0))*About!$A$26*About!$B$29</f>
        <v>1093.9349692062619</v>
      </c>
      <c r="AC6" s="38">
        <f>INDEX(Table_21._Residential_Sector_Eq!$E$8:$AK$93,MATCH($A6,Table_21._Residential_Sector_Eq!$C$8:$C$93,0),MATCH(AC$4,Table_21._Residential_Sector_Eq!$E$5:$AK$5,0))*About!$A$26*About!$B$29</f>
        <v>1359.5835701867727</v>
      </c>
      <c r="AD6" s="38">
        <f>INDEX(Table_21._Residential_Sector_Eq!$E$8:$AK$93,MATCH($A6,Table_21._Residential_Sector_Eq!$C$8:$C$93,0),MATCH(AD$4,Table_21._Residential_Sector_Eq!$E$5:$AK$5,0))*About!$A$26*About!$B$29</f>
        <v>1625.9783751026223</v>
      </c>
      <c r="AE6" s="38">
        <f>INDEX(Table_21._Residential_Sector_Eq!$E$8:$AK$93,MATCH($A6,Table_21._Residential_Sector_Eq!$C$8:$C$93,0),MATCH(AE$4,Table_21._Residential_Sector_Eq!$E$5:$AK$5,0))*About!$A$26*About!$B$29</f>
        <v>1895.3579957598261</v>
      </c>
      <c r="AF6" s="38">
        <f>INDEX(Table_21._Residential_Sector_Eq!$E$8:$AK$93,MATCH($A6,Table_21._Residential_Sector_Eq!$C$8:$C$93,0),MATCH(AF$4,Table_21._Residential_Sector_Eq!$E$5:$AK$5,0))*About!$A$26*About!$B$29</f>
        <v>2165.4838203523682</v>
      </c>
      <c r="AG6" s="38">
        <f>INDEX(Table_21._Residential_Sector_Eq!$E$8:$AK$93,MATCH($A6,Table_21._Residential_Sector_Eq!$C$8:$C$93,0),MATCH(AG$4,Table_21._Residential_Sector_Eq!$E$5:$AK$5,0))*About!$A$26*About!$B$29</f>
        <v>2436.3558488802491</v>
      </c>
      <c r="AH6" s="38">
        <f>INDEX(Table_21._Residential_Sector_Eq!$E$8:$AK$93,MATCH($A6,Table_21._Residential_Sector_Eq!$C$8:$C$93,0),MATCH(AH$4,Table_21._Residential_Sector_Eq!$E$5:$AK$5,0))*About!$A$26*About!$B$29</f>
        <v>2708.7202852788064</v>
      </c>
      <c r="AI6" s="38">
        <f>INDEX(Table_21._Residential_Sector_Eq!$E$8:$AK$93,MATCH($A6,Table_21._Residential_Sector_Eq!$C$8:$C$93,0),MATCH(AI$4,Table_21._Residential_Sector_Eq!$E$5:$AK$5,0))*About!$A$26*About!$B$29</f>
        <v>2983.3233334833794</v>
      </c>
    </row>
    <row r="7" spans="1:35" x14ac:dyDescent="0.2">
      <c r="C7" t="s">
        <v>21</v>
      </c>
      <c r="D7" s="31"/>
      <c r="E7" s="31">
        <v>0</v>
      </c>
      <c r="F7" s="31">
        <v>0</v>
      </c>
      <c r="G7" s="31">
        <v>0</v>
      </c>
      <c r="H7" s="31">
        <v>0</v>
      </c>
      <c r="I7" s="31">
        <v>0</v>
      </c>
      <c r="J7" s="31">
        <v>0</v>
      </c>
      <c r="K7" s="31">
        <v>0</v>
      </c>
      <c r="L7" s="31">
        <v>0</v>
      </c>
      <c r="M7" s="31">
        <v>0</v>
      </c>
      <c r="N7" s="31">
        <v>0</v>
      </c>
      <c r="O7" s="31">
        <v>0</v>
      </c>
      <c r="P7" s="31">
        <v>0</v>
      </c>
      <c r="Q7" s="31">
        <v>0</v>
      </c>
      <c r="R7" s="31">
        <v>0</v>
      </c>
      <c r="S7" s="31">
        <v>0</v>
      </c>
      <c r="T7" s="31">
        <v>0</v>
      </c>
      <c r="U7" s="31">
        <v>0</v>
      </c>
      <c r="V7" s="31">
        <v>0</v>
      </c>
      <c r="W7" s="31">
        <v>0</v>
      </c>
      <c r="X7" s="31">
        <v>0</v>
      </c>
      <c r="Y7" s="31">
        <v>0</v>
      </c>
      <c r="Z7" s="31">
        <v>0</v>
      </c>
      <c r="AA7" s="31">
        <v>0</v>
      </c>
      <c r="AB7" s="31">
        <v>0</v>
      </c>
      <c r="AC7" s="31">
        <v>0</v>
      </c>
      <c r="AD7" s="31">
        <v>0</v>
      </c>
      <c r="AE7" s="31">
        <v>0</v>
      </c>
      <c r="AF7" s="31">
        <v>0</v>
      </c>
      <c r="AG7" s="31">
        <v>0</v>
      </c>
      <c r="AH7" s="31">
        <v>0</v>
      </c>
      <c r="AI7" s="31">
        <v>0</v>
      </c>
    </row>
    <row r="8" spans="1:35" x14ac:dyDescent="0.2">
      <c r="C8" t="s">
        <v>22</v>
      </c>
      <c r="D8" s="31"/>
      <c r="E8" s="31">
        <v>0</v>
      </c>
      <c r="F8" s="31">
        <v>0</v>
      </c>
      <c r="G8" s="31">
        <v>0</v>
      </c>
      <c r="H8" s="31">
        <v>0</v>
      </c>
      <c r="I8" s="31">
        <v>0</v>
      </c>
      <c r="J8" s="31">
        <v>0</v>
      </c>
      <c r="K8" s="31">
        <v>0</v>
      </c>
      <c r="L8" s="31">
        <v>0</v>
      </c>
      <c r="M8" s="31">
        <v>0</v>
      </c>
      <c r="N8" s="31">
        <v>0</v>
      </c>
      <c r="O8" s="31">
        <v>0</v>
      </c>
      <c r="P8" s="31">
        <v>0</v>
      </c>
      <c r="Q8" s="31">
        <v>0</v>
      </c>
      <c r="R8" s="31">
        <v>0</v>
      </c>
      <c r="S8" s="31">
        <v>0</v>
      </c>
      <c r="T8" s="31">
        <v>0</v>
      </c>
      <c r="U8" s="31">
        <v>0</v>
      </c>
      <c r="V8" s="31">
        <v>0</v>
      </c>
      <c r="W8" s="31">
        <v>0</v>
      </c>
      <c r="X8" s="31">
        <v>0</v>
      </c>
      <c r="Y8" s="31">
        <v>0</v>
      </c>
      <c r="Z8" s="31">
        <v>0</v>
      </c>
      <c r="AA8" s="31">
        <v>0</v>
      </c>
      <c r="AB8" s="31">
        <v>0</v>
      </c>
      <c r="AC8" s="31">
        <v>0</v>
      </c>
      <c r="AD8" s="31">
        <v>0</v>
      </c>
      <c r="AE8" s="31">
        <v>0</v>
      </c>
      <c r="AF8" s="31">
        <v>0</v>
      </c>
      <c r="AG8" s="31">
        <v>0</v>
      </c>
      <c r="AH8" s="31">
        <v>0</v>
      </c>
      <c r="AI8" s="31">
        <v>0</v>
      </c>
    </row>
    <row r="9" spans="1:35" x14ac:dyDescent="0.2">
      <c r="A9" t="s">
        <v>605</v>
      </c>
      <c r="B9" s="3" t="s">
        <v>9</v>
      </c>
      <c r="C9" t="s">
        <v>75</v>
      </c>
      <c r="D9" s="38"/>
      <c r="E9" s="38">
        <f>INDEX(Table_21._Residential_Sector_Eq!$E$8:$AK$93,MATCH($A9,Table_21._Residential_Sector_Eq!$C$8:$C$93,0),MATCH(E$4,Table_21._Residential_Sector_Eq!$E$5:$AK$5,0))*About!$A$26*About!$B$29</f>
        <v>13839.098184788083</v>
      </c>
      <c r="F9" s="38">
        <f>INDEX(Table_21._Residential_Sector_Eq!$E$8:$AK$93,MATCH($A9,Table_21._Residential_Sector_Eq!$C$8:$C$93,0),MATCH(F$4,Table_21._Residential_Sector_Eq!$E$5:$AK$5,0))*About!$A$26*About!$B$29</f>
        <v>13839.098184788083</v>
      </c>
      <c r="G9" s="38">
        <f>INDEX(Table_21._Residential_Sector_Eq!$E$8:$AK$93,MATCH($A9,Table_21._Residential_Sector_Eq!$C$8:$C$93,0),MATCH(G$4,Table_21._Residential_Sector_Eq!$E$5:$AK$5,0))*About!$A$26*About!$B$29</f>
        <v>13839.098184788083</v>
      </c>
      <c r="H9" s="38">
        <f>INDEX(Table_21._Residential_Sector_Eq!$E$8:$AK$93,MATCH($A9,Table_21._Residential_Sector_Eq!$C$8:$C$93,0),MATCH(H$4,Table_21._Residential_Sector_Eq!$E$5:$AK$5,0))*About!$A$26*About!$B$29</f>
        <v>13839.098184788083</v>
      </c>
      <c r="I9" s="38">
        <f>INDEX(Table_21._Residential_Sector_Eq!$E$8:$AK$93,MATCH($A9,Table_21._Residential_Sector_Eq!$C$8:$C$93,0),MATCH(I$4,Table_21._Residential_Sector_Eq!$E$5:$AK$5,0))*About!$A$26*About!$B$29</f>
        <v>13839.098184788083</v>
      </c>
      <c r="J9" s="38">
        <f>INDEX(Table_21._Residential_Sector_Eq!$E$8:$AK$93,MATCH($A9,Table_21._Residential_Sector_Eq!$C$8:$C$93,0),MATCH(J$4,Table_21._Residential_Sector_Eq!$E$5:$AK$5,0))*About!$A$26*About!$B$29</f>
        <v>13839.098184788083</v>
      </c>
      <c r="K9" s="38">
        <f>INDEX(Table_21._Residential_Sector_Eq!$E$8:$AK$93,MATCH($A9,Table_21._Residential_Sector_Eq!$C$8:$C$93,0),MATCH(K$4,Table_21._Residential_Sector_Eq!$E$5:$AK$5,0))*About!$A$26*About!$B$29</f>
        <v>13839.098184788083</v>
      </c>
      <c r="L9" s="38">
        <f>INDEX(Table_21._Residential_Sector_Eq!$E$8:$AK$93,MATCH($A9,Table_21._Residential_Sector_Eq!$C$8:$C$93,0),MATCH(L$4,Table_21._Residential_Sector_Eq!$E$5:$AK$5,0))*About!$A$26*About!$B$29</f>
        <v>13839.098184788083</v>
      </c>
      <c r="M9" s="38">
        <f>INDEX(Table_21._Residential_Sector_Eq!$E$8:$AK$93,MATCH($A9,Table_21._Residential_Sector_Eq!$C$8:$C$93,0),MATCH(M$4,Table_21._Residential_Sector_Eq!$E$5:$AK$5,0))*About!$A$26*About!$B$29</f>
        <v>13839.098184788083</v>
      </c>
      <c r="N9" s="38">
        <f>INDEX(Table_21._Residential_Sector_Eq!$E$8:$AK$93,MATCH($A9,Table_21._Residential_Sector_Eq!$C$8:$C$93,0),MATCH(N$4,Table_21._Residential_Sector_Eq!$E$5:$AK$5,0))*About!$A$26*About!$B$29</f>
        <v>13839.098184788083</v>
      </c>
      <c r="O9" s="38">
        <f>INDEX(Table_21._Residential_Sector_Eq!$E$8:$AK$93,MATCH($A9,Table_21._Residential_Sector_Eq!$C$8:$C$93,0),MATCH(O$4,Table_21._Residential_Sector_Eq!$E$5:$AK$5,0))*About!$A$26*About!$B$29</f>
        <v>13839.098184788083</v>
      </c>
      <c r="P9" s="38">
        <f>INDEX(Table_21._Residential_Sector_Eq!$E$8:$AK$93,MATCH($A9,Table_21._Residential_Sector_Eq!$C$8:$C$93,0),MATCH(P$4,Table_21._Residential_Sector_Eq!$E$5:$AK$5,0))*About!$A$26*About!$B$29</f>
        <v>13839.098184788083</v>
      </c>
      <c r="Q9" s="38">
        <f>INDEX(Table_21._Residential_Sector_Eq!$E$8:$AK$93,MATCH($A9,Table_21._Residential_Sector_Eq!$C$8:$C$93,0),MATCH(Q$4,Table_21._Residential_Sector_Eq!$E$5:$AK$5,0))*About!$A$26*About!$B$29</f>
        <v>13839.098184788083</v>
      </c>
      <c r="R9" s="38">
        <f>INDEX(Table_21._Residential_Sector_Eq!$E$8:$AK$93,MATCH($A9,Table_21._Residential_Sector_Eq!$C$8:$C$93,0),MATCH(R$4,Table_21._Residential_Sector_Eq!$E$5:$AK$5,0))*About!$A$26*About!$B$29</f>
        <v>13839.844388723423</v>
      </c>
      <c r="S9" s="38">
        <f>INDEX(Table_21._Residential_Sector_Eq!$E$8:$AK$93,MATCH($A9,Table_21._Residential_Sector_Eq!$C$8:$C$93,0),MATCH(S$4,Table_21._Residential_Sector_Eq!$E$5:$AK$5,0))*About!$A$26*About!$B$29</f>
        <v>13842.083000529437</v>
      </c>
      <c r="T9" s="38">
        <f>INDEX(Table_21._Residential_Sector_Eq!$E$8:$AK$93,MATCH($A9,Table_21._Residential_Sector_Eq!$C$8:$C$93,0),MATCH(T$4,Table_21._Residential_Sector_Eq!$E$5:$AK$5,0))*About!$A$26*About!$B$29</f>
        <v>13846.560224141469</v>
      </c>
      <c r="U9" s="38">
        <f>INDEX(Table_21._Residential_Sector_Eq!$E$8:$AK$93,MATCH($A9,Table_21._Residential_Sector_Eq!$C$8:$C$93,0),MATCH(U$4,Table_21._Residential_Sector_Eq!$E$5:$AK$5,0))*About!$A$26*About!$B$29</f>
        <v>13855.514671365532</v>
      </c>
      <c r="V9" s="38">
        <f>INDEX(Table_21._Residential_Sector_Eq!$E$8:$AK$93,MATCH($A9,Table_21._Residential_Sector_Eq!$C$8:$C$93,0),MATCH(V$4,Table_21._Residential_Sector_Eq!$E$5:$AK$5,0))*About!$A$26*About!$B$29</f>
        <v>13871.931157942978</v>
      </c>
      <c r="W9" s="38">
        <f>INDEX(Table_21._Residential_Sector_Eq!$E$8:$AK$93,MATCH($A9,Table_21._Residential_Sector_Eq!$C$8:$C$93,0),MATCH(W$4,Table_21._Residential_Sector_Eq!$E$5:$AK$5,0))*About!$A$26*About!$B$29</f>
        <v>13903.271723227195</v>
      </c>
      <c r="X9" s="38">
        <f>INDEX(Table_21._Residential_Sector_Eq!$E$8:$AK$93,MATCH($A9,Table_21._Residential_Sector_Eq!$C$8:$C$93,0),MATCH(X$4,Table_21._Residential_Sector_Eq!$E$5:$AK$5,0))*About!$A$26*About!$B$29</f>
        <v>13959.983222312921</v>
      </c>
      <c r="Y9" s="38">
        <f>INDEX(Table_21._Residential_Sector_Eq!$E$8:$AK$93,MATCH($A9,Table_21._Residential_Sector_Eq!$C$8:$C$93,0),MATCH(Y$4,Table_21._Residential_Sector_Eq!$E$5:$AK$5,0))*About!$A$26*About!$B$29</f>
        <v>14065.197977195654</v>
      </c>
      <c r="Z9" s="38">
        <f>INDEX(Table_21._Residential_Sector_Eq!$E$8:$AK$93,MATCH($A9,Table_21._Residential_Sector_Eq!$C$8:$C$93,0),MATCH(Z$4,Table_21._Residential_Sector_Eq!$E$5:$AK$5,0))*About!$A$26*About!$B$29</f>
        <v>14256.972388577653</v>
      </c>
      <c r="AA9" s="38">
        <f>INDEX(Table_21._Residential_Sector_Eq!$E$8:$AK$93,MATCH($A9,Table_21._Residential_Sector_Eq!$C$8:$C$93,0),MATCH(AA$4,Table_21._Residential_Sector_Eq!$E$5:$AK$5,0))*About!$A$26*About!$B$29</f>
        <v>14449.493003894988</v>
      </c>
      <c r="AB9" s="38">
        <f>INDEX(Table_21._Residential_Sector_Eq!$E$8:$AK$93,MATCH($A9,Table_21._Residential_Sector_Eq!$C$8:$C$93,0),MATCH(AB$4,Table_21._Residential_Sector_Eq!$E$5:$AK$5,0))*About!$A$26*About!$B$29</f>
        <v>14643.506027083002</v>
      </c>
      <c r="AC9" s="38">
        <f>INDEX(Table_21._Residential_Sector_Eq!$E$8:$AK$93,MATCH($A9,Table_21._Residential_Sector_Eq!$C$8:$C$93,0),MATCH(AC$4,Table_21._Residential_Sector_Eq!$E$5:$AK$5,0))*About!$A$26*About!$B$29</f>
        <v>14838.265254206353</v>
      </c>
      <c r="AD9" s="38">
        <f>INDEX(Table_21._Residential_Sector_Eq!$E$8:$AK$93,MATCH($A9,Table_21._Residential_Sector_Eq!$C$8:$C$93,0),MATCH(AD$4,Table_21._Residential_Sector_Eq!$E$5:$AK$5,0))*About!$A$26*About!$B$29</f>
        <v>15034.516889200382</v>
      </c>
      <c r="AE9" s="38">
        <f>INDEX(Table_21._Residential_Sector_Eq!$E$8:$AK$93,MATCH($A9,Table_21._Residential_Sector_Eq!$C$8:$C$93,0),MATCH(AE$4,Table_21._Residential_Sector_Eq!$E$5:$AK$5,0))*About!$A$26*About!$B$29</f>
        <v>15232.26093206509</v>
      </c>
      <c r="AF9" s="38">
        <f>INDEX(Table_21._Residential_Sector_Eq!$E$8:$AK$93,MATCH($A9,Table_21._Residential_Sector_Eq!$C$8:$C$93,0),MATCH(AF$4,Table_21._Residential_Sector_Eq!$E$5:$AK$5,0))*About!$A$26*About!$B$29</f>
        <v>15430.004974929794</v>
      </c>
      <c r="AG9" s="38">
        <f>INDEX(Table_21._Residential_Sector_Eq!$E$8:$AK$93,MATCH($A9,Table_21._Residential_Sector_Eq!$C$8:$C$93,0),MATCH(AG$4,Table_21._Residential_Sector_Eq!$E$5:$AK$5,0))*About!$A$26*About!$B$29</f>
        <v>15628.495221729841</v>
      </c>
      <c r="AH9" s="38">
        <f>INDEX(Table_21._Residential_Sector_Eq!$E$8:$AK$93,MATCH($A9,Table_21._Residential_Sector_Eq!$C$8:$C$93,0),MATCH(AH$4,Table_21._Residential_Sector_Eq!$E$5:$AK$5,0))*About!$A$26*About!$B$29</f>
        <v>15827.731672465223</v>
      </c>
      <c r="AI9" s="38">
        <f>INDEX(Table_21._Residential_Sector_Eq!$E$8:$AK$93,MATCH($A9,Table_21._Residential_Sector_Eq!$C$8:$C$93,0),MATCH(AI$4,Table_21._Residential_Sector_Eq!$E$5:$AK$5,0))*About!$A$26*About!$B$29</f>
        <v>16028.460531071281</v>
      </c>
    </row>
    <row r="10" spans="1:35" x14ac:dyDescent="0.2">
      <c r="A10" t="s">
        <v>604</v>
      </c>
      <c r="B10" s="3" t="s">
        <v>8</v>
      </c>
      <c r="C10" t="s">
        <v>23</v>
      </c>
      <c r="D10" s="38"/>
      <c r="E10" s="38">
        <f>INDEX(Table_21._Residential_Sector_Eq!$E$8:$AK$93,MATCH($A10,Table_21._Residential_Sector_Eq!$C$8:$C$93,0),MATCH(E$4,Table_21._Residential_Sector_Eq!$E$5:$AK$5,0))*About!$A$26*About!$B$29</f>
        <v>20229250.656644411</v>
      </c>
      <c r="F10" s="38">
        <f>INDEX(Table_21._Residential_Sector_Eq!$E$8:$AK$93,MATCH($A10,Table_21._Residential_Sector_Eq!$C$8:$C$93,0),MATCH(F$4,Table_21._Residential_Sector_Eq!$E$5:$AK$5,0))*About!$A$26*About!$B$29</f>
        <v>23298818.748566344</v>
      </c>
      <c r="G10" s="38">
        <f>INDEX(Table_21._Residential_Sector_Eq!$E$8:$AK$93,MATCH($A10,Table_21._Residential_Sector_Eq!$C$8:$C$93,0),MATCH(G$4,Table_21._Residential_Sector_Eq!$E$5:$AK$5,0))*About!$A$26*About!$B$29</f>
        <v>25962175.058004119</v>
      </c>
      <c r="H10" s="38">
        <f>INDEX(Table_21._Residential_Sector_Eq!$E$8:$AK$93,MATCH($A10,Table_21._Residential_Sector_Eq!$C$8:$C$93,0),MATCH(H$4,Table_21._Residential_Sector_Eq!$E$5:$AK$5,0))*About!$A$26*About!$B$29</f>
        <v>28558389.429747999</v>
      </c>
      <c r="I10" s="38">
        <f>INDEX(Table_21._Residential_Sector_Eq!$E$8:$AK$93,MATCH($A10,Table_21._Residential_Sector_Eq!$C$8:$C$93,0),MATCH(I$4,Table_21._Residential_Sector_Eq!$E$5:$AK$5,0))*About!$A$26*About!$B$29</f>
        <v>31105045.413330313</v>
      </c>
      <c r="J10" s="38">
        <f>INDEX(Table_21._Residential_Sector_Eq!$E$8:$AK$93,MATCH($A10,Table_21._Residential_Sector_Eq!$C$8:$C$93,0),MATCH(J$4,Table_21._Residential_Sector_Eq!$E$5:$AK$5,0))*About!$A$26*About!$B$29</f>
        <v>33676446.265612386</v>
      </c>
      <c r="K10" s="38">
        <f>INDEX(Table_21._Residential_Sector_Eq!$E$8:$AK$93,MATCH($A10,Table_21._Residential_Sector_Eq!$C$8:$C$93,0),MATCH(K$4,Table_21._Residential_Sector_Eq!$E$5:$AK$5,0))*About!$A$26*About!$B$29</f>
        <v>36313576.491538748</v>
      </c>
      <c r="L10" s="38">
        <f>INDEX(Table_21._Residential_Sector_Eq!$E$8:$AK$93,MATCH($A10,Table_21._Residential_Sector_Eq!$C$8:$C$93,0),MATCH(L$4,Table_21._Residential_Sector_Eq!$E$5:$AK$5,0))*About!$A$26*About!$B$29</f>
        <v>38959579.828460224</v>
      </c>
      <c r="M10" s="38">
        <f>INDEX(Table_21._Residential_Sector_Eq!$E$8:$AK$93,MATCH($A10,Table_21._Residential_Sector_Eq!$C$8:$C$93,0),MATCH(M$4,Table_21._Residential_Sector_Eq!$E$5:$AK$5,0))*About!$A$26*About!$B$29</f>
        <v>41634948.528849073</v>
      </c>
      <c r="N10" s="38">
        <f>INDEX(Table_21._Residential_Sector_Eq!$E$8:$AK$93,MATCH($A10,Table_21._Residential_Sector_Eq!$C$8:$C$93,0),MATCH(N$4,Table_21._Residential_Sector_Eq!$E$5:$AK$5,0))*About!$A$26*About!$B$29</f>
        <v>44325955.42511081</v>
      </c>
      <c r="O10" s="38">
        <f>INDEX(Table_21._Residential_Sector_Eq!$E$8:$AK$93,MATCH($A10,Table_21._Residential_Sector_Eq!$C$8:$C$93,0),MATCH(O$4,Table_21._Residential_Sector_Eq!$E$5:$AK$5,0))*About!$A$26*About!$B$29</f>
        <v>47084601.977091312</v>
      </c>
      <c r="P10" s="38">
        <f>INDEX(Table_21._Residential_Sector_Eq!$E$8:$AK$93,MATCH($A10,Table_21._Residential_Sector_Eq!$C$8:$C$93,0),MATCH(P$4,Table_21._Residential_Sector_Eq!$E$5:$AK$5,0))*About!$A$26*About!$B$29</f>
        <v>49910438.223817572</v>
      </c>
      <c r="Q10" s="38">
        <f>INDEX(Table_21._Residential_Sector_Eq!$E$8:$AK$93,MATCH($A10,Table_21._Residential_Sector_Eq!$C$8:$C$93,0),MATCH(Q$4,Table_21._Residential_Sector_Eq!$E$5:$AK$5,0))*About!$A$26*About!$B$29</f>
        <v>52804950.60352876</v>
      </c>
      <c r="R10" s="38">
        <f>INDEX(Table_21._Residential_Sector_Eq!$E$8:$AK$93,MATCH($A10,Table_21._Residential_Sector_Eq!$C$8:$C$93,0),MATCH(R$4,Table_21._Residential_Sector_Eq!$E$5:$AK$5,0))*About!$A$26*About!$B$29</f>
        <v>55749168.37357679</v>
      </c>
      <c r="S10" s="38">
        <f>INDEX(Table_21._Residential_Sector_Eq!$E$8:$AK$93,MATCH($A10,Table_21._Residential_Sector_Eq!$C$8:$C$93,0),MATCH(S$4,Table_21._Residential_Sector_Eq!$E$5:$AK$5,0))*About!$A$26*About!$B$29</f>
        <v>58762119.73431278</v>
      </c>
      <c r="T10" s="38">
        <f>INDEX(Table_21._Residential_Sector_Eq!$E$8:$AK$93,MATCH($A10,Table_21._Residential_Sector_Eq!$C$8:$C$93,0),MATCH(T$4,Table_21._Residential_Sector_Eq!$E$5:$AK$5,0))*About!$A$26*About!$B$29</f>
        <v>61816327.964429721</v>
      </c>
      <c r="U10" s="38">
        <f>INDEX(Table_21._Residential_Sector_Eq!$E$8:$AK$93,MATCH($A10,Table_21._Residential_Sector_Eq!$C$8:$C$93,0),MATCH(U$4,Table_21._Residential_Sector_Eq!$E$5:$AK$5,0))*About!$A$26*About!$B$29</f>
        <v>64934538.852284558</v>
      </c>
      <c r="V10" s="38">
        <f>INDEX(Table_21._Residential_Sector_Eq!$E$8:$AK$93,MATCH($A10,Table_21._Residential_Sector_Eq!$C$8:$C$93,0),MATCH(V$4,Table_21._Residential_Sector_Eq!$E$5:$AK$5,0))*About!$A$26*About!$B$29</f>
        <v>68103827.399513319</v>
      </c>
      <c r="W10" s="38">
        <f>INDEX(Table_21._Residential_Sector_Eq!$E$8:$AK$93,MATCH($A10,Table_21._Residential_Sector_Eq!$C$8:$C$93,0),MATCH(W$4,Table_21._Residential_Sector_Eq!$E$5:$AK$5,0))*About!$A$26*About!$B$29</f>
        <v>71348578.058314994</v>
      </c>
      <c r="X10" s="38">
        <f>INDEX(Table_21._Residential_Sector_Eq!$E$8:$AK$93,MATCH($A10,Table_21._Residential_Sector_Eq!$C$8:$C$93,0),MATCH(X$4,Table_21._Residential_Sector_Eq!$E$5:$AK$5,0))*About!$A$26*About!$B$29</f>
        <v>74651773.647944197</v>
      </c>
      <c r="Y10" s="38">
        <f>INDEX(Table_21._Residential_Sector_Eq!$E$8:$AK$93,MATCH($A10,Table_21._Residential_Sector_Eq!$C$8:$C$93,0),MATCH(Y$4,Table_21._Residential_Sector_Eq!$E$5:$AK$5,0))*About!$A$26*About!$B$29</f>
        <v>78040878.204241067</v>
      </c>
      <c r="Z10" s="38">
        <f>INDEX(Table_21._Residential_Sector_Eq!$E$8:$AK$93,MATCH($A10,Table_21._Residential_Sector_Eq!$C$8:$C$93,0),MATCH(Z$4,Table_21._Residential_Sector_Eq!$E$5:$AK$5,0))*About!$A$26*About!$B$29</f>
        <v>81502199.631196037</v>
      </c>
      <c r="AA10" s="38">
        <f>INDEX(Table_21._Residential_Sector_Eq!$E$8:$AK$93,MATCH($A10,Table_21._Residential_Sector_Eq!$C$8:$C$93,0),MATCH(AA$4,Table_21._Residential_Sector_Eq!$E$5:$AK$5,0))*About!$A$26*About!$B$29</f>
        <v>85047043.664633453</v>
      </c>
      <c r="AB10" s="38">
        <f>INDEX(Table_21._Residential_Sector_Eq!$E$8:$AK$93,MATCH($A10,Table_21._Residential_Sector_Eq!$C$8:$C$93,0),MATCH(AB$4,Table_21._Residential_Sector_Eq!$E$5:$AK$5,0))*About!$A$26*About!$B$29</f>
        <v>88697910.591815576</v>
      </c>
      <c r="AC10" s="38">
        <f>INDEX(Table_21._Residential_Sector_Eq!$E$8:$AK$93,MATCH($A10,Table_21._Residential_Sector_Eq!$C$8:$C$93,0),MATCH(AC$4,Table_21._Residential_Sector_Eq!$E$5:$AK$5,0))*About!$A$26*About!$B$29</f>
        <v>92442656.6898987</v>
      </c>
      <c r="AD10" s="38">
        <f>INDEX(Table_21._Residential_Sector_Eq!$E$8:$AK$93,MATCH($A10,Table_21._Residential_Sector_Eq!$C$8:$C$93,0),MATCH(AD$4,Table_21._Residential_Sector_Eq!$E$5:$AK$5,0))*About!$A$26*About!$B$29</f>
        <v>96316168.485267773</v>
      </c>
      <c r="AE10" s="38">
        <f>INDEX(Table_21._Residential_Sector_Eq!$E$8:$AK$93,MATCH($A10,Table_21._Residential_Sector_Eq!$C$8:$C$93,0),MATCH(AE$4,Table_21._Residential_Sector_Eq!$E$5:$AK$5,0))*About!$A$26*About!$B$29</f>
        <v>100282744.59684046</v>
      </c>
      <c r="AF10" s="38">
        <f>INDEX(Table_21._Residential_Sector_Eq!$E$8:$AK$93,MATCH($A10,Table_21._Residential_Sector_Eq!$C$8:$C$93,0),MATCH(AF$4,Table_21._Residential_Sector_Eq!$E$5:$AK$5,0))*About!$A$26*About!$B$29</f>
        <v>104341173.93562968</v>
      </c>
      <c r="AG10" s="38">
        <f>INDEX(Table_21._Residential_Sector_Eq!$E$8:$AK$93,MATCH($A10,Table_21._Residential_Sector_Eq!$C$8:$C$93,0),MATCH(AG$4,Table_21._Residential_Sector_Eq!$E$5:$AK$5,0))*About!$A$26*About!$B$29</f>
        <v>108533002.89814335</v>
      </c>
      <c r="AH10" s="38">
        <f>INDEX(Table_21._Residential_Sector_Eq!$E$8:$AK$93,MATCH($A10,Table_21._Residential_Sector_Eq!$C$8:$C$93,0),MATCH(AH$4,Table_21._Residential_Sector_Eq!$E$5:$AK$5,0))*About!$A$26*About!$B$29</f>
        <v>112826784.21193442</v>
      </c>
      <c r="AI10" s="38">
        <f>INDEX(Table_21._Residential_Sector_Eq!$E$8:$AK$93,MATCH($A10,Table_21._Residential_Sector_Eq!$C$8:$C$93,0),MATCH(AI$4,Table_21._Residential_Sector_Eq!$E$5:$AK$5,0))*About!$A$26*About!$B$29</f>
        <v>117225306.4411093</v>
      </c>
    </row>
    <row r="11" spans="1:35" x14ac:dyDescent="0.2">
      <c r="C11" t="s">
        <v>24</v>
      </c>
      <c r="D11" s="31"/>
      <c r="E11" s="31">
        <v>0</v>
      </c>
      <c r="F11" s="31">
        <v>0</v>
      </c>
      <c r="G11" s="31">
        <v>0</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c r="Z11" s="31">
        <v>0</v>
      </c>
      <c r="AA11" s="31">
        <v>0</v>
      </c>
      <c r="AB11" s="31">
        <v>0</v>
      </c>
      <c r="AC11" s="31">
        <v>0</v>
      </c>
      <c r="AD11" s="31">
        <v>0</v>
      </c>
      <c r="AE11" s="31">
        <v>0</v>
      </c>
      <c r="AF11" s="31">
        <v>0</v>
      </c>
      <c r="AG11" s="31">
        <v>0</v>
      </c>
      <c r="AH11" s="31">
        <v>0</v>
      </c>
      <c r="AI11" s="31">
        <v>0</v>
      </c>
    </row>
    <row r="12" spans="1:35" x14ac:dyDescent="0.2">
      <c r="C12" t="s">
        <v>25</v>
      </c>
      <c r="D12" s="31"/>
      <c r="E12" s="31">
        <v>0</v>
      </c>
      <c r="F12" s="31">
        <v>0</v>
      </c>
      <c r="G12" s="31">
        <v>0</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c r="Z12" s="31">
        <v>0</v>
      </c>
      <c r="AA12" s="31">
        <v>0</v>
      </c>
      <c r="AB12" s="31">
        <v>0</v>
      </c>
      <c r="AC12" s="31">
        <v>0</v>
      </c>
      <c r="AD12" s="31">
        <v>0</v>
      </c>
      <c r="AE12" s="31">
        <v>0</v>
      </c>
      <c r="AF12" s="31">
        <v>0</v>
      </c>
      <c r="AG12" s="31">
        <v>0</v>
      </c>
      <c r="AH12" s="31">
        <v>0</v>
      </c>
      <c r="AI12" s="31">
        <v>0</v>
      </c>
    </row>
    <row r="13" spans="1:35" x14ac:dyDescent="0.2">
      <c r="C13" t="s">
        <v>26</v>
      </c>
      <c r="D13" s="31"/>
      <c r="E13" s="31">
        <v>0</v>
      </c>
      <c r="F13" s="31">
        <v>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c r="Z13" s="31">
        <v>0</v>
      </c>
      <c r="AA13" s="31">
        <v>0</v>
      </c>
      <c r="AB13" s="31">
        <v>0</v>
      </c>
      <c r="AC13" s="31">
        <v>0</v>
      </c>
      <c r="AD13" s="31">
        <v>0</v>
      </c>
      <c r="AE13" s="31">
        <v>0</v>
      </c>
      <c r="AF13" s="31">
        <v>0</v>
      </c>
      <c r="AG13" s="31">
        <v>0</v>
      </c>
      <c r="AH13" s="31">
        <v>0</v>
      </c>
      <c r="AI13" s="31">
        <v>0</v>
      </c>
    </row>
    <row r="14" spans="1:35" x14ac:dyDescent="0.2">
      <c r="C14" t="s">
        <v>27</v>
      </c>
      <c r="D14" s="31"/>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c r="Z14" s="31">
        <v>0</v>
      </c>
      <c r="AA14" s="31">
        <v>0</v>
      </c>
      <c r="AB14" s="31">
        <v>0</v>
      </c>
      <c r="AC14" s="31">
        <v>0</v>
      </c>
      <c r="AD14" s="31">
        <v>0</v>
      </c>
      <c r="AE14" s="31">
        <v>0</v>
      </c>
      <c r="AF14" s="31">
        <v>0</v>
      </c>
      <c r="AG14" s="31">
        <v>0</v>
      </c>
      <c r="AH14" s="31">
        <v>0</v>
      </c>
      <c r="AI14" s="31">
        <v>0</v>
      </c>
    </row>
    <row r="15" spans="1:35" x14ac:dyDescent="0.2">
      <c r="C15" t="s">
        <v>28</v>
      </c>
      <c r="D15" s="31"/>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c r="Z15" s="31">
        <v>0</v>
      </c>
      <c r="AA15" s="31">
        <v>0</v>
      </c>
      <c r="AB15" s="31">
        <v>0</v>
      </c>
      <c r="AC15" s="31">
        <v>0</v>
      </c>
      <c r="AD15" s="31">
        <v>0</v>
      </c>
      <c r="AE15" s="31">
        <v>0</v>
      </c>
      <c r="AF15" s="31">
        <v>0</v>
      </c>
      <c r="AG15" s="31">
        <v>0</v>
      </c>
      <c r="AH15" s="31">
        <v>0</v>
      </c>
      <c r="AI15" s="31">
        <v>0</v>
      </c>
    </row>
    <row r="16" spans="1:35" x14ac:dyDescent="0.2">
      <c r="C16" t="s">
        <v>73</v>
      </c>
      <c r="D16" s="31"/>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c r="Z16" s="31">
        <v>0</v>
      </c>
      <c r="AA16" s="31">
        <v>0</v>
      </c>
      <c r="AB16" s="31">
        <v>0</v>
      </c>
      <c r="AC16" s="31">
        <v>0</v>
      </c>
      <c r="AD16" s="31">
        <v>0</v>
      </c>
      <c r="AE16" s="31">
        <v>0</v>
      </c>
      <c r="AF16" s="31">
        <v>0</v>
      </c>
      <c r="AG16" s="31">
        <v>0</v>
      </c>
      <c r="AH16" s="31">
        <v>0</v>
      </c>
      <c r="AI16" s="31">
        <v>0</v>
      </c>
    </row>
    <row r="17" spans="1:35" x14ac:dyDescent="0.2">
      <c r="C17" t="s">
        <v>76</v>
      </c>
      <c r="D17" s="31"/>
      <c r="E17" s="31">
        <v>0</v>
      </c>
      <c r="F17" s="31">
        <v>0</v>
      </c>
      <c r="G17" s="31">
        <v>0</v>
      </c>
      <c r="H17" s="31">
        <v>0</v>
      </c>
      <c r="I17" s="31">
        <v>0</v>
      </c>
      <c r="J17" s="31">
        <v>0</v>
      </c>
      <c r="K17" s="31">
        <v>0</v>
      </c>
      <c r="L17" s="31">
        <v>0</v>
      </c>
      <c r="M17" s="31">
        <v>0</v>
      </c>
      <c r="N17" s="31">
        <v>0</v>
      </c>
      <c r="O17" s="31">
        <v>0</v>
      </c>
      <c r="P17" s="31">
        <v>0</v>
      </c>
      <c r="Q17" s="31">
        <v>0</v>
      </c>
      <c r="R17" s="31">
        <v>0</v>
      </c>
      <c r="S17" s="31">
        <v>0</v>
      </c>
      <c r="T17" s="31">
        <v>0</v>
      </c>
      <c r="U17" s="31">
        <v>0</v>
      </c>
      <c r="V17" s="31">
        <v>0</v>
      </c>
      <c r="W17" s="31">
        <v>0</v>
      </c>
      <c r="X17" s="31">
        <v>0</v>
      </c>
      <c r="Y17" s="31">
        <v>0</v>
      </c>
      <c r="Z17" s="31">
        <v>0</v>
      </c>
      <c r="AA17" s="31">
        <v>0</v>
      </c>
      <c r="AB17" s="31">
        <v>0</v>
      </c>
      <c r="AC17" s="31">
        <v>0</v>
      </c>
      <c r="AD17" s="31">
        <v>0</v>
      </c>
      <c r="AE17" s="31">
        <v>0</v>
      </c>
      <c r="AF17" s="31">
        <v>0</v>
      </c>
      <c r="AG17" s="31">
        <v>0</v>
      </c>
      <c r="AH17" s="31">
        <v>0</v>
      </c>
      <c r="AI17" s="31">
        <v>0</v>
      </c>
    </row>
    <row r="18" spans="1:35" x14ac:dyDescent="0.2">
      <c r="C18" t="s">
        <v>205</v>
      </c>
      <c r="D18" s="31"/>
      <c r="E18" s="31">
        <v>0</v>
      </c>
      <c r="F18" s="31">
        <v>0</v>
      </c>
      <c r="G18" s="31">
        <v>0</v>
      </c>
      <c r="H18" s="31">
        <v>0</v>
      </c>
      <c r="I18" s="31">
        <v>0</v>
      </c>
      <c r="J18" s="31">
        <v>0</v>
      </c>
      <c r="K18" s="31">
        <v>0</v>
      </c>
      <c r="L18" s="31">
        <v>0</v>
      </c>
      <c r="M18" s="31">
        <v>0</v>
      </c>
      <c r="N18" s="31">
        <v>0</v>
      </c>
      <c r="O18" s="31">
        <v>0</v>
      </c>
      <c r="P18" s="31">
        <v>0</v>
      </c>
      <c r="Q18" s="31">
        <v>0</v>
      </c>
      <c r="R18" s="31">
        <v>0</v>
      </c>
      <c r="S18" s="31">
        <v>0</v>
      </c>
      <c r="T18" s="31">
        <v>0</v>
      </c>
      <c r="U18" s="31">
        <v>0</v>
      </c>
      <c r="V18" s="31">
        <v>0</v>
      </c>
      <c r="W18" s="31">
        <v>0</v>
      </c>
      <c r="X18" s="31">
        <v>0</v>
      </c>
      <c r="Y18" s="31">
        <v>0</v>
      </c>
      <c r="Z18" s="31">
        <v>0</v>
      </c>
      <c r="AA18" s="31">
        <v>0</v>
      </c>
      <c r="AB18" s="31">
        <v>0</v>
      </c>
      <c r="AC18" s="31">
        <v>0</v>
      </c>
      <c r="AD18" s="31">
        <v>0</v>
      </c>
      <c r="AE18" s="31">
        <v>0</v>
      </c>
      <c r="AF18" s="31">
        <v>0</v>
      </c>
      <c r="AG18" s="31">
        <v>0</v>
      </c>
      <c r="AH18" s="31">
        <v>0</v>
      </c>
      <c r="AI18" s="31">
        <v>0</v>
      </c>
    </row>
    <row r="19" spans="1:35" x14ac:dyDescent="0.2">
      <c r="C19" t="s">
        <v>206</v>
      </c>
      <c r="D19" s="31"/>
      <c r="E19" s="31">
        <v>0</v>
      </c>
      <c r="F19" s="31">
        <v>0</v>
      </c>
      <c r="G19" s="31">
        <v>0</v>
      </c>
      <c r="H19" s="31">
        <v>0</v>
      </c>
      <c r="I19" s="31">
        <v>0</v>
      </c>
      <c r="J19" s="31">
        <v>0</v>
      </c>
      <c r="K19" s="31">
        <v>0</v>
      </c>
      <c r="L19" s="31">
        <v>0</v>
      </c>
      <c r="M19" s="31">
        <v>0</v>
      </c>
      <c r="N19" s="31">
        <v>0</v>
      </c>
      <c r="O19" s="31">
        <v>0</v>
      </c>
      <c r="P19" s="31">
        <v>0</v>
      </c>
      <c r="Q19" s="31">
        <v>0</v>
      </c>
      <c r="R19" s="31">
        <v>0</v>
      </c>
      <c r="S19" s="31">
        <v>0</v>
      </c>
      <c r="T19" s="31">
        <v>0</v>
      </c>
      <c r="U19" s="31">
        <v>0</v>
      </c>
      <c r="V19" s="31">
        <v>0</v>
      </c>
      <c r="W19" s="31">
        <v>0</v>
      </c>
      <c r="X19" s="31">
        <v>0</v>
      </c>
      <c r="Y19" s="31">
        <v>0</v>
      </c>
      <c r="Z19" s="31">
        <v>0</v>
      </c>
      <c r="AA19" s="31">
        <v>0</v>
      </c>
      <c r="AB19" s="31">
        <v>0</v>
      </c>
      <c r="AC19" s="31">
        <v>0</v>
      </c>
      <c r="AD19" s="31">
        <v>0</v>
      </c>
      <c r="AE19" s="31">
        <v>0</v>
      </c>
      <c r="AF19" s="31">
        <v>0</v>
      </c>
      <c r="AG19" s="31">
        <v>0</v>
      </c>
      <c r="AH19" s="31">
        <v>0</v>
      </c>
      <c r="AI19" s="31">
        <v>0</v>
      </c>
    </row>
    <row r="20" spans="1:35" x14ac:dyDescent="0.2">
      <c r="C20" t="s">
        <v>207</v>
      </c>
      <c r="D20" s="31"/>
      <c r="E20" s="31">
        <v>0</v>
      </c>
      <c r="F20" s="31">
        <v>0</v>
      </c>
      <c r="G20" s="31">
        <v>0</v>
      </c>
      <c r="H20" s="31">
        <v>0</v>
      </c>
      <c r="I20" s="31">
        <v>0</v>
      </c>
      <c r="J20" s="31">
        <v>0</v>
      </c>
      <c r="K20" s="31">
        <v>0</v>
      </c>
      <c r="L20" s="31">
        <v>0</v>
      </c>
      <c r="M20" s="31">
        <v>0</v>
      </c>
      <c r="N20" s="31">
        <v>0</v>
      </c>
      <c r="O20" s="31">
        <v>0</v>
      </c>
      <c r="P20" s="31">
        <v>0</v>
      </c>
      <c r="Q20" s="31">
        <v>0</v>
      </c>
      <c r="R20" s="31">
        <v>0</v>
      </c>
      <c r="S20" s="31">
        <v>0</v>
      </c>
      <c r="T20" s="31">
        <v>0</v>
      </c>
      <c r="U20" s="31">
        <v>0</v>
      </c>
      <c r="V20" s="31">
        <v>0</v>
      </c>
      <c r="W20" s="31">
        <v>0</v>
      </c>
      <c r="X20" s="31">
        <v>0</v>
      </c>
      <c r="Y20" s="31">
        <v>0</v>
      </c>
      <c r="Z20" s="31">
        <v>0</v>
      </c>
      <c r="AA20" s="31">
        <v>0</v>
      </c>
      <c r="AB20" s="31">
        <v>0</v>
      </c>
      <c r="AC20" s="31">
        <v>0</v>
      </c>
      <c r="AD20" s="31">
        <v>0</v>
      </c>
      <c r="AE20" s="31">
        <v>0</v>
      </c>
      <c r="AF20" s="31">
        <v>0</v>
      </c>
      <c r="AG20" s="31">
        <v>0</v>
      </c>
      <c r="AH20" s="31">
        <v>0</v>
      </c>
      <c r="AI20" s="31">
        <v>0</v>
      </c>
    </row>
    <row r="22" spans="1:35" x14ac:dyDescent="0.2">
      <c r="C22" s="1" t="s">
        <v>214</v>
      </c>
    </row>
    <row r="23" spans="1:35" x14ac:dyDescent="0.2">
      <c r="C23" s="1" t="s">
        <v>209</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1:35" x14ac:dyDescent="0.2">
      <c r="C24" t="s">
        <v>74</v>
      </c>
      <c r="D24" s="31"/>
      <c r="E24" s="31">
        <v>0</v>
      </c>
      <c r="F24" s="31">
        <v>0</v>
      </c>
      <c r="G24" s="31">
        <v>0</v>
      </c>
      <c r="H24" s="31">
        <v>0</v>
      </c>
      <c r="I24" s="31">
        <v>0</v>
      </c>
      <c r="J24" s="31">
        <v>0</v>
      </c>
      <c r="K24" s="31">
        <v>0</v>
      </c>
      <c r="L24" s="31">
        <v>0</v>
      </c>
      <c r="M24" s="31">
        <v>0</v>
      </c>
      <c r="N24" s="31">
        <v>0</v>
      </c>
      <c r="O24" s="31">
        <v>0</v>
      </c>
      <c r="P24" s="31">
        <v>0</v>
      </c>
      <c r="Q24" s="31">
        <v>0</v>
      </c>
      <c r="R24" s="31">
        <v>0</v>
      </c>
      <c r="S24" s="31">
        <v>0</v>
      </c>
      <c r="T24" s="31">
        <v>0</v>
      </c>
      <c r="U24" s="31">
        <v>0</v>
      </c>
      <c r="V24" s="31">
        <v>0</v>
      </c>
      <c r="W24" s="31">
        <v>0</v>
      </c>
      <c r="X24" s="31">
        <v>0</v>
      </c>
      <c r="Y24" s="31">
        <v>0</v>
      </c>
      <c r="Z24" s="31">
        <v>0</v>
      </c>
      <c r="AA24" s="31">
        <v>0</v>
      </c>
      <c r="AB24" s="31">
        <v>0</v>
      </c>
      <c r="AC24" s="31">
        <v>0</v>
      </c>
      <c r="AD24" s="31">
        <v>0</v>
      </c>
      <c r="AE24" s="31">
        <v>0</v>
      </c>
      <c r="AF24" s="31">
        <v>0</v>
      </c>
      <c r="AG24" s="31">
        <v>0</v>
      </c>
      <c r="AH24" s="31">
        <v>0</v>
      </c>
      <c r="AI24" s="31">
        <v>0</v>
      </c>
    </row>
    <row r="25" spans="1:35" x14ac:dyDescent="0.2">
      <c r="A25" t="s">
        <v>603</v>
      </c>
      <c r="B25" s="3" t="s">
        <v>7</v>
      </c>
      <c r="C25" t="s">
        <v>20</v>
      </c>
      <c r="D25" s="38"/>
      <c r="E25" s="38">
        <f>INDEX(Table_21._Residential_Sector_Eq!$E$8:$AK$93,MATCH($A25,Table_21._Residential_Sector_Eq!$C$8:$C$93,0),MATCH(E$4,Table_21._Residential_Sector_Eq!$E$5:$AK$5,0))*About!$A$27*About!$B$29</f>
        <v>0</v>
      </c>
      <c r="F25" s="38">
        <f>INDEX(Table_21._Residential_Sector_Eq!$E$8:$AK$93,MATCH($A25,Table_21._Residential_Sector_Eq!$C$8:$C$93,0),MATCH(F$4,Table_21._Residential_Sector_Eq!$E$5:$AK$5,0))*About!$A$27*About!$B$29</f>
        <v>0</v>
      </c>
      <c r="G25" s="38">
        <f>INDEX(Table_21._Residential_Sector_Eq!$E$8:$AK$93,MATCH($A25,Table_21._Residential_Sector_Eq!$C$8:$C$93,0),MATCH(G$4,Table_21._Residential_Sector_Eq!$E$5:$AK$5,0))*About!$A$27*About!$B$29</f>
        <v>0</v>
      </c>
      <c r="H25" s="38">
        <f>INDEX(Table_21._Residential_Sector_Eq!$E$8:$AK$93,MATCH($A25,Table_21._Residential_Sector_Eq!$C$8:$C$93,0),MATCH(H$4,Table_21._Residential_Sector_Eq!$E$5:$AK$5,0))*About!$A$27*About!$B$29</f>
        <v>0</v>
      </c>
      <c r="I25" s="38">
        <f>INDEX(Table_21._Residential_Sector_Eq!$E$8:$AK$93,MATCH($A25,Table_21._Residential_Sector_Eq!$C$8:$C$93,0),MATCH(I$4,Table_21._Residential_Sector_Eq!$E$5:$AK$5,0))*About!$A$27*About!$B$29</f>
        <v>0</v>
      </c>
      <c r="J25" s="38">
        <f>INDEX(Table_21._Residential_Sector_Eq!$E$8:$AK$93,MATCH($A25,Table_21._Residential_Sector_Eq!$C$8:$C$93,0),MATCH(J$4,Table_21._Residential_Sector_Eq!$E$5:$AK$5,0))*About!$A$27*About!$B$29</f>
        <v>0</v>
      </c>
      <c r="K25" s="38">
        <f>INDEX(Table_21._Residential_Sector_Eq!$E$8:$AK$93,MATCH($A25,Table_21._Residential_Sector_Eq!$C$8:$C$93,0),MATCH(K$4,Table_21._Residential_Sector_Eq!$E$5:$AK$5,0))*About!$A$27*About!$B$29</f>
        <v>0</v>
      </c>
      <c r="L25" s="38">
        <f>INDEX(Table_21._Residential_Sector_Eq!$E$8:$AK$93,MATCH($A25,Table_21._Residential_Sector_Eq!$C$8:$C$93,0),MATCH(L$4,Table_21._Residential_Sector_Eq!$E$5:$AK$5,0))*About!$A$27*About!$B$29</f>
        <v>0</v>
      </c>
      <c r="M25" s="38">
        <f>INDEX(Table_21._Residential_Sector_Eq!$E$8:$AK$93,MATCH($A25,Table_21._Residential_Sector_Eq!$C$8:$C$93,0),MATCH(M$4,Table_21._Residential_Sector_Eq!$E$5:$AK$5,0))*About!$A$27*About!$B$29</f>
        <v>0</v>
      </c>
      <c r="N25" s="38">
        <f>INDEX(Table_21._Residential_Sector_Eq!$E$8:$AK$93,MATCH($A25,Table_21._Residential_Sector_Eq!$C$8:$C$93,0),MATCH(N$4,Table_21._Residential_Sector_Eq!$E$5:$AK$5,0))*About!$A$27*About!$B$29</f>
        <v>0</v>
      </c>
      <c r="O25" s="38">
        <f>INDEX(Table_21._Residential_Sector_Eq!$E$8:$AK$93,MATCH($A25,Table_21._Residential_Sector_Eq!$C$8:$C$93,0),MATCH(O$4,Table_21._Residential_Sector_Eq!$E$5:$AK$5,0))*About!$A$27*About!$B$29</f>
        <v>0</v>
      </c>
      <c r="P25" s="38">
        <f>INDEX(Table_21._Residential_Sector_Eq!$E$8:$AK$93,MATCH($A25,Table_21._Residential_Sector_Eq!$C$8:$C$93,0),MATCH(P$4,Table_21._Residential_Sector_Eq!$E$5:$AK$5,0))*About!$A$27*About!$B$29</f>
        <v>0</v>
      </c>
      <c r="Q25" s="38">
        <f>INDEX(Table_21._Residential_Sector_Eq!$E$8:$AK$93,MATCH($A25,Table_21._Residential_Sector_Eq!$C$8:$C$93,0),MATCH(Q$4,Table_21._Residential_Sector_Eq!$E$5:$AK$5,0))*About!$A$27*About!$B$29</f>
        <v>0</v>
      </c>
      <c r="R25" s="38">
        <f>INDEX(Table_21._Residential_Sector_Eq!$E$8:$AK$93,MATCH($A25,Table_21._Residential_Sector_Eq!$C$8:$C$93,0),MATCH(R$4,Table_21._Residential_Sector_Eq!$E$5:$AK$5,0))*About!$A$27*About!$B$29</f>
        <v>0.25379606466148569</v>
      </c>
      <c r="S25" s="38">
        <f>INDEX(Table_21._Residential_Sector_Eq!$E$8:$AK$93,MATCH($A25,Table_21._Residential_Sector_Eq!$C$8:$C$93,0),MATCH(S$4,Table_21._Residential_Sector_Eq!$E$5:$AK$5,0))*About!$A$27*About!$B$29</f>
        <v>1.2689803233074286</v>
      </c>
      <c r="T25" s="38">
        <f>INDEX(Table_21._Residential_Sector_Eq!$E$8:$AK$93,MATCH($A25,Table_21._Residential_Sector_Eq!$C$8:$C$93,0),MATCH(T$4,Table_21._Residential_Sector_Eq!$E$5:$AK$5,0))*About!$A$27*About!$B$29</f>
        <v>3.5531449052607993</v>
      </c>
      <c r="U25" s="38">
        <f>INDEX(Table_21._Residential_Sector_Eq!$E$8:$AK$93,MATCH($A25,Table_21._Residential_Sector_Eq!$C$8:$C$93,0),MATCH(U$4,Table_21._Residential_Sector_Eq!$E$5:$AK$5,0))*About!$A$27*About!$B$29</f>
        <v>7.6138819398445703</v>
      </c>
      <c r="V25" s="38">
        <f>INDEX(Table_21._Residential_Sector_Eq!$E$8:$AK$93,MATCH($A25,Table_21._Residential_Sector_Eq!$C$8:$C$93,0),MATCH(V$4,Table_21._Residential_Sector_Eq!$E$5:$AK$5,0))*About!$A$27*About!$B$29</f>
        <v>15.227763879689141</v>
      </c>
      <c r="W25" s="38">
        <f>INDEX(Table_21._Residential_Sector_Eq!$E$8:$AK$93,MATCH($A25,Table_21._Residential_Sector_Eq!$C$8:$C$93,0),MATCH(W$4,Table_21._Residential_Sector_Eq!$E$5:$AK$5,0))*About!$A$27*About!$B$29</f>
        <v>29.694139565393826</v>
      </c>
      <c r="X25" s="38">
        <f>INDEX(Table_21._Residential_Sector_Eq!$E$8:$AK$93,MATCH($A25,Table_21._Residential_Sector_Eq!$C$8:$C$93,0),MATCH(X$4,Table_21._Residential_Sector_Eq!$E$5:$AK$5,0))*About!$A$27*About!$B$29</f>
        <v>55.835134225526858</v>
      </c>
      <c r="Y25" s="38">
        <f>INDEX(Table_21._Residential_Sector_Eq!$E$8:$AK$93,MATCH($A25,Table_21._Residential_Sector_Eq!$C$8:$C$93,0),MATCH(Y$4,Table_21._Residential_Sector_Eq!$E$5:$AK$5,0))*About!$A$27*About!$B$29</f>
        <v>104.5639786405321</v>
      </c>
      <c r="Z25" s="38">
        <f>INDEX(Table_21._Residential_Sector_Eq!$E$8:$AK$93,MATCH($A25,Table_21._Residential_Sector_Eq!$C$8:$C$93,0),MATCH(Z$4,Table_21._Residential_Sector_Eq!$E$5:$AK$5,0))*About!$A$27*About!$B$29</f>
        <v>193.39260127205208</v>
      </c>
      <c r="AA25" s="38">
        <f>INDEX(Table_21._Residential_Sector_Eq!$E$8:$AK$93,MATCH($A25,Table_21._Residential_Sector_Eq!$C$8:$C$93,0),MATCH(AA$4,Table_21._Residential_Sector_Eq!$E$5:$AK$5,0))*About!$A$27*About!$B$29</f>
        <v>282.4750199682336</v>
      </c>
      <c r="AB25" s="38">
        <f>INDEX(Table_21._Residential_Sector_Eq!$E$8:$AK$93,MATCH($A25,Table_21._Residential_Sector_Eq!$C$8:$C$93,0),MATCH(AB$4,Table_21._Residential_Sector_Eq!$E$5:$AK$5,0))*About!$A$27*About!$B$29</f>
        <v>372.06503079373806</v>
      </c>
      <c r="AC25" s="38">
        <f>INDEX(Table_21._Residential_Sector_Eq!$E$8:$AK$93,MATCH($A25,Table_21._Residential_Sector_Eq!$C$8:$C$93,0),MATCH(AC$4,Table_21._Residential_Sector_Eq!$E$5:$AK$5,0))*About!$A$27*About!$B$29</f>
        <v>462.41642981322696</v>
      </c>
      <c r="AD25" s="38">
        <f>INDEX(Table_21._Residential_Sector_Eq!$E$8:$AK$93,MATCH($A25,Table_21._Residential_Sector_Eq!$C$8:$C$93,0),MATCH(AD$4,Table_21._Residential_Sector_Eq!$E$5:$AK$5,0))*About!$A$27*About!$B$29</f>
        <v>553.02162489737736</v>
      </c>
      <c r="AE25" s="38">
        <f>INDEX(Table_21._Residential_Sector_Eq!$E$8:$AK$93,MATCH($A25,Table_21._Residential_Sector_Eq!$C$8:$C$93,0),MATCH(AE$4,Table_21._Residential_Sector_Eq!$E$5:$AK$5,0))*About!$A$27*About!$B$29</f>
        <v>644.64200424017372</v>
      </c>
      <c r="AF25" s="38">
        <f>INDEX(Table_21._Residential_Sector_Eq!$E$8:$AK$93,MATCH($A25,Table_21._Residential_Sector_Eq!$C$8:$C$93,0),MATCH(AF$4,Table_21._Residential_Sector_Eq!$E$5:$AK$5,0))*About!$A$27*About!$B$29</f>
        <v>736.51617964763147</v>
      </c>
      <c r="AG25" s="38">
        <f>INDEX(Table_21._Residential_Sector_Eq!$E$8:$AK$93,MATCH($A25,Table_21._Residential_Sector_Eq!$C$8:$C$93,0),MATCH(AG$4,Table_21._Residential_Sector_Eq!$E$5:$AK$5,0))*About!$A$27*About!$B$29</f>
        <v>828.64415111975086</v>
      </c>
      <c r="AH25" s="38">
        <f>INDEX(Table_21._Residential_Sector_Eq!$E$8:$AK$93,MATCH($A25,Table_21._Residential_Sector_Eq!$C$8:$C$93,0),MATCH(AH$4,Table_21._Residential_Sector_Eq!$E$5:$AK$5,0))*About!$A$27*About!$B$29</f>
        <v>921.27971472119305</v>
      </c>
      <c r="AI25" s="38">
        <f>INDEX(Table_21._Residential_Sector_Eq!$E$8:$AK$93,MATCH($A25,Table_21._Residential_Sector_Eq!$C$8:$C$93,0),MATCH(AI$4,Table_21._Residential_Sector_Eq!$E$5:$AK$5,0))*About!$A$27*About!$B$29</f>
        <v>1014.6766665166199</v>
      </c>
    </row>
    <row r="26" spans="1:35" x14ac:dyDescent="0.2">
      <c r="C26" t="s">
        <v>21</v>
      </c>
      <c r="D26" s="31"/>
      <c r="E26" s="31">
        <v>0</v>
      </c>
      <c r="F26" s="31">
        <v>0</v>
      </c>
      <c r="G26" s="31">
        <v>0</v>
      </c>
      <c r="H26" s="31">
        <v>0</v>
      </c>
      <c r="I26" s="31">
        <v>0</v>
      </c>
      <c r="J26" s="31">
        <v>0</v>
      </c>
      <c r="K26" s="31">
        <v>0</v>
      </c>
      <c r="L26" s="31">
        <v>0</v>
      </c>
      <c r="M26" s="31">
        <v>0</v>
      </c>
      <c r="N26" s="31">
        <v>0</v>
      </c>
      <c r="O26" s="31">
        <v>0</v>
      </c>
      <c r="P26" s="31">
        <v>0</v>
      </c>
      <c r="Q26" s="31">
        <v>0</v>
      </c>
      <c r="R26" s="31">
        <v>0</v>
      </c>
      <c r="S26" s="31">
        <v>0</v>
      </c>
      <c r="T26" s="31">
        <v>0</v>
      </c>
      <c r="U26" s="31">
        <v>0</v>
      </c>
      <c r="V26" s="31">
        <v>0</v>
      </c>
      <c r="W26" s="31">
        <v>0</v>
      </c>
      <c r="X26" s="31">
        <v>0</v>
      </c>
      <c r="Y26" s="31">
        <v>0</v>
      </c>
      <c r="Z26" s="31">
        <v>0</v>
      </c>
      <c r="AA26" s="31">
        <v>0</v>
      </c>
      <c r="AB26" s="31">
        <v>0</v>
      </c>
      <c r="AC26" s="31">
        <v>0</v>
      </c>
      <c r="AD26" s="31">
        <v>0</v>
      </c>
      <c r="AE26" s="31">
        <v>0</v>
      </c>
      <c r="AF26" s="31">
        <v>0</v>
      </c>
      <c r="AG26" s="31">
        <v>0</v>
      </c>
      <c r="AH26" s="31">
        <v>0</v>
      </c>
      <c r="AI26" s="31">
        <v>0</v>
      </c>
    </row>
    <row r="27" spans="1:35" x14ac:dyDescent="0.2">
      <c r="C27" t="s">
        <v>22</v>
      </c>
      <c r="D27" s="31"/>
      <c r="E27" s="31">
        <v>0</v>
      </c>
      <c r="F27" s="31">
        <v>0</v>
      </c>
      <c r="G27" s="31">
        <v>0</v>
      </c>
      <c r="H27" s="31">
        <v>0</v>
      </c>
      <c r="I27" s="31">
        <v>0</v>
      </c>
      <c r="J27" s="31">
        <v>0</v>
      </c>
      <c r="K27" s="31">
        <v>0</v>
      </c>
      <c r="L27" s="31">
        <v>0</v>
      </c>
      <c r="M27" s="31">
        <v>0</v>
      </c>
      <c r="N27" s="31">
        <v>0</v>
      </c>
      <c r="O27" s="31">
        <v>0</v>
      </c>
      <c r="P27" s="31">
        <v>0</v>
      </c>
      <c r="Q27" s="31">
        <v>0</v>
      </c>
      <c r="R27" s="31">
        <v>0</v>
      </c>
      <c r="S27" s="31">
        <v>0</v>
      </c>
      <c r="T27" s="31">
        <v>0</v>
      </c>
      <c r="U27" s="31">
        <v>0</v>
      </c>
      <c r="V27" s="31">
        <v>0</v>
      </c>
      <c r="W27" s="31">
        <v>0</v>
      </c>
      <c r="X27" s="31">
        <v>0</v>
      </c>
      <c r="Y27" s="31">
        <v>0</v>
      </c>
      <c r="Z27" s="31">
        <v>0</v>
      </c>
      <c r="AA27" s="31">
        <v>0</v>
      </c>
      <c r="AB27" s="31">
        <v>0</v>
      </c>
      <c r="AC27" s="31">
        <v>0</v>
      </c>
      <c r="AD27" s="31">
        <v>0</v>
      </c>
      <c r="AE27" s="31">
        <v>0</v>
      </c>
      <c r="AF27" s="31">
        <v>0</v>
      </c>
      <c r="AG27" s="31">
        <v>0</v>
      </c>
      <c r="AH27" s="31">
        <v>0</v>
      </c>
      <c r="AI27" s="31">
        <v>0</v>
      </c>
    </row>
    <row r="28" spans="1:35" x14ac:dyDescent="0.2">
      <c r="A28" t="s">
        <v>605</v>
      </c>
      <c r="B28" s="3" t="s">
        <v>9</v>
      </c>
      <c r="C28" t="s">
        <v>75</v>
      </c>
      <c r="D28" s="38"/>
      <c r="E28" s="38">
        <f>INDEX(Table_21._Residential_Sector_Eq!$E$8:$AK$93,MATCH($A28,Table_21._Residential_Sector_Eq!$C$8:$C$93,0),MATCH(E$4,Table_21._Residential_Sector_Eq!$E$5:$AK$5,0))*About!$A$27*About!$B$29</f>
        <v>4706.9018152119143</v>
      </c>
      <c r="F28" s="38">
        <f>INDEX(Table_21._Residential_Sector_Eq!$E$8:$AK$93,MATCH($A28,Table_21._Residential_Sector_Eq!$C$8:$C$93,0),MATCH(F$4,Table_21._Residential_Sector_Eq!$E$5:$AK$5,0))*About!$A$27*About!$B$29</f>
        <v>4706.9018152119143</v>
      </c>
      <c r="G28" s="38">
        <f>INDEX(Table_21._Residential_Sector_Eq!$E$8:$AK$93,MATCH($A28,Table_21._Residential_Sector_Eq!$C$8:$C$93,0),MATCH(G$4,Table_21._Residential_Sector_Eq!$E$5:$AK$5,0))*About!$A$27*About!$B$29</f>
        <v>4706.9018152119143</v>
      </c>
      <c r="H28" s="38">
        <f>INDEX(Table_21._Residential_Sector_Eq!$E$8:$AK$93,MATCH($A28,Table_21._Residential_Sector_Eq!$C$8:$C$93,0),MATCH(H$4,Table_21._Residential_Sector_Eq!$E$5:$AK$5,0))*About!$A$27*About!$B$29</f>
        <v>4706.9018152119143</v>
      </c>
      <c r="I28" s="38">
        <f>INDEX(Table_21._Residential_Sector_Eq!$E$8:$AK$93,MATCH($A28,Table_21._Residential_Sector_Eq!$C$8:$C$93,0),MATCH(I$4,Table_21._Residential_Sector_Eq!$E$5:$AK$5,0))*About!$A$27*About!$B$29</f>
        <v>4706.9018152119143</v>
      </c>
      <c r="J28" s="38">
        <f>INDEX(Table_21._Residential_Sector_Eq!$E$8:$AK$93,MATCH($A28,Table_21._Residential_Sector_Eq!$C$8:$C$93,0),MATCH(J$4,Table_21._Residential_Sector_Eq!$E$5:$AK$5,0))*About!$A$27*About!$B$29</f>
        <v>4706.9018152119143</v>
      </c>
      <c r="K28" s="38">
        <f>INDEX(Table_21._Residential_Sector_Eq!$E$8:$AK$93,MATCH($A28,Table_21._Residential_Sector_Eq!$C$8:$C$93,0),MATCH(K$4,Table_21._Residential_Sector_Eq!$E$5:$AK$5,0))*About!$A$27*About!$B$29</f>
        <v>4706.9018152119143</v>
      </c>
      <c r="L28" s="38">
        <f>INDEX(Table_21._Residential_Sector_Eq!$E$8:$AK$93,MATCH($A28,Table_21._Residential_Sector_Eq!$C$8:$C$93,0),MATCH(L$4,Table_21._Residential_Sector_Eq!$E$5:$AK$5,0))*About!$A$27*About!$B$29</f>
        <v>4706.9018152119143</v>
      </c>
      <c r="M28" s="38">
        <f>INDEX(Table_21._Residential_Sector_Eq!$E$8:$AK$93,MATCH($A28,Table_21._Residential_Sector_Eq!$C$8:$C$93,0),MATCH(M$4,Table_21._Residential_Sector_Eq!$E$5:$AK$5,0))*About!$A$27*About!$B$29</f>
        <v>4706.9018152119143</v>
      </c>
      <c r="N28" s="38">
        <f>INDEX(Table_21._Residential_Sector_Eq!$E$8:$AK$93,MATCH($A28,Table_21._Residential_Sector_Eq!$C$8:$C$93,0),MATCH(N$4,Table_21._Residential_Sector_Eq!$E$5:$AK$5,0))*About!$A$27*About!$B$29</f>
        <v>4706.9018152119143</v>
      </c>
      <c r="O28" s="38">
        <f>INDEX(Table_21._Residential_Sector_Eq!$E$8:$AK$93,MATCH($A28,Table_21._Residential_Sector_Eq!$C$8:$C$93,0),MATCH(O$4,Table_21._Residential_Sector_Eq!$E$5:$AK$5,0))*About!$A$27*About!$B$29</f>
        <v>4706.9018152119143</v>
      </c>
      <c r="P28" s="38">
        <f>INDEX(Table_21._Residential_Sector_Eq!$E$8:$AK$93,MATCH($A28,Table_21._Residential_Sector_Eq!$C$8:$C$93,0),MATCH(P$4,Table_21._Residential_Sector_Eq!$E$5:$AK$5,0))*About!$A$27*About!$B$29</f>
        <v>4706.9018152119143</v>
      </c>
      <c r="Q28" s="38">
        <f>INDEX(Table_21._Residential_Sector_Eq!$E$8:$AK$93,MATCH($A28,Table_21._Residential_Sector_Eq!$C$8:$C$93,0),MATCH(Q$4,Table_21._Residential_Sector_Eq!$E$5:$AK$5,0))*About!$A$27*About!$B$29</f>
        <v>4706.9018152119143</v>
      </c>
      <c r="R28" s="38">
        <f>INDEX(Table_21._Residential_Sector_Eq!$E$8:$AK$93,MATCH($A28,Table_21._Residential_Sector_Eq!$C$8:$C$93,0),MATCH(R$4,Table_21._Residential_Sector_Eq!$E$5:$AK$5,0))*About!$A$27*About!$B$29</f>
        <v>4707.1556112765757</v>
      </c>
      <c r="S28" s="38">
        <f>INDEX(Table_21._Residential_Sector_Eq!$E$8:$AK$93,MATCH($A28,Table_21._Residential_Sector_Eq!$C$8:$C$93,0),MATCH(S$4,Table_21._Residential_Sector_Eq!$E$5:$AK$5,0))*About!$A$27*About!$B$29</f>
        <v>4707.9169994705599</v>
      </c>
      <c r="T28" s="38">
        <f>INDEX(Table_21._Residential_Sector_Eq!$E$8:$AK$93,MATCH($A28,Table_21._Residential_Sector_Eq!$C$8:$C$93,0),MATCH(T$4,Table_21._Residential_Sector_Eq!$E$5:$AK$5,0))*About!$A$27*About!$B$29</f>
        <v>4709.4397758585283</v>
      </c>
      <c r="U28" s="38">
        <f>INDEX(Table_21._Residential_Sector_Eq!$E$8:$AK$93,MATCH($A28,Table_21._Residential_Sector_Eq!$C$8:$C$93,0),MATCH(U$4,Table_21._Residential_Sector_Eq!$E$5:$AK$5,0))*About!$A$27*About!$B$29</f>
        <v>4712.4853286344669</v>
      </c>
      <c r="V28" s="38">
        <f>INDEX(Table_21._Residential_Sector_Eq!$E$8:$AK$93,MATCH($A28,Table_21._Residential_Sector_Eq!$C$8:$C$93,0),MATCH(V$4,Table_21._Residential_Sector_Eq!$E$5:$AK$5,0))*About!$A$27*About!$B$29</f>
        <v>4718.0688420570186</v>
      </c>
      <c r="W28" s="38">
        <f>INDEX(Table_21._Residential_Sector_Eq!$E$8:$AK$93,MATCH($A28,Table_21._Residential_Sector_Eq!$C$8:$C$93,0),MATCH(W$4,Table_21._Residential_Sector_Eq!$E$5:$AK$5,0))*About!$A$27*About!$B$29</f>
        <v>4728.7282767728011</v>
      </c>
      <c r="X28" s="38">
        <f>INDEX(Table_21._Residential_Sector_Eq!$E$8:$AK$93,MATCH($A28,Table_21._Residential_Sector_Eq!$C$8:$C$93,0),MATCH(X$4,Table_21._Residential_Sector_Eq!$E$5:$AK$5,0))*About!$A$27*About!$B$29</f>
        <v>4748.016777687074</v>
      </c>
      <c r="Y28" s="38">
        <f>INDEX(Table_21._Residential_Sector_Eq!$E$8:$AK$93,MATCH($A28,Table_21._Residential_Sector_Eq!$C$8:$C$93,0),MATCH(Y$4,Table_21._Residential_Sector_Eq!$E$5:$AK$5,0))*About!$A$27*About!$B$29</f>
        <v>4783.8020228043433</v>
      </c>
      <c r="Z28" s="38">
        <f>INDEX(Table_21._Residential_Sector_Eq!$E$8:$AK$93,MATCH($A28,Table_21._Residential_Sector_Eq!$C$8:$C$93,0),MATCH(Z$4,Table_21._Residential_Sector_Eq!$E$5:$AK$5,0))*About!$A$27*About!$B$29</f>
        <v>4849.0276114223452</v>
      </c>
      <c r="AA28" s="38">
        <f>INDEX(Table_21._Residential_Sector_Eq!$E$8:$AK$93,MATCH($A28,Table_21._Residential_Sector_Eq!$C$8:$C$93,0),MATCH(AA$4,Table_21._Residential_Sector_Eq!$E$5:$AK$5,0))*About!$A$27*About!$B$29</f>
        <v>4914.5069961050085</v>
      </c>
      <c r="AB28" s="38">
        <f>INDEX(Table_21._Residential_Sector_Eq!$E$8:$AK$93,MATCH($A28,Table_21._Residential_Sector_Eq!$C$8:$C$93,0),MATCH(AB$4,Table_21._Residential_Sector_Eq!$E$5:$AK$5,0))*About!$A$27*About!$B$29</f>
        <v>4980.4939729169955</v>
      </c>
      <c r="AC28" s="38">
        <f>INDEX(Table_21._Residential_Sector_Eq!$E$8:$AK$93,MATCH($A28,Table_21._Residential_Sector_Eq!$C$8:$C$93,0),MATCH(AC$4,Table_21._Residential_Sector_Eq!$E$5:$AK$5,0))*About!$A$27*About!$B$29</f>
        <v>5046.734745793643</v>
      </c>
      <c r="AD28" s="38">
        <f>INDEX(Table_21._Residential_Sector_Eq!$E$8:$AK$93,MATCH($A28,Table_21._Residential_Sector_Eq!$C$8:$C$93,0),MATCH(AD$4,Table_21._Residential_Sector_Eq!$E$5:$AK$5,0))*About!$A$27*About!$B$29</f>
        <v>5113.4831107996133</v>
      </c>
      <c r="AE28" s="38">
        <f>INDEX(Table_21._Residential_Sector_Eq!$E$8:$AK$93,MATCH($A28,Table_21._Residential_Sector_Eq!$C$8:$C$93,0),MATCH(AE$4,Table_21._Residential_Sector_Eq!$E$5:$AK$5,0))*About!$A$27*About!$B$29</f>
        <v>5180.7390679349082</v>
      </c>
      <c r="AF28" s="38">
        <f>INDEX(Table_21._Residential_Sector_Eq!$E$8:$AK$93,MATCH($A28,Table_21._Residential_Sector_Eq!$C$8:$C$93,0),MATCH(AF$4,Table_21._Residential_Sector_Eq!$E$5:$AK$5,0))*About!$A$27*About!$B$29</f>
        <v>5247.9950250702004</v>
      </c>
      <c r="AG28" s="38">
        <f>INDEX(Table_21._Residential_Sector_Eq!$E$8:$AK$93,MATCH($A28,Table_21._Residential_Sector_Eq!$C$8:$C$93,0),MATCH(AG$4,Table_21._Residential_Sector_Eq!$E$5:$AK$5,0))*About!$A$27*About!$B$29</f>
        <v>5315.5047782701558</v>
      </c>
      <c r="AH28" s="38">
        <f>INDEX(Table_21._Residential_Sector_Eq!$E$8:$AK$93,MATCH($A28,Table_21._Residential_Sector_Eq!$C$8:$C$93,0),MATCH(AH$4,Table_21._Residential_Sector_Eq!$E$5:$AK$5,0))*About!$A$27*About!$B$29</f>
        <v>5383.2683275347727</v>
      </c>
      <c r="AI28" s="38">
        <f>INDEX(Table_21._Residential_Sector_Eq!$E$8:$AK$93,MATCH($A28,Table_21._Residential_Sector_Eq!$C$8:$C$93,0),MATCH(AI$4,Table_21._Residential_Sector_Eq!$E$5:$AK$5,0))*About!$A$27*About!$B$29</f>
        <v>5451.5394689287132</v>
      </c>
    </row>
    <row r="29" spans="1:35" x14ac:dyDescent="0.2">
      <c r="A29" t="s">
        <v>604</v>
      </c>
      <c r="B29" s="3" t="s">
        <v>8</v>
      </c>
      <c r="C29" t="s">
        <v>23</v>
      </c>
      <c r="D29" s="38"/>
      <c r="E29" s="38">
        <f>INDEX(Table_21._Residential_Sector_Eq!$E$8:$AK$93,MATCH($A29,Table_21._Residential_Sector_Eq!$C$8:$C$93,0),MATCH(E$4,Table_21._Residential_Sector_Eq!$E$5:$AK$5,0))*About!$A$27*About!$B$29</f>
        <v>6880296.3433555849</v>
      </c>
      <c r="F29" s="38">
        <f>INDEX(Table_21._Residential_Sector_Eq!$E$8:$AK$93,MATCH($A29,Table_21._Residential_Sector_Eq!$C$8:$C$93,0),MATCH(F$4,Table_21._Residential_Sector_Eq!$E$5:$AK$5,0))*About!$A$27*About!$B$29</f>
        <v>7924306.25143365</v>
      </c>
      <c r="G29" s="38">
        <f>INDEX(Table_21._Residential_Sector_Eq!$E$8:$AK$93,MATCH($A29,Table_21._Residential_Sector_Eq!$C$8:$C$93,0),MATCH(G$4,Table_21._Residential_Sector_Eq!$E$5:$AK$5,0))*About!$A$27*About!$B$29</f>
        <v>8830156.9419958778</v>
      </c>
      <c r="H29" s="38">
        <f>INDEX(Table_21._Residential_Sector_Eq!$E$8:$AK$93,MATCH($A29,Table_21._Residential_Sector_Eq!$C$8:$C$93,0),MATCH(H$4,Table_21._Residential_Sector_Eq!$E$5:$AK$5,0))*About!$A$27*About!$B$29</f>
        <v>9713171.5702519938</v>
      </c>
      <c r="I29" s="38">
        <f>INDEX(Table_21._Residential_Sector_Eq!$E$8:$AK$93,MATCH($A29,Table_21._Residential_Sector_Eq!$C$8:$C$93,0),MATCH(I$4,Table_21._Residential_Sector_Eq!$E$5:$AK$5,0))*About!$A$27*About!$B$29</f>
        <v>10579330.586669682</v>
      </c>
      <c r="J29" s="38">
        <f>INDEX(Table_21._Residential_Sector_Eq!$E$8:$AK$93,MATCH($A29,Table_21._Residential_Sector_Eq!$C$8:$C$93,0),MATCH(J$4,Table_21._Residential_Sector_Eq!$E$5:$AK$5,0))*About!$A$27*About!$B$29</f>
        <v>11453905.73438761</v>
      </c>
      <c r="K29" s="38">
        <f>INDEX(Table_21._Residential_Sector_Eq!$E$8:$AK$93,MATCH($A29,Table_21._Residential_Sector_Eq!$C$8:$C$93,0),MATCH(K$4,Table_21._Residential_Sector_Eq!$E$5:$AK$5,0))*About!$A$27*About!$B$29</f>
        <v>12350836.508461246</v>
      </c>
      <c r="L29" s="38">
        <f>INDEX(Table_21._Residential_Sector_Eq!$E$8:$AK$93,MATCH($A29,Table_21._Residential_Sector_Eq!$C$8:$C$93,0),MATCH(L$4,Table_21._Residential_Sector_Eq!$E$5:$AK$5,0))*About!$A$27*About!$B$29</f>
        <v>13250785.17153977</v>
      </c>
      <c r="M29" s="38">
        <f>INDEX(Table_21._Residential_Sector_Eq!$E$8:$AK$93,MATCH($A29,Table_21._Residential_Sector_Eq!$C$8:$C$93,0),MATCH(M$4,Table_21._Residential_Sector_Eq!$E$5:$AK$5,0))*About!$A$27*About!$B$29</f>
        <v>14160721.471150918</v>
      </c>
      <c r="N29" s="38">
        <f>INDEX(Table_21._Residential_Sector_Eq!$E$8:$AK$93,MATCH($A29,Table_21._Residential_Sector_Eq!$C$8:$C$93,0),MATCH(N$4,Table_21._Residential_Sector_Eq!$E$5:$AK$5,0))*About!$A$27*About!$B$29</f>
        <v>15075976.574889177</v>
      </c>
      <c r="O29" s="38">
        <f>INDEX(Table_21._Residential_Sector_Eq!$E$8:$AK$93,MATCH($A29,Table_21._Residential_Sector_Eq!$C$8:$C$93,0),MATCH(O$4,Table_21._Residential_Sector_Eq!$E$5:$AK$5,0))*About!$A$27*About!$B$29</f>
        <v>16014237.022908675</v>
      </c>
      <c r="P29" s="38">
        <f>INDEX(Table_21._Residential_Sector_Eq!$E$8:$AK$93,MATCH($A29,Table_21._Residential_Sector_Eq!$C$8:$C$93,0),MATCH(P$4,Table_21._Residential_Sector_Eq!$E$5:$AK$5,0))*About!$A$27*About!$B$29</f>
        <v>16975349.776182428</v>
      </c>
      <c r="Q29" s="38">
        <f>INDEX(Table_21._Residential_Sector_Eq!$E$8:$AK$93,MATCH($A29,Table_21._Residential_Sector_Eq!$C$8:$C$93,0),MATCH(Q$4,Table_21._Residential_Sector_Eq!$E$5:$AK$5,0))*About!$A$27*About!$B$29</f>
        <v>17959820.396471225</v>
      </c>
      <c r="R29" s="38">
        <f>INDEX(Table_21._Residential_Sector_Eq!$E$8:$AK$93,MATCH($A29,Table_21._Residential_Sector_Eq!$C$8:$C$93,0),MATCH(R$4,Table_21._Residential_Sector_Eq!$E$5:$AK$5,0))*About!$A$27*About!$B$29</f>
        <v>18961196.626423195</v>
      </c>
      <c r="S29" s="38">
        <f>INDEX(Table_21._Residential_Sector_Eq!$E$8:$AK$93,MATCH($A29,Table_21._Residential_Sector_Eq!$C$8:$C$93,0),MATCH(S$4,Table_21._Residential_Sector_Eq!$E$5:$AK$5,0))*About!$A$27*About!$B$29</f>
        <v>19985950.265687201</v>
      </c>
      <c r="T29" s="38">
        <f>INDEX(Table_21._Residential_Sector_Eq!$E$8:$AK$93,MATCH($A29,Table_21._Residential_Sector_Eq!$C$8:$C$93,0),MATCH(T$4,Table_21._Residential_Sector_Eq!$E$5:$AK$5,0))*About!$A$27*About!$B$29</f>
        <v>21024736.035570275</v>
      </c>
      <c r="U29" s="38">
        <f>INDEX(Table_21._Residential_Sector_Eq!$E$8:$AK$93,MATCH($A29,Table_21._Residential_Sector_Eq!$C$8:$C$93,0),MATCH(U$4,Table_21._Residential_Sector_Eq!$E$5:$AK$5,0))*About!$A$27*About!$B$29</f>
        <v>22085290.147715427</v>
      </c>
      <c r="V29" s="38">
        <f>INDEX(Table_21._Residential_Sector_Eq!$E$8:$AK$93,MATCH($A29,Table_21._Residential_Sector_Eq!$C$8:$C$93,0),MATCH(V$4,Table_21._Residential_Sector_Eq!$E$5:$AK$5,0))*About!$A$27*About!$B$29</f>
        <v>23163216.600486659</v>
      </c>
      <c r="W29" s="38">
        <f>INDEX(Table_21._Residential_Sector_Eq!$E$8:$AK$93,MATCH($A29,Table_21._Residential_Sector_Eq!$C$8:$C$93,0),MATCH(W$4,Table_21._Residential_Sector_Eq!$E$5:$AK$5,0))*About!$A$27*About!$B$29</f>
        <v>24266808.94168498</v>
      </c>
      <c r="X29" s="38">
        <f>INDEX(Table_21._Residential_Sector_Eq!$E$8:$AK$93,MATCH($A29,Table_21._Residential_Sector_Eq!$C$8:$C$93,0),MATCH(X$4,Table_21._Residential_Sector_Eq!$E$5:$AK$5,0))*About!$A$27*About!$B$29</f>
        <v>25390279.352055777</v>
      </c>
      <c r="Y29" s="38">
        <f>INDEX(Table_21._Residential_Sector_Eq!$E$8:$AK$93,MATCH($A29,Table_21._Residential_Sector_Eq!$C$8:$C$93,0),MATCH(Y$4,Table_21._Residential_Sector_Eq!$E$5:$AK$5,0))*About!$A$27*About!$B$29</f>
        <v>26542968.795758929</v>
      </c>
      <c r="Z29" s="38">
        <f>INDEX(Table_21._Residential_Sector_Eq!$E$8:$AK$93,MATCH($A29,Table_21._Residential_Sector_Eq!$C$8:$C$93,0),MATCH(Z$4,Table_21._Residential_Sector_Eq!$E$5:$AK$5,0))*About!$A$27*About!$B$29</f>
        <v>27720220.368803948</v>
      </c>
      <c r="AA29" s="38">
        <f>INDEX(Table_21._Residential_Sector_Eq!$E$8:$AK$93,MATCH($A29,Table_21._Residential_Sector_Eq!$C$8:$C$93,0),MATCH(AA$4,Table_21._Residential_Sector_Eq!$E$5:$AK$5,0))*About!$A$27*About!$B$29</f>
        <v>28925879.335366528</v>
      </c>
      <c r="AB29" s="38">
        <f>INDEX(Table_21._Residential_Sector_Eq!$E$8:$AK$93,MATCH($A29,Table_21._Residential_Sector_Eq!$C$8:$C$93,0),MATCH(AB$4,Table_21._Residential_Sector_Eq!$E$5:$AK$5,0))*About!$A$27*About!$B$29</f>
        <v>30167598.408184409</v>
      </c>
      <c r="AC29" s="38">
        <f>INDEX(Table_21._Residential_Sector_Eq!$E$8:$AK$93,MATCH($A29,Table_21._Residential_Sector_Eq!$C$8:$C$93,0),MATCH(AC$4,Table_21._Residential_Sector_Eq!$E$5:$AK$5,0))*About!$A$27*About!$B$29</f>
        <v>31441247.310101286</v>
      </c>
      <c r="AD29" s="38">
        <f>INDEX(Table_21._Residential_Sector_Eq!$E$8:$AK$93,MATCH($A29,Table_21._Residential_Sector_Eq!$C$8:$C$93,0),MATCH(AD$4,Table_21._Residential_Sector_Eq!$E$5:$AK$5,0))*About!$A$27*About!$B$29</f>
        <v>32758691.514732212</v>
      </c>
      <c r="AE29" s="38">
        <f>INDEX(Table_21._Residential_Sector_Eq!$E$8:$AK$93,MATCH($A29,Table_21._Residential_Sector_Eq!$C$8:$C$93,0),MATCH(AE$4,Table_21._Residential_Sector_Eq!$E$5:$AK$5,0))*About!$A$27*About!$B$29</f>
        <v>34107788.403159522</v>
      </c>
      <c r="AF29" s="38">
        <f>INDEX(Table_21._Residential_Sector_Eq!$E$8:$AK$93,MATCH($A29,Table_21._Residential_Sector_Eq!$C$8:$C$93,0),MATCH(AF$4,Table_21._Residential_Sector_Eq!$E$5:$AK$5,0))*About!$A$27*About!$B$29</f>
        <v>35488126.064370275</v>
      </c>
      <c r="AG29" s="38">
        <f>INDEX(Table_21._Residential_Sector_Eq!$E$8:$AK$93,MATCH($A29,Table_21._Residential_Sector_Eq!$C$8:$C$93,0),MATCH(AG$4,Table_21._Residential_Sector_Eq!$E$5:$AK$5,0))*About!$A$27*About!$B$29</f>
        <v>36913835.101856634</v>
      </c>
      <c r="AH29" s="38">
        <f>INDEX(Table_21._Residential_Sector_Eq!$E$8:$AK$93,MATCH($A29,Table_21._Residential_Sector_Eq!$C$8:$C$93,0),MATCH(AH$4,Table_21._Residential_Sector_Eq!$E$5:$AK$5,0))*About!$A$27*About!$B$29</f>
        <v>38374219.78806556</v>
      </c>
      <c r="AI29" s="38">
        <f>INDEX(Table_21._Residential_Sector_Eq!$E$8:$AK$93,MATCH($A29,Table_21._Residential_Sector_Eq!$C$8:$C$93,0),MATCH(AI$4,Table_21._Residential_Sector_Eq!$E$5:$AK$5,0))*About!$A$27*About!$B$29</f>
        <v>39870228.558890693</v>
      </c>
    </row>
    <row r="30" spans="1:35" x14ac:dyDescent="0.2">
      <c r="C30" t="s">
        <v>24</v>
      </c>
      <c r="D30" s="31"/>
      <c r="E30" s="31">
        <v>0</v>
      </c>
      <c r="F30" s="31">
        <v>0</v>
      </c>
      <c r="G30" s="31">
        <v>0</v>
      </c>
      <c r="H30" s="31">
        <v>0</v>
      </c>
      <c r="I30" s="31">
        <v>0</v>
      </c>
      <c r="J30" s="31">
        <v>0</v>
      </c>
      <c r="K30" s="31">
        <v>0</v>
      </c>
      <c r="L30" s="31">
        <v>0</v>
      </c>
      <c r="M30" s="31">
        <v>0</v>
      </c>
      <c r="N30" s="31">
        <v>0</v>
      </c>
      <c r="O30" s="31">
        <v>0</v>
      </c>
      <c r="P30" s="31">
        <v>0</v>
      </c>
      <c r="Q30" s="31">
        <v>0</v>
      </c>
      <c r="R30" s="31">
        <v>0</v>
      </c>
      <c r="S30" s="31">
        <v>0</v>
      </c>
      <c r="T30" s="31">
        <v>0</v>
      </c>
      <c r="U30" s="31">
        <v>0</v>
      </c>
      <c r="V30" s="31">
        <v>0</v>
      </c>
      <c r="W30" s="31">
        <v>0</v>
      </c>
      <c r="X30" s="31">
        <v>0</v>
      </c>
      <c r="Y30" s="31">
        <v>0</v>
      </c>
      <c r="Z30" s="31">
        <v>0</v>
      </c>
      <c r="AA30" s="31">
        <v>0</v>
      </c>
      <c r="AB30" s="31">
        <v>0</v>
      </c>
      <c r="AC30" s="31">
        <v>0</v>
      </c>
      <c r="AD30" s="31">
        <v>0</v>
      </c>
      <c r="AE30" s="31">
        <v>0</v>
      </c>
      <c r="AF30" s="31">
        <v>0</v>
      </c>
      <c r="AG30" s="31">
        <v>0</v>
      </c>
      <c r="AH30" s="31">
        <v>0</v>
      </c>
      <c r="AI30" s="31">
        <v>0</v>
      </c>
    </row>
    <row r="31" spans="1:35" x14ac:dyDescent="0.2">
      <c r="C31" t="s">
        <v>25</v>
      </c>
      <c r="D31" s="31"/>
      <c r="E31" s="31">
        <v>0</v>
      </c>
      <c r="F31" s="31">
        <v>0</v>
      </c>
      <c r="G31" s="31">
        <v>0</v>
      </c>
      <c r="H31" s="31">
        <v>0</v>
      </c>
      <c r="I31" s="31">
        <v>0</v>
      </c>
      <c r="J31" s="31">
        <v>0</v>
      </c>
      <c r="K31" s="31">
        <v>0</v>
      </c>
      <c r="L31" s="31">
        <v>0</v>
      </c>
      <c r="M31" s="31">
        <v>0</v>
      </c>
      <c r="N31" s="31">
        <v>0</v>
      </c>
      <c r="O31" s="31">
        <v>0</v>
      </c>
      <c r="P31" s="31">
        <v>0</v>
      </c>
      <c r="Q31" s="31">
        <v>0</v>
      </c>
      <c r="R31" s="31">
        <v>0</v>
      </c>
      <c r="S31" s="31">
        <v>0</v>
      </c>
      <c r="T31" s="31">
        <v>0</v>
      </c>
      <c r="U31" s="31">
        <v>0</v>
      </c>
      <c r="V31" s="31">
        <v>0</v>
      </c>
      <c r="W31" s="31">
        <v>0</v>
      </c>
      <c r="X31" s="31">
        <v>0</v>
      </c>
      <c r="Y31" s="31">
        <v>0</v>
      </c>
      <c r="Z31" s="31">
        <v>0</v>
      </c>
      <c r="AA31" s="31">
        <v>0</v>
      </c>
      <c r="AB31" s="31">
        <v>0</v>
      </c>
      <c r="AC31" s="31">
        <v>0</v>
      </c>
      <c r="AD31" s="31">
        <v>0</v>
      </c>
      <c r="AE31" s="31">
        <v>0</v>
      </c>
      <c r="AF31" s="31">
        <v>0</v>
      </c>
      <c r="AG31" s="31">
        <v>0</v>
      </c>
      <c r="AH31" s="31">
        <v>0</v>
      </c>
      <c r="AI31" s="31">
        <v>0</v>
      </c>
    </row>
    <row r="32" spans="1:35" x14ac:dyDescent="0.2">
      <c r="C32" t="s">
        <v>26</v>
      </c>
      <c r="D32" s="31"/>
      <c r="E32" s="31">
        <v>0</v>
      </c>
      <c r="F32" s="31">
        <v>0</v>
      </c>
      <c r="G32" s="31">
        <v>0</v>
      </c>
      <c r="H32" s="31">
        <v>0</v>
      </c>
      <c r="I32" s="31">
        <v>0</v>
      </c>
      <c r="J32" s="31">
        <v>0</v>
      </c>
      <c r="K32" s="31">
        <v>0</v>
      </c>
      <c r="L32" s="31">
        <v>0</v>
      </c>
      <c r="M32" s="31">
        <v>0</v>
      </c>
      <c r="N32" s="31">
        <v>0</v>
      </c>
      <c r="O32" s="31">
        <v>0</v>
      </c>
      <c r="P32" s="31">
        <v>0</v>
      </c>
      <c r="Q32" s="31">
        <v>0</v>
      </c>
      <c r="R32" s="31">
        <v>0</v>
      </c>
      <c r="S32" s="31">
        <v>0</v>
      </c>
      <c r="T32" s="31">
        <v>0</v>
      </c>
      <c r="U32" s="31">
        <v>0</v>
      </c>
      <c r="V32" s="31">
        <v>0</v>
      </c>
      <c r="W32" s="31">
        <v>0</v>
      </c>
      <c r="X32" s="31">
        <v>0</v>
      </c>
      <c r="Y32" s="31">
        <v>0</v>
      </c>
      <c r="Z32" s="31">
        <v>0</v>
      </c>
      <c r="AA32" s="31">
        <v>0</v>
      </c>
      <c r="AB32" s="31">
        <v>0</v>
      </c>
      <c r="AC32" s="31">
        <v>0</v>
      </c>
      <c r="AD32" s="31">
        <v>0</v>
      </c>
      <c r="AE32" s="31">
        <v>0</v>
      </c>
      <c r="AF32" s="31">
        <v>0</v>
      </c>
      <c r="AG32" s="31">
        <v>0</v>
      </c>
      <c r="AH32" s="31">
        <v>0</v>
      </c>
      <c r="AI32" s="31">
        <v>0</v>
      </c>
    </row>
    <row r="33" spans="1:35" x14ac:dyDescent="0.2">
      <c r="C33" t="s">
        <v>27</v>
      </c>
      <c r="D33" s="31"/>
      <c r="E33" s="31">
        <v>0</v>
      </c>
      <c r="F33" s="31">
        <v>0</v>
      </c>
      <c r="G33" s="31">
        <v>0</v>
      </c>
      <c r="H33" s="31">
        <v>0</v>
      </c>
      <c r="I33" s="31">
        <v>0</v>
      </c>
      <c r="J33" s="31">
        <v>0</v>
      </c>
      <c r="K33" s="31">
        <v>0</v>
      </c>
      <c r="L33" s="31">
        <v>0</v>
      </c>
      <c r="M33" s="31">
        <v>0</v>
      </c>
      <c r="N33" s="31">
        <v>0</v>
      </c>
      <c r="O33" s="31">
        <v>0</v>
      </c>
      <c r="P33" s="31">
        <v>0</v>
      </c>
      <c r="Q33" s="31">
        <v>0</v>
      </c>
      <c r="R33" s="31">
        <v>0</v>
      </c>
      <c r="S33" s="31">
        <v>0</v>
      </c>
      <c r="T33" s="31">
        <v>0</v>
      </c>
      <c r="U33" s="31">
        <v>0</v>
      </c>
      <c r="V33" s="31">
        <v>0</v>
      </c>
      <c r="W33" s="31">
        <v>0</v>
      </c>
      <c r="X33" s="31">
        <v>0</v>
      </c>
      <c r="Y33" s="31">
        <v>0</v>
      </c>
      <c r="Z33" s="31">
        <v>0</v>
      </c>
      <c r="AA33" s="31">
        <v>0</v>
      </c>
      <c r="AB33" s="31">
        <v>0</v>
      </c>
      <c r="AC33" s="31">
        <v>0</v>
      </c>
      <c r="AD33" s="31">
        <v>0</v>
      </c>
      <c r="AE33" s="31">
        <v>0</v>
      </c>
      <c r="AF33" s="31">
        <v>0</v>
      </c>
      <c r="AG33" s="31">
        <v>0</v>
      </c>
      <c r="AH33" s="31">
        <v>0</v>
      </c>
      <c r="AI33" s="31">
        <v>0</v>
      </c>
    </row>
    <row r="34" spans="1:35" x14ac:dyDescent="0.2">
      <c r="C34" t="s">
        <v>28</v>
      </c>
      <c r="D34" s="31"/>
      <c r="E34" s="31">
        <v>0</v>
      </c>
      <c r="F34" s="31">
        <v>0</v>
      </c>
      <c r="G34" s="31">
        <v>0</v>
      </c>
      <c r="H34" s="31">
        <v>0</v>
      </c>
      <c r="I34" s="31">
        <v>0</v>
      </c>
      <c r="J34" s="31">
        <v>0</v>
      </c>
      <c r="K34" s="31">
        <v>0</v>
      </c>
      <c r="L34" s="31">
        <v>0</v>
      </c>
      <c r="M34" s="31">
        <v>0</v>
      </c>
      <c r="N34" s="31">
        <v>0</v>
      </c>
      <c r="O34" s="31">
        <v>0</v>
      </c>
      <c r="P34" s="31">
        <v>0</v>
      </c>
      <c r="Q34" s="31">
        <v>0</v>
      </c>
      <c r="R34" s="31">
        <v>0</v>
      </c>
      <c r="S34" s="31">
        <v>0</v>
      </c>
      <c r="T34" s="31">
        <v>0</v>
      </c>
      <c r="U34" s="31">
        <v>0</v>
      </c>
      <c r="V34" s="31">
        <v>0</v>
      </c>
      <c r="W34" s="31">
        <v>0</v>
      </c>
      <c r="X34" s="31">
        <v>0</v>
      </c>
      <c r="Y34" s="31">
        <v>0</v>
      </c>
      <c r="Z34" s="31">
        <v>0</v>
      </c>
      <c r="AA34" s="31">
        <v>0</v>
      </c>
      <c r="AB34" s="31">
        <v>0</v>
      </c>
      <c r="AC34" s="31">
        <v>0</v>
      </c>
      <c r="AD34" s="31">
        <v>0</v>
      </c>
      <c r="AE34" s="31">
        <v>0</v>
      </c>
      <c r="AF34" s="31">
        <v>0</v>
      </c>
      <c r="AG34" s="31">
        <v>0</v>
      </c>
      <c r="AH34" s="31">
        <v>0</v>
      </c>
      <c r="AI34" s="31">
        <v>0</v>
      </c>
    </row>
    <row r="35" spans="1:35" x14ac:dyDescent="0.2">
      <c r="C35" t="s">
        <v>73</v>
      </c>
      <c r="D35" s="31"/>
      <c r="E35" s="31">
        <v>0</v>
      </c>
      <c r="F35" s="31">
        <v>0</v>
      </c>
      <c r="G35" s="31">
        <v>0</v>
      </c>
      <c r="H35" s="31">
        <v>0</v>
      </c>
      <c r="I35" s="31">
        <v>0</v>
      </c>
      <c r="J35" s="31">
        <v>0</v>
      </c>
      <c r="K35" s="31">
        <v>0</v>
      </c>
      <c r="L35" s="31">
        <v>0</v>
      </c>
      <c r="M35" s="31">
        <v>0</v>
      </c>
      <c r="N35" s="31">
        <v>0</v>
      </c>
      <c r="O35" s="31">
        <v>0</v>
      </c>
      <c r="P35" s="31">
        <v>0</v>
      </c>
      <c r="Q35" s="31">
        <v>0</v>
      </c>
      <c r="R35" s="31">
        <v>0</v>
      </c>
      <c r="S35" s="31">
        <v>0</v>
      </c>
      <c r="T35" s="31">
        <v>0</v>
      </c>
      <c r="U35" s="31">
        <v>0</v>
      </c>
      <c r="V35" s="31">
        <v>0</v>
      </c>
      <c r="W35" s="31">
        <v>0</v>
      </c>
      <c r="X35" s="31">
        <v>0</v>
      </c>
      <c r="Y35" s="31">
        <v>0</v>
      </c>
      <c r="Z35" s="31">
        <v>0</v>
      </c>
      <c r="AA35" s="31">
        <v>0</v>
      </c>
      <c r="AB35" s="31">
        <v>0</v>
      </c>
      <c r="AC35" s="31">
        <v>0</v>
      </c>
      <c r="AD35" s="31">
        <v>0</v>
      </c>
      <c r="AE35" s="31">
        <v>0</v>
      </c>
      <c r="AF35" s="31">
        <v>0</v>
      </c>
      <c r="AG35" s="31">
        <v>0</v>
      </c>
      <c r="AH35" s="31">
        <v>0</v>
      </c>
      <c r="AI35" s="31">
        <v>0</v>
      </c>
    </row>
    <row r="36" spans="1:35" x14ac:dyDescent="0.2">
      <c r="C36" t="s">
        <v>76</v>
      </c>
      <c r="D36" s="31"/>
      <c r="E36" s="31">
        <v>0</v>
      </c>
      <c r="F36" s="31">
        <v>0</v>
      </c>
      <c r="G36" s="31">
        <v>0</v>
      </c>
      <c r="H36" s="31">
        <v>0</v>
      </c>
      <c r="I36" s="31">
        <v>0</v>
      </c>
      <c r="J36" s="31">
        <v>0</v>
      </c>
      <c r="K36" s="31">
        <v>0</v>
      </c>
      <c r="L36" s="31">
        <v>0</v>
      </c>
      <c r="M36" s="31">
        <v>0</v>
      </c>
      <c r="N36" s="31">
        <v>0</v>
      </c>
      <c r="O36" s="31">
        <v>0</v>
      </c>
      <c r="P36" s="31">
        <v>0</v>
      </c>
      <c r="Q36" s="31">
        <v>0</v>
      </c>
      <c r="R36" s="31">
        <v>0</v>
      </c>
      <c r="S36" s="31">
        <v>0</v>
      </c>
      <c r="T36" s="31">
        <v>0</v>
      </c>
      <c r="U36" s="31">
        <v>0</v>
      </c>
      <c r="V36" s="31">
        <v>0</v>
      </c>
      <c r="W36" s="31">
        <v>0</v>
      </c>
      <c r="X36" s="31">
        <v>0</v>
      </c>
      <c r="Y36" s="31">
        <v>0</v>
      </c>
      <c r="Z36" s="31">
        <v>0</v>
      </c>
      <c r="AA36" s="31">
        <v>0</v>
      </c>
      <c r="AB36" s="31">
        <v>0</v>
      </c>
      <c r="AC36" s="31">
        <v>0</v>
      </c>
      <c r="AD36" s="31">
        <v>0</v>
      </c>
      <c r="AE36" s="31">
        <v>0</v>
      </c>
      <c r="AF36" s="31">
        <v>0</v>
      </c>
      <c r="AG36" s="31">
        <v>0</v>
      </c>
      <c r="AH36" s="31">
        <v>0</v>
      </c>
      <c r="AI36" s="31">
        <v>0</v>
      </c>
    </row>
    <row r="37" spans="1:35" x14ac:dyDescent="0.2">
      <c r="C37" t="s">
        <v>205</v>
      </c>
      <c r="D37" s="31"/>
      <c r="E37" s="31">
        <v>0</v>
      </c>
      <c r="F37" s="31">
        <v>0</v>
      </c>
      <c r="G37" s="31">
        <v>0</v>
      </c>
      <c r="H37" s="31">
        <v>0</v>
      </c>
      <c r="I37" s="31">
        <v>0</v>
      </c>
      <c r="J37" s="31">
        <v>0</v>
      </c>
      <c r="K37" s="31">
        <v>0</v>
      </c>
      <c r="L37" s="31">
        <v>0</v>
      </c>
      <c r="M37" s="31">
        <v>0</v>
      </c>
      <c r="N37" s="31">
        <v>0</v>
      </c>
      <c r="O37" s="31">
        <v>0</v>
      </c>
      <c r="P37" s="31">
        <v>0</v>
      </c>
      <c r="Q37" s="31">
        <v>0</v>
      </c>
      <c r="R37" s="31">
        <v>0</v>
      </c>
      <c r="S37" s="31">
        <v>0</v>
      </c>
      <c r="T37" s="31">
        <v>0</v>
      </c>
      <c r="U37" s="31">
        <v>0</v>
      </c>
      <c r="V37" s="31">
        <v>0</v>
      </c>
      <c r="W37" s="31">
        <v>0</v>
      </c>
      <c r="X37" s="31">
        <v>0</v>
      </c>
      <c r="Y37" s="31">
        <v>0</v>
      </c>
      <c r="Z37" s="31">
        <v>0</v>
      </c>
      <c r="AA37" s="31">
        <v>0</v>
      </c>
      <c r="AB37" s="31">
        <v>0</v>
      </c>
      <c r="AC37" s="31">
        <v>0</v>
      </c>
      <c r="AD37" s="31">
        <v>0</v>
      </c>
      <c r="AE37" s="31">
        <v>0</v>
      </c>
      <c r="AF37" s="31">
        <v>0</v>
      </c>
      <c r="AG37" s="31">
        <v>0</v>
      </c>
      <c r="AH37" s="31">
        <v>0</v>
      </c>
      <c r="AI37" s="31">
        <v>0</v>
      </c>
    </row>
    <row r="38" spans="1:35" x14ac:dyDescent="0.2">
      <c r="C38" t="s">
        <v>206</v>
      </c>
      <c r="D38" s="31"/>
      <c r="E38" s="31">
        <v>0</v>
      </c>
      <c r="F38" s="31">
        <v>0</v>
      </c>
      <c r="G38" s="31">
        <v>0</v>
      </c>
      <c r="H38" s="31">
        <v>0</v>
      </c>
      <c r="I38" s="31">
        <v>0</v>
      </c>
      <c r="J38" s="31">
        <v>0</v>
      </c>
      <c r="K38" s="31">
        <v>0</v>
      </c>
      <c r="L38" s="31">
        <v>0</v>
      </c>
      <c r="M38" s="31">
        <v>0</v>
      </c>
      <c r="N38" s="31">
        <v>0</v>
      </c>
      <c r="O38" s="31">
        <v>0</v>
      </c>
      <c r="P38" s="31">
        <v>0</v>
      </c>
      <c r="Q38" s="31">
        <v>0</v>
      </c>
      <c r="R38" s="31">
        <v>0</v>
      </c>
      <c r="S38" s="31">
        <v>0</v>
      </c>
      <c r="T38" s="31">
        <v>0</v>
      </c>
      <c r="U38" s="31">
        <v>0</v>
      </c>
      <c r="V38" s="31">
        <v>0</v>
      </c>
      <c r="W38" s="31">
        <v>0</v>
      </c>
      <c r="X38" s="31">
        <v>0</v>
      </c>
      <c r="Y38" s="31">
        <v>0</v>
      </c>
      <c r="Z38" s="31">
        <v>0</v>
      </c>
      <c r="AA38" s="31">
        <v>0</v>
      </c>
      <c r="AB38" s="31">
        <v>0</v>
      </c>
      <c r="AC38" s="31">
        <v>0</v>
      </c>
      <c r="AD38" s="31">
        <v>0</v>
      </c>
      <c r="AE38" s="31">
        <v>0</v>
      </c>
      <c r="AF38" s="31">
        <v>0</v>
      </c>
      <c r="AG38" s="31">
        <v>0</v>
      </c>
      <c r="AH38" s="31">
        <v>0</v>
      </c>
      <c r="AI38" s="31">
        <v>0</v>
      </c>
    </row>
    <row r="39" spans="1:35" x14ac:dyDescent="0.2">
      <c r="C39" t="s">
        <v>207</v>
      </c>
      <c r="D39" s="31"/>
      <c r="E39" s="31">
        <v>0</v>
      </c>
      <c r="F39" s="31">
        <v>0</v>
      </c>
      <c r="G39" s="31">
        <v>0</v>
      </c>
      <c r="H39" s="31">
        <v>0</v>
      </c>
      <c r="I39" s="31">
        <v>0</v>
      </c>
      <c r="J39" s="31">
        <v>0</v>
      </c>
      <c r="K39" s="31">
        <v>0</v>
      </c>
      <c r="L39" s="31">
        <v>0</v>
      </c>
      <c r="M39" s="31">
        <v>0</v>
      </c>
      <c r="N39" s="31">
        <v>0</v>
      </c>
      <c r="O39" s="31">
        <v>0</v>
      </c>
      <c r="P39" s="31">
        <v>0</v>
      </c>
      <c r="Q39" s="31">
        <v>0</v>
      </c>
      <c r="R39" s="31">
        <v>0</v>
      </c>
      <c r="S39" s="31">
        <v>0</v>
      </c>
      <c r="T39" s="31">
        <v>0</v>
      </c>
      <c r="U39" s="31">
        <v>0</v>
      </c>
      <c r="V39" s="31">
        <v>0</v>
      </c>
      <c r="W39" s="31">
        <v>0</v>
      </c>
      <c r="X39" s="31">
        <v>0</v>
      </c>
      <c r="Y39" s="31">
        <v>0</v>
      </c>
      <c r="Z39" s="31">
        <v>0</v>
      </c>
      <c r="AA39" s="31">
        <v>0</v>
      </c>
      <c r="AB39" s="31">
        <v>0</v>
      </c>
      <c r="AC39" s="31">
        <v>0</v>
      </c>
      <c r="AD39" s="31">
        <v>0</v>
      </c>
      <c r="AE39" s="31">
        <v>0</v>
      </c>
      <c r="AF39" s="31">
        <v>0</v>
      </c>
      <c r="AG39" s="31">
        <v>0</v>
      </c>
      <c r="AH39" s="31">
        <v>0</v>
      </c>
      <c r="AI39" s="31">
        <v>0</v>
      </c>
    </row>
    <row r="40" spans="1:35" x14ac:dyDescent="0.2">
      <c r="B40" s="39" t="s">
        <v>223</v>
      </c>
    </row>
    <row r="41" spans="1:35" x14ac:dyDescent="0.2">
      <c r="B41" s="1" t="s">
        <v>216</v>
      </c>
    </row>
    <row r="42" spans="1:35" x14ac:dyDescent="0.2">
      <c r="C42" s="1" t="s">
        <v>208</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1:35" x14ac:dyDescent="0.2">
      <c r="C43" t="s">
        <v>74</v>
      </c>
      <c r="D43" s="31"/>
      <c r="E43" s="31">
        <v>0</v>
      </c>
      <c r="F43" s="31">
        <v>0</v>
      </c>
      <c r="G43" s="31">
        <v>0</v>
      </c>
      <c r="H43" s="31">
        <v>0</v>
      </c>
      <c r="I43" s="31">
        <v>0</v>
      </c>
      <c r="J43" s="31">
        <v>0</v>
      </c>
      <c r="K43" s="31">
        <v>0</v>
      </c>
      <c r="L43" s="31">
        <v>0</v>
      </c>
      <c r="M43" s="31">
        <v>0</v>
      </c>
      <c r="N43" s="31">
        <v>0</v>
      </c>
      <c r="O43" s="31">
        <v>0</v>
      </c>
      <c r="P43" s="31">
        <v>0</v>
      </c>
      <c r="Q43" s="31">
        <v>0</v>
      </c>
      <c r="R43" s="31">
        <v>0</v>
      </c>
      <c r="S43" s="31">
        <v>0</v>
      </c>
      <c r="T43" s="31">
        <v>0</v>
      </c>
      <c r="U43" s="31">
        <v>0</v>
      </c>
      <c r="V43" s="31">
        <v>0</v>
      </c>
      <c r="W43" s="31">
        <v>0</v>
      </c>
      <c r="X43" s="31">
        <v>0</v>
      </c>
      <c r="Y43" s="31">
        <v>0</v>
      </c>
      <c r="Z43" s="31">
        <v>0</v>
      </c>
      <c r="AA43" s="31">
        <v>0</v>
      </c>
      <c r="AB43" s="31">
        <v>0</v>
      </c>
      <c r="AC43" s="31">
        <v>0</v>
      </c>
      <c r="AD43" s="31">
        <v>0</v>
      </c>
      <c r="AE43" s="31">
        <v>0</v>
      </c>
      <c r="AF43" s="31">
        <v>0</v>
      </c>
      <c r="AG43" s="31">
        <v>0</v>
      </c>
      <c r="AH43" s="31">
        <v>0</v>
      </c>
      <c r="AI43" s="31">
        <v>0</v>
      </c>
    </row>
    <row r="44" spans="1:35" x14ac:dyDescent="0.2">
      <c r="A44" t="s">
        <v>598</v>
      </c>
      <c r="B44" s="3" t="s">
        <v>3</v>
      </c>
      <c r="C44" t="s">
        <v>20</v>
      </c>
      <c r="D44" s="38"/>
      <c r="E44" s="38">
        <f>INDEX(Table_21._Residential_Sector_Eq!$E$8:$AK$93,MATCH($A44,Table_21._Residential_Sector_Eq!$C$8:$C$93,0),MATCH(E$4,Table_21._Residential_Sector_Eq!$E$5:$AK$5,0))*gigwatt_to_megawatt*Percent_Urban</f>
        <v>0</v>
      </c>
      <c r="F44" s="38">
        <f>INDEX(Table_21._Residential_Sector_Eq!$E$8:$AK$93,MATCH($A44,Table_21._Residential_Sector_Eq!$C$8:$C$93,0),MATCH(F$4,Table_21._Residential_Sector_Eq!$E$5:$AK$5,0))*gigwatt_to_megawatt*Percent_Urban</f>
        <v>0</v>
      </c>
      <c r="G44" s="38">
        <f>INDEX(Table_21._Residential_Sector_Eq!$E$8:$AK$93,MATCH($A44,Table_21._Residential_Sector_Eq!$C$8:$C$93,0),MATCH(G$4,Table_21._Residential_Sector_Eq!$E$5:$AK$5,0))*gigwatt_to_megawatt*Percent_Urban</f>
        <v>0</v>
      </c>
      <c r="H44" s="38">
        <f>INDEX(Table_21._Residential_Sector_Eq!$E$8:$AK$93,MATCH($A44,Table_21._Residential_Sector_Eq!$C$8:$C$93,0),MATCH(H$4,Table_21._Residential_Sector_Eq!$E$5:$AK$5,0))*gigwatt_to_megawatt*Percent_Urban</f>
        <v>0</v>
      </c>
      <c r="I44" s="38">
        <f>INDEX(Table_21._Residential_Sector_Eq!$E$8:$AK$93,MATCH($A44,Table_21._Residential_Sector_Eq!$C$8:$C$93,0),MATCH(I$4,Table_21._Residential_Sector_Eq!$E$5:$AK$5,0))*gigwatt_to_megawatt*Percent_Urban</f>
        <v>0</v>
      </c>
      <c r="J44" s="38">
        <f>INDEX(Table_21._Residential_Sector_Eq!$E$8:$AK$93,MATCH($A44,Table_21._Residential_Sector_Eq!$C$8:$C$93,0),MATCH(J$4,Table_21._Residential_Sector_Eq!$E$5:$AK$5,0))*gigwatt_to_megawatt*Percent_Urban</f>
        <v>0</v>
      </c>
      <c r="K44" s="38">
        <f>INDEX(Table_21._Residential_Sector_Eq!$E$8:$AK$93,MATCH($A44,Table_21._Residential_Sector_Eq!$C$8:$C$93,0),MATCH(K$4,Table_21._Residential_Sector_Eq!$E$5:$AK$5,0))*gigwatt_to_megawatt*Percent_Urban</f>
        <v>0</v>
      </c>
      <c r="L44" s="38">
        <f>INDEX(Table_21._Residential_Sector_Eq!$E$8:$AK$93,MATCH($A44,Table_21._Residential_Sector_Eq!$C$8:$C$93,0),MATCH(L$4,Table_21._Residential_Sector_Eq!$E$5:$AK$5,0))*gigwatt_to_megawatt*Percent_Urban</f>
        <v>0</v>
      </c>
      <c r="M44" s="38">
        <f>INDEX(Table_21._Residential_Sector_Eq!$E$8:$AK$93,MATCH($A44,Table_21._Residential_Sector_Eq!$C$8:$C$93,0),MATCH(M$4,Table_21._Residential_Sector_Eq!$E$5:$AK$5,0))*gigwatt_to_megawatt*Percent_Urban</f>
        <v>0</v>
      </c>
      <c r="N44" s="38">
        <f>INDEX(Table_21._Residential_Sector_Eq!$E$8:$AK$93,MATCH($A44,Table_21._Residential_Sector_Eq!$C$8:$C$93,0),MATCH(N$4,Table_21._Residential_Sector_Eq!$E$5:$AK$5,0))*gigwatt_to_megawatt*Percent_Urban</f>
        <v>0</v>
      </c>
      <c r="O44" s="38">
        <f>INDEX(Table_21._Residential_Sector_Eq!$E$8:$AK$93,MATCH($A44,Table_21._Residential_Sector_Eq!$C$8:$C$93,0),MATCH(O$4,Table_21._Residential_Sector_Eq!$E$5:$AK$5,0))*gigwatt_to_megawatt*Percent_Urban</f>
        <v>0</v>
      </c>
      <c r="P44" s="38">
        <f>INDEX(Table_21._Residential_Sector_Eq!$E$8:$AK$93,MATCH($A44,Table_21._Residential_Sector_Eq!$C$8:$C$93,0),MATCH(P$4,Table_21._Residential_Sector_Eq!$E$5:$AK$5,0))*gigwatt_to_megawatt*Percent_Urban</f>
        <v>0</v>
      </c>
      <c r="Q44" s="38">
        <f>INDEX(Table_21._Residential_Sector_Eq!$E$8:$AK$93,MATCH($A44,Table_21._Residential_Sector_Eq!$C$8:$C$93,0),MATCH(Q$4,Table_21._Residential_Sector_Eq!$E$5:$AK$5,0))*gigwatt_to_megawatt*Percent_Urban</f>
        <v>0</v>
      </c>
      <c r="R44" s="38">
        <f>INDEX(Table_21._Residential_Sector_Eq!$E$8:$AK$93,MATCH($A44,Table_21._Residential_Sector_Eq!$C$8:$C$93,0),MATCH(R$4,Table_21._Residential_Sector_Eq!$E$5:$AK$5,0))*gigwatt_to_megawatt*Percent_Urban</f>
        <v>0</v>
      </c>
      <c r="S44" s="38">
        <f>INDEX(Table_21._Residential_Sector_Eq!$E$8:$AK$93,MATCH($A44,Table_21._Residential_Sector_Eq!$C$8:$C$93,0),MATCH(S$4,Table_21._Residential_Sector_Eq!$E$5:$AK$5,0))*gigwatt_to_megawatt*Percent_Urban</f>
        <v>1.4924078706770284E-3</v>
      </c>
      <c r="T44" s="38">
        <f>INDEX(Table_21._Residential_Sector_Eq!$E$8:$AK$93,MATCH($A44,Table_21._Residential_Sector_Eq!$C$8:$C$93,0),MATCH(T$4,Table_21._Residential_Sector_Eq!$E$5:$AK$5,0))*gigwatt_to_megawatt*Percent_Urban</f>
        <v>3.7310196766925708E-3</v>
      </c>
      <c r="U44" s="38">
        <f>INDEX(Table_21._Residential_Sector_Eq!$E$8:$AK$93,MATCH($A44,Table_21._Residential_Sector_Eq!$C$8:$C$93,0),MATCH(U$4,Table_21._Residential_Sector_Eq!$E$5:$AK$5,0))*gigwatt_to_megawatt*Percent_Urban</f>
        <v>8.2082432887236548E-3</v>
      </c>
      <c r="V44" s="38">
        <f>INDEX(Table_21._Residential_Sector_Eq!$E$8:$AK$93,MATCH($A44,Table_21._Residential_Sector_Eq!$C$8:$C$93,0),MATCH(V$4,Table_21._Residential_Sector_Eq!$E$5:$AK$5,0))*gigwatt_to_megawatt*Percent_Urban</f>
        <v>1.5670282642108794E-2</v>
      </c>
      <c r="W44" s="38">
        <f>INDEX(Table_21._Residential_Sector_Eq!$E$8:$AK$93,MATCH($A44,Table_21._Residential_Sector_Eq!$C$8:$C$93,0),MATCH(W$4,Table_21._Residential_Sector_Eq!$E$5:$AK$5,0))*gigwatt_to_megawatt*Percent_Urban</f>
        <v>3.1340565284217588E-2</v>
      </c>
      <c r="X44" s="38">
        <f>INDEX(Table_21._Residential_Sector_Eq!$E$8:$AK$93,MATCH($A44,Table_21._Residential_Sector_Eq!$C$8:$C$93,0),MATCH(X$4,Table_21._Residential_Sector_Eq!$E$5:$AK$5,0))*gigwatt_to_megawatt*Percent_Urban</f>
        <v>5.8950110891742617E-2</v>
      </c>
      <c r="Y44" s="38">
        <f>INDEX(Table_21._Residential_Sector_Eq!$E$8:$AK$93,MATCH($A44,Table_21._Residential_Sector_Eq!$C$8:$C$93,0),MATCH(Y$4,Table_21._Residential_Sector_Eq!$E$5:$AK$5,0))*gigwatt_to_megawatt*Percent_Urban</f>
        <v>0.11043818243010009</v>
      </c>
      <c r="Z44" s="38">
        <f>INDEX(Table_21._Residential_Sector_Eq!$E$8:$AK$93,MATCH($A44,Table_21._Residential_Sector_Eq!$C$8:$C$93,0),MATCH(Z$4,Table_21._Residential_Sector_Eq!$E$5:$AK$5,0))*gigwatt_to_megawatt*Percent_Urban</f>
        <v>0.20371367434741439</v>
      </c>
      <c r="AA44" s="38">
        <f>INDEX(Table_21._Residential_Sector_Eq!$E$8:$AK$93,MATCH($A44,Table_21._Residential_Sector_Eq!$C$8:$C$93,0),MATCH(AA$4,Table_21._Residential_Sector_Eq!$E$5:$AK$5,0))*gigwatt_to_megawatt*Percent_Urban</f>
        <v>0.29773537020006718</v>
      </c>
      <c r="AB44" s="38">
        <f>INDEX(Table_21._Residential_Sector_Eq!$E$8:$AK$93,MATCH($A44,Table_21._Residential_Sector_Eq!$C$8:$C$93,0),MATCH(AB$4,Table_21._Residential_Sector_Eq!$E$5:$AK$5,0))*gigwatt_to_megawatt*Percent_Urban</f>
        <v>0.39175706605271993</v>
      </c>
      <c r="AC44" s="38">
        <f>INDEX(Table_21._Residential_Sector_Eq!$E$8:$AK$93,MATCH($A44,Table_21._Residential_Sector_Eq!$C$8:$C$93,0),MATCH(AC$4,Table_21._Residential_Sector_Eq!$E$5:$AK$5,0))*gigwatt_to_megawatt*Percent_Urban</f>
        <v>0.48727116977604973</v>
      </c>
      <c r="AD44" s="38">
        <f>INDEX(Table_21._Residential_Sector_Eq!$E$8:$AK$93,MATCH($A44,Table_21._Residential_Sector_Eq!$C$8:$C$93,0),MATCH(AD$4,Table_21._Residential_Sector_Eq!$E$5:$AK$5,0))*gigwatt_to_megawatt*Percent_Urban</f>
        <v>0.58278527349937959</v>
      </c>
      <c r="AE44" s="38">
        <f>INDEX(Table_21._Residential_Sector_Eq!$E$8:$AK$93,MATCH($A44,Table_21._Residential_Sector_Eq!$C$8:$C$93,0),MATCH(AE$4,Table_21._Residential_Sector_Eq!$E$5:$AK$5,0))*gigwatt_to_megawatt*Percent_Urban</f>
        <v>0.67904558115804792</v>
      </c>
      <c r="AF44" s="38">
        <f>INDEX(Table_21._Residential_Sector_Eq!$E$8:$AK$93,MATCH($A44,Table_21._Residential_Sector_Eq!$C$8:$C$93,0),MATCH(AF$4,Table_21._Residential_Sector_Eq!$E$5:$AK$5,0))*gigwatt_to_megawatt*Percent_Urban</f>
        <v>0.77605209275205456</v>
      </c>
      <c r="AG44" s="38">
        <f>INDEX(Table_21._Residential_Sector_Eq!$E$8:$AK$93,MATCH($A44,Table_21._Residential_Sector_Eq!$C$8:$C$93,0),MATCH(AG$4,Table_21._Residential_Sector_Eq!$E$5:$AK$5,0))*gigwatt_to_megawatt*Percent_Urban</f>
        <v>0.87305860434606153</v>
      </c>
      <c r="AH44" s="38">
        <f>INDEX(Table_21._Residential_Sector_Eq!$E$8:$AK$93,MATCH($A44,Table_21._Residential_Sector_Eq!$C$8:$C$93,0),MATCH(AH$4,Table_21._Residential_Sector_Eq!$E$5:$AK$5,0))*gigwatt_to_megawatt*Percent_Urban</f>
        <v>0.97081131987540703</v>
      </c>
      <c r="AI44" s="38">
        <f>INDEX(Table_21._Residential_Sector_Eq!$E$8:$AK$93,MATCH($A44,Table_21._Residential_Sector_Eq!$C$8:$C$93,0),MATCH(AI$4,Table_21._Residential_Sector_Eq!$E$5:$AK$5,0))*gigwatt_to_megawatt*Percent_Urban</f>
        <v>1.0693102393400908</v>
      </c>
    </row>
    <row r="45" spans="1:35" x14ac:dyDescent="0.2">
      <c r="C45" t="s">
        <v>21</v>
      </c>
      <c r="D45" s="31"/>
      <c r="E45" s="31">
        <v>0</v>
      </c>
      <c r="F45" s="31">
        <v>0</v>
      </c>
      <c r="G45" s="31">
        <v>0</v>
      </c>
      <c r="H45" s="31">
        <v>0</v>
      </c>
      <c r="I45" s="31">
        <v>0</v>
      </c>
      <c r="J45" s="31">
        <v>0</v>
      </c>
      <c r="K45" s="31">
        <v>0</v>
      </c>
      <c r="L45" s="31">
        <v>0</v>
      </c>
      <c r="M45" s="31">
        <v>0</v>
      </c>
      <c r="N45" s="31">
        <v>0</v>
      </c>
      <c r="O45" s="31">
        <v>0</v>
      </c>
      <c r="P45" s="31">
        <v>0</v>
      </c>
      <c r="Q45" s="31">
        <v>0</v>
      </c>
      <c r="R45" s="31">
        <v>0</v>
      </c>
      <c r="S45" s="31">
        <v>0</v>
      </c>
      <c r="T45" s="31">
        <v>0</v>
      </c>
      <c r="U45" s="31">
        <v>0</v>
      </c>
      <c r="V45" s="31">
        <v>0</v>
      </c>
      <c r="W45" s="31">
        <v>0</v>
      </c>
      <c r="X45" s="31">
        <v>0</v>
      </c>
      <c r="Y45" s="31">
        <v>0</v>
      </c>
      <c r="Z45" s="31">
        <v>0</v>
      </c>
      <c r="AA45" s="31">
        <v>0</v>
      </c>
      <c r="AB45" s="31">
        <v>0</v>
      </c>
      <c r="AC45" s="31">
        <v>0</v>
      </c>
      <c r="AD45" s="31">
        <v>0</v>
      </c>
      <c r="AE45" s="31">
        <v>0</v>
      </c>
      <c r="AF45" s="31">
        <v>0</v>
      </c>
      <c r="AG45" s="31">
        <v>0</v>
      </c>
      <c r="AH45" s="31">
        <v>0</v>
      </c>
      <c r="AI45" s="31">
        <v>0</v>
      </c>
    </row>
    <row r="46" spans="1:35" x14ac:dyDescent="0.2">
      <c r="C46" t="s">
        <v>22</v>
      </c>
      <c r="D46" s="31"/>
      <c r="E46" s="31">
        <v>0</v>
      </c>
      <c r="F46" s="31">
        <v>0</v>
      </c>
      <c r="G46" s="31">
        <v>0</v>
      </c>
      <c r="H46" s="31">
        <v>0</v>
      </c>
      <c r="I46" s="31">
        <v>0</v>
      </c>
      <c r="J46" s="31">
        <v>0</v>
      </c>
      <c r="K46" s="31">
        <v>0</v>
      </c>
      <c r="L46" s="31">
        <v>0</v>
      </c>
      <c r="M46" s="31">
        <v>0</v>
      </c>
      <c r="N46" s="31">
        <v>0</v>
      </c>
      <c r="O46" s="31">
        <v>0</v>
      </c>
      <c r="P46" s="31">
        <v>0</v>
      </c>
      <c r="Q46" s="31">
        <v>0</v>
      </c>
      <c r="R46" s="31">
        <v>0</v>
      </c>
      <c r="S46" s="31">
        <v>0</v>
      </c>
      <c r="T46" s="31">
        <v>0</v>
      </c>
      <c r="U46" s="31">
        <v>0</v>
      </c>
      <c r="V46" s="31">
        <v>0</v>
      </c>
      <c r="W46" s="31">
        <v>0</v>
      </c>
      <c r="X46" s="31">
        <v>0</v>
      </c>
      <c r="Y46" s="31">
        <v>0</v>
      </c>
      <c r="Z46" s="31">
        <v>0</v>
      </c>
      <c r="AA46" s="31">
        <v>0</v>
      </c>
      <c r="AB46" s="31">
        <v>0</v>
      </c>
      <c r="AC46" s="31">
        <v>0</v>
      </c>
      <c r="AD46" s="31">
        <v>0</v>
      </c>
      <c r="AE46" s="31">
        <v>0</v>
      </c>
      <c r="AF46" s="31">
        <v>0</v>
      </c>
      <c r="AG46" s="31">
        <v>0</v>
      </c>
      <c r="AH46" s="31">
        <v>0</v>
      </c>
      <c r="AI46" s="31">
        <v>0</v>
      </c>
    </row>
    <row r="47" spans="1:35" x14ac:dyDescent="0.2">
      <c r="A47" t="s">
        <v>600</v>
      </c>
      <c r="B47" s="3" t="s">
        <v>6</v>
      </c>
      <c r="C47" t="s">
        <v>75</v>
      </c>
      <c r="D47" s="38"/>
      <c r="E47" s="38">
        <f>INDEX(Table_21._Residential_Sector_Eq!$E$8:$AK$93,MATCH($A47,Table_21._Residential_Sector_Eq!$C$8:$C$93,0),MATCH(E$4,Table_21._Residential_Sector_Eq!$E$5:$AK$5,0))*gigwatt_to_megawatt*Percent_Urban</f>
        <v>10.619974407737732</v>
      </c>
      <c r="F47" s="38">
        <f>INDEX(Table_21._Residential_Sector_Eq!$E$8:$AK$93,MATCH($A47,Table_21._Residential_Sector_Eq!$C$8:$C$93,0),MATCH(F$4,Table_21._Residential_Sector_Eq!$E$5:$AK$5,0))*gigwatt_to_megawatt*Percent_Urban</f>
        <v>10.619974407737732</v>
      </c>
      <c r="G47" s="38">
        <f>INDEX(Table_21._Residential_Sector_Eq!$E$8:$AK$93,MATCH($A47,Table_21._Residential_Sector_Eq!$C$8:$C$93,0),MATCH(G$4,Table_21._Residential_Sector_Eq!$E$5:$AK$5,0))*gigwatt_to_megawatt*Percent_Urban</f>
        <v>10.619974407737732</v>
      </c>
      <c r="H47" s="38">
        <f>INDEX(Table_21._Residential_Sector_Eq!$E$8:$AK$93,MATCH($A47,Table_21._Residential_Sector_Eq!$C$8:$C$93,0),MATCH(H$4,Table_21._Residential_Sector_Eq!$E$5:$AK$5,0))*gigwatt_to_megawatt*Percent_Urban</f>
        <v>10.619974407737732</v>
      </c>
      <c r="I47" s="38">
        <f>INDEX(Table_21._Residential_Sector_Eq!$E$8:$AK$93,MATCH($A47,Table_21._Residential_Sector_Eq!$C$8:$C$93,0),MATCH(I$4,Table_21._Residential_Sector_Eq!$E$5:$AK$5,0))*gigwatt_to_megawatt*Percent_Urban</f>
        <v>10.619974407737732</v>
      </c>
      <c r="J47" s="38">
        <f>INDEX(Table_21._Residential_Sector_Eq!$E$8:$AK$93,MATCH($A47,Table_21._Residential_Sector_Eq!$C$8:$C$93,0),MATCH(J$4,Table_21._Residential_Sector_Eq!$E$5:$AK$5,0))*gigwatt_to_megawatt*Percent_Urban</f>
        <v>10.619974407737732</v>
      </c>
      <c r="K47" s="38">
        <f>INDEX(Table_21._Residential_Sector_Eq!$E$8:$AK$93,MATCH($A47,Table_21._Residential_Sector_Eq!$C$8:$C$93,0),MATCH(K$4,Table_21._Residential_Sector_Eq!$E$5:$AK$5,0))*gigwatt_to_megawatt*Percent_Urban</f>
        <v>10.619974407737732</v>
      </c>
      <c r="L47" s="38">
        <f>INDEX(Table_21._Residential_Sector_Eq!$E$8:$AK$93,MATCH($A47,Table_21._Residential_Sector_Eq!$C$8:$C$93,0),MATCH(L$4,Table_21._Residential_Sector_Eq!$E$5:$AK$5,0))*gigwatt_to_megawatt*Percent_Urban</f>
        <v>10.619974407737732</v>
      </c>
      <c r="M47" s="38">
        <f>INDEX(Table_21._Residential_Sector_Eq!$E$8:$AK$93,MATCH($A47,Table_21._Residential_Sector_Eq!$C$8:$C$93,0),MATCH(M$4,Table_21._Residential_Sector_Eq!$E$5:$AK$5,0))*gigwatt_to_megawatt*Percent_Urban</f>
        <v>10.619974407737732</v>
      </c>
      <c r="N47" s="38">
        <f>INDEX(Table_21._Residential_Sector_Eq!$E$8:$AK$93,MATCH($A47,Table_21._Residential_Sector_Eq!$C$8:$C$93,0),MATCH(N$4,Table_21._Residential_Sector_Eq!$E$5:$AK$5,0))*gigwatt_to_megawatt*Percent_Urban</f>
        <v>10.619974407737732</v>
      </c>
      <c r="O47" s="38">
        <f>INDEX(Table_21._Residential_Sector_Eq!$E$8:$AK$93,MATCH($A47,Table_21._Residential_Sector_Eq!$C$8:$C$93,0),MATCH(O$4,Table_21._Residential_Sector_Eq!$E$5:$AK$5,0))*gigwatt_to_megawatt*Percent_Urban</f>
        <v>10.619974407737732</v>
      </c>
      <c r="P47" s="38">
        <f>INDEX(Table_21._Residential_Sector_Eq!$E$8:$AK$93,MATCH($A47,Table_21._Residential_Sector_Eq!$C$8:$C$93,0),MATCH(P$4,Table_21._Residential_Sector_Eq!$E$5:$AK$5,0))*gigwatt_to_megawatt*Percent_Urban</f>
        <v>10.619974407737732</v>
      </c>
      <c r="Q47" s="38">
        <f>INDEX(Table_21._Residential_Sector_Eq!$E$8:$AK$93,MATCH($A47,Table_21._Residential_Sector_Eq!$C$8:$C$93,0),MATCH(Q$4,Table_21._Residential_Sector_Eq!$E$5:$AK$5,0))*gigwatt_to_megawatt*Percent_Urban</f>
        <v>10.620720611673072</v>
      </c>
      <c r="R47" s="38">
        <f>INDEX(Table_21._Residential_Sector_Eq!$E$8:$AK$93,MATCH($A47,Table_21._Residential_Sector_Eq!$C$8:$C$93,0),MATCH(R$4,Table_21._Residential_Sector_Eq!$E$5:$AK$5,0))*gigwatt_to_megawatt*Percent_Urban</f>
        <v>10.620720611673072</v>
      </c>
      <c r="S47" s="38">
        <f>INDEX(Table_21._Residential_Sector_Eq!$E$8:$AK$93,MATCH($A47,Table_21._Residential_Sector_Eq!$C$8:$C$93,0),MATCH(S$4,Table_21._Residential_Sector_Eq!$E$5:$AK$5,0))*gigwatt_to_megawatt*Percent_Urban</f>
        <v>10.622959223479087</v>
      </c>
      <c r="T47" s="38">
        <f>INDEX(Table_21._Residential_Sector_Eq!$E$8:$AK$93,MATCH($A47,Table_21._Residential_Sector_Eq!$C$8:$C$93,0),MATCH(T$4,Table_21._Residential_Sector_Eq!$E$5:$AK$5,0))*gigwatt_to_megawatt*Percent_Urban</f>
        <v>10.627436447091117</v>
      </c>
      <c r="U47" s="38">
        <f>INDEX(Table_21._Residential_Sector_Eq!$E$8:$AK$93,MATCH($A47,Table_21._Residential_Sector_Eq!$C$8:$C$93,0),MATCH(U$4,Table_21._Residential_Sector_Eq!$E$5:$AK$5,0))*gigwatt_to_megawatt*Percent_Urban</f>
        <v>10.636390894315181</v>
      </c>
      <c r="V47" s="38">
        <f>INDEX(Table_21._Residential_Sector_Eq!$E$8:$AK$93,MATCH($A47,Table_21._Residential_Sector_Eq!$C$8:$C$93,0),MATCH(V$4,Table_21._Residential_Sector_Eq!$E$5:$AK$5,0))*gigwatt_to_megawatt*Percent_Urban</f>
        <v>10.652061176957289</v>
      </c>
      <c r="W47" s="38">
        <f>INDEX(Table_21._Residential_Sector_Eq!$E$8:$AK$93,MATCH($A47,Table_21._Residential_Sector_Eq!$C$8:$C$93,0),MATCH(W$4,Table_21._Residential_Sector_Eq!$E$5:$AK$5,0))*gigwatt_to_megawatt*Percent_Urban</f>
        <v>10.68265553830617</v>
      </c>
      <c r="X47" s="38">
        <f>INDEX(Table_21._Residential_Sector_Eq!$E$8:$AK$93,MATCH($A47,Table_21._Residential_Sector_Eq!$C$8:$C$93,0),MATCH(X$4,Table_21._Residential_Sector_Eq!$E$5:$AK$5,0))*gigwatt_to_megawatt*Percent_Urban</f>
        <v>10.737874629521219</v>
      </c>
      <c r="Y47" s="38">
        <f>INDEX(Table_21._Residential_Sector_Eq!$E$8:$AK$93,MATCH($A47,Table_21._Residential_Sector_Eq!$C$8:$C$93,0),MATCH(Y$4,Table_21._Residential_Sector_Eq!$E$5:$AK$5,0))*gigwatt_to_megawatt*Percent_Urban</f>
        <v>10.840850772597932</v>
      </c>
      <c r="Z47" s="38">
        <f>INDEX(Table_21._Residential_Sector_Eq!$E$8:$AK$93,MATCH($A47,Table_21._Residential_Sector_Eq!$C$8:$C$93,0),MATCH(Z$4,Table_21._Residential_Sector_Eq!$E$5:$AK$5,0))*gigwatt_to_megawatt*Percent_Urban</f>
        <v>11.02740175643256</v>
      </c>
      <c r="AA47" s="38">
        <f>INDEX(Table_21._Residential_Sector_Eq!$E$8:$AK$93,MATCH($A47,Table_21._Residential_Sector_Eq!$C$8:$C$93,0),MATCH(AA$4,Table_21._Residential_Sector_Eq!$E$5:$AK$5,0))*gigwatt_to_megawatt*Percent_Urban</f>
        <v>11.215445148137867</v>
      </c>
      <c r="AB47" s="38">
        <f>INDEX(Table_21._Residential_Sector_Eq!$E$8:$AK$93,MATCH($A47,Table_21._Residential_Sector_Eq!$C$8:$C$93,0),MATCH(AB$4,Table_21._Residential_Sector_Eq!$E$5:$AK$5,0))*gigwatt_to_megawatt*Percent_Urban</f>
        <v>11.404234743778511</v>
      </c>
      <c r="AC47" s="38">
        <f>INDEX(Table_21._Residential_Sector_Eq!$E$8:$AK$93,MATCH($A47,Table_21._Residential_Sector_Eq!$C$8:$C$93,0),MATCH(AC$4,Table_21._Residential_Sector_Eq!$E$5:$AK$5,0))*gigwatt_to_megawatt*Percent_Urban</f>
        <v>11.594516747289832</v>
      </c>
      <c r="AD47" s="38">
        <f>INDEX(Table_21._Residential_Sector_Eq!$E$8:$AK$93,MATCH($A47,Table_21._Residential_Sector_Eq!$C$8:$C$93,0),MATCH(AD$4,Table_21._Residential_Sector_Eq!$E$5:$AK$5,0))*gigwatt_to_megawatt*Percent_Urban</f>
        <v>11.786291158671832</v>
      </c>
      <c r="AE47" s="38">
        <f>INDEX(Table_21._Residential_Sector_Eq!$E$8:$AK$93,MATCH($A47,Table_21._Residential_Sector_Eq!$C$8:$C$93,0),MATCH(AE$4,Table_21._Residential_Sector_Eq!$E$5:$AK$5,0))*gigwatt_to_megawatt*Percent_Urban</f>
        <v>11.978811773989168</v>
      </c>
      <c r="AF47" s="38">
        <f>INDEX(Table_21._Residential_Sector_Eq!$E$8:$AK$93,MATCH($A47,Table_21._Residential_Sector_Eq!$C$8:$C$93,0),MATCH(AF$4,Table_21._Residential_Sector_Eq!$E$5:$AK$5,0))*gigwatt_to_megawatt*Percent_Urban</f>
        <v>12.172078593241844</v>
      </c>
      <c r="AG47" s="38">
        <f>INDEX(Table_21._Residential_Sector_Eq!$E$8:$AK$93,MATCH($A47,Table_21._Residential_Sector_Eq!$C$8:$C$93,0),MATCH(AG$4,Table_21._Residential_Sector_Eq!$E$5:$AK$5,0))*gigwatt_to_megawatt*Percent_Urban</f>
        <v>12.366837820365195</v>
      </c>
      <c r="AH47" s="38">
        <f>INDEX(Table_21._Residential_Sector_Eq!$E$8:$AK$93,MATCH($A47,Table_21._Residential_Sector_Eq!$C$8:$C$93,0),MATCH(AH$4,Table_21._Residential_Sector_Eq!$E$5:$AK$5,0))*gigwatt_to_megawatt*Percent_Urban</f>
        <v>12.562343251423886</v>
      </c>
      <c r="AI47" s="38">
        <f>INDEX(Table_21._Residential_Sector_Eq!$E$8:$AK$93,MATCH($A47,Table_21._Residential_Sector_Eq!$C$8:$C$93,0),MATCH(AI$4,Table_21._Residential_Sector_Eq!$E$5:$AK$5,0))*gigwatt_to_megawatt*Percent_Urban</f>
        <v>12.758594886417914</v>
      </c>
    </row>
    <row r="48" spans="1:35" x14ac:dyDescent="0.2">
      <c r="A48" t="s">
        <v>599</v>
      </c>
      <c r="B48" s="3" t="s">
        <v>5</v>
      </c>
      <c r="C48" t="s">
        <v>23</v>
      </c>
      <c r="D48" s="38"/>
      <c r="E48" s="38">
        <f>INDEX(Table_21._Residential_Sector_Eq!$E$8:$AK$93,MATCH($A48,Table_21._Residential_Sector_Eq!$C$8:$C$93,0),MATCH(E$4,Table_21._Residential_Sector_Eq!$E$5:$AK$5,0))*gigwatt_to_megawatt*Percent_Urban</f>
        <v>13669.116659337646</v>
      </c>
      <c r="F48" s="38">
        <f>INDEX(Table_21._Residential_Sector_Eq!$E$8:$AK$93,MATCH($A48,Table_21._Residential_Sector_Eq!$C$8:$C$93,0),MATCH(F$4,Table_21._Residential_Sector_Eq!$E$5:$AK$5,0))*gigwatt_to_megawatt*Percent_Urban</f>
        <v>15736.726879123145</v>
      </c>
      <c r="G48" s="38">
        <f>INDEX(Table_21._Residential_Sector_Eq!$E$8:$AK$93,MATCH($A48,Table_21._Residential_Sector_Eq!$C$8:$C$93,0),MATCH(G$4,Table_21._Residential_Sector_Eq!$E$5:$AK$5,0))*gigwatt_to_megawatt*Percent_Urban</f>
        <v>17550.099448507328</v>
      </c>
      <c r="H48" s="38">
        <f>INDEX(Table_21._Residential_Sector_Eq!$E$8:$AK$93,MATCH($A48,Table_21._Residential_Sector_Eq!$C$8:$C$93,0),MATCH(H$4,Table_21._Residential_Sector_Eq!$E$5:$AK$5,0))*gigwatt_to_megawatt*Percent_Urban</f>
        <v>19320.286957541666</v>
      </c>
      <c r="I48" s="38">
        <f>INDEX(Table_21._Residential_Sector_Eq!$E$8:$AK$93,MATCH($A48,Table_21._Residential_Sector_Eq!$C$8:$C$93,0),MATCH(I$4,Table_21._Residential_Sector_Eq!$E$5:$AK$5,0))*gigwatt_to_megawatt*Percent_Urban</f>
        <v>21058.64140669446</v>
      </c>
      <c r="J48" s="38">
        <f>INDEX(Table_21._Residential_Sector_Eq!$E$8:$AK$93,MATCH($A48,Table_21._Residential_Sector_Eq!$C$8:$C$93,0),MATCH(J$4,Table_21._Residential_Sector_Eq!$E$5:$AK$5,0))*gigwatt_to_megawatt*Percent_Urban</f>
        <v>22812.137079899214</v>
      </c>
      <c r="K48" s="38">
        <f>INDEX(Table_21._Residential_Sector_Eq!$E$8:$AK$93,MATCH($A48,Table_21._Residential_Sector_Eq!$C$8:$C$93,0),MATCH(K$4,Table_21._Residential_Sector_Eq!$E$5:$AK$5,0))*gigwatt_to_megawatt*Percent_Urban</f>
        <v>24606.512043293613</v>
      </c>
      <c r="L48" s="38">
        <f>INDEX(Table_21._Residential_Sector_Eq!$E$8:$AK$93,MATCH($A48,Table_21._Residential_Sector_Eq!$C$8:$C$93,0),MATCH(L$4,Table_21._Residential_Sector_Eq!$E$5:$AK$5,0))*gigwatt_to_megawatt*Percent_Urban</f>
        <v>26406.127596925893</v>
      </c>
      <c r="M48" s="38">
        <f>INDEX(Table_21._Residential_Sector_Eq!$E$8:$AK$93,MATCH($A48,Table_21._Residential_Sector_Eq!$C$8:$C$93,0),MATCH(M$4,Table_21._Residential_Sector_Eq!$E$5:$AK$5,0))*gigwatt_to_megawatt*Percent_Urban</f>
        <v>28223.561754330127</v>
      </c>
      <c r="N48" s="38">
        <f>INDEX(Table_21._Residential_Sector_Eq!$E$8:$AK$93,MATCH($A48,Table_21._Residential_Sector_Eq!$C$8:$C$93,0),MATCH(N$4,Table_21._Residential_Sector_Eq!$E$5:$AK$5,0))*gigwatt_to_megawatt*Percent_Urban</f>
        <v>30050.418228825874</v>
      </c>
      <c r="O48" s="38">
        <f>INDEX(Table_21._Residential_Sector_Eq!$E$8:$AK$93,MATCH($A48,Table_21._Residential_Sector_Eq!$C$8:$C$93,0),MATCH(O$4,Table_21._Residential_Sector_Eq!$E$5:$AK$5,0))*gigwatt_to_megawatt*Percent_Urban</f>
        <v>31919.071078147808</v>
      </c>
      <c r="P48" s="38">
        <f>INDEX(Table_21._Residential_Sector_Eq!$E$8:$AK$93,MATCH($A48,Table_21._Residential_Sector_Eq!$C$8:$C$93,0),MATCH(P$4,Table_21._Residential_Sector_Eq!$E$5:$AK$5,0))*gigwatt_to_megawatt*Percent_Urban</f>
        <v>33829.427773007941</v>
      </c>
      <c r="Q48" s="38">
        <f>INDEX(Table_21._Residential_Sector_Eq!$E$8:$AK$93,MATCH($A48,Table_21._Residential_Sector_Eq!$C$8:$C$93,0),MATCH(Q$4,Table_21._Residential_Sector_Eq!$E$5:$AK$5,0))*gigwatt_to_megawatt*Percent_Urban</f>
        <v>35782.081545534864</v>
      </c>
      <c r="R48" s="38">
        <f>INDEX(Table_21._Residential_Sector_Eq!$E$8:$AK$93,MATCH($A48,Table_21._Residential_Sector_Eq!$C$8:$C$93,0),MATCH(R$4,Table_21._Residential_Sector_Eq!$E$5:$AK$5,0))*gigwatt_to_megawatt*Percent_Urban</f>
        <v>37765.216256412496</v>
      </c>
      <c r="S48" s="38">
        <f>INDEX(Table_21._Residential_Sector_Eq!$E$8:$AK$93,MATCH($A48,Table_21._Residential_Sector_Eq!$C$8:$C$93,0),MATCH(S$4,Table_21._Residential_Sector_Eq!$E$5:$AK$5,0))*gigwatt_to_megawatt*Percent_Urban</f>
        <v>39790.776392033789</v>
      </c>
      <c r="T48" s="38">
        <f>INDEX(Table_21._Residential_Sector_Eq!$E$8:$AK$93,MATCH($A48,Table_21._Residential_Sector_Eq!$C$8:$C$93,0),MATCH(T$4,Table_21._Residential_Sector_Eq!$E$5:$AK$5,0))*gigwatt_to_megawatt*Percent_Urban</f>
        <v>41841.391070988022</v>
      </c>
      <c r="U48" s="38">
        <f>INDEX(Table_21._Residential_Sector_Eq!$E$8:$AK$93,MATCH($A48,Table_21._Residential_Sector_Eq!$C$8:$C$93,0),MATCH(U$4,Table_21._Residential_Sector_Eq!$E$5:$AK$5,0))*gigwatt_to_megawatt*Percent_Urban</f>
        <v>43931.159816633393</v>
      </c>
      <c r="V48" s="38">
        <f>INDEX(Table_21._Residential_Sector_Eq!$E$8:$AK$93,MATCH($A48,Table_21._Residential_Sector_Eq!$C$8:$C$93,0),MATCH(V$4,Table_21._Residential_Sector_Eq!$E$5:$AK$5,0))*gigwatt_to_megawatt*Percent_Urban</f>
        <v>46052.169882439593</v>
      </c>
      <c r="W48" s="38">
        <f>INDEX(Table_21._Residential_Sector_Eq!$E$8:$AK$93,MATCH($A48,Table_21._Residential_Sector_Eq!$C$8:$C$93,0),MATCH(W$4,Table_21._Residential_Sector_Eq!$E$5:$AK$5,0))*gigwatt_to_megawatt*Percent_Urban</f>
        <v>48219.614726734027</v>
      </c>
      <c r="X48" s="38">
        <f>INDEX(Table_21._Residential_Sector_Eq!$E$8:$AK$93,MATCH($A48,Table_21._Residential_Sector_Eq!$C$8:$C$93,0),MATCH(X$4,Table_21._Residential_Sector_Eq!$E$5:$AK$5,0))*gigwatt_to_megawatt*Percent_Urban</f>
        <v>50422.838557320072</v>
      </c>
      <c r="Y48" s="38">
        <f>INDEX(Table_21._Residential_Sector_Eq!$E$8:$AK$93,MATCH($A48,Table_21._Residential_Sector_Eq!$C$8:$C$93,0),MATCH(Y$4,Table_21._Residential_Sector_Eq!$E$5:$AK$5,0))*gigwatt_to_megawatt*Percent_Urban</f>
        <v>52678.791396588946</v>
      </c>
      <c r="Z48" s="38">
        <f>INDEX(Table_21._Residential_Sector_Eq!$E$8:$AK$93,MATCH($A48,Table_21._Residential_Sector_Eq!$C$8:$C$93,0),MATCH(Z$4,Table_21._Residential_Sector_Eq!$E$5:$AK$5,0))*gigwatt_to_megawatt*Percent_Urban</f>
        <v>54979.127699727826</v>
      </c>
      <c r="AA48" s="38">
        <f>INDEX(Table_21._Residential_Sector_Eq!$E$8:$AK$93,MATCH($A48,Table_21._Residential_Sector_Eq!$C$8:$C$93,0),MATCH(AA$4,Table_21._Residential_Sector_Eq!$E$5:$AK$5,0))*gigwatt_to_megawatt*Percent_Urban</f>
        <v>57330.861037524934</v>
      </c>
      <c r="AB48" s="38">
        <f>INDEX(Table_21._Residential_Sector_Eq!$E$8:$AK$93,MATCH($A48,Table_21._Residential_Sector_Eq!$C$8:$C$93,0),MATCH(AB$4,Table_21._Residential_Sector_Eq!$E$5:$AK$5,0))*gigwatt_to_megawatt*Percent_Urban</f>
        <v>59747.820061310005</v>
      </c>
      <c r="AC48" s="38">
        <f>INDEX(Table_21._Residential_Sector_Eq!$E$8:$AK$93,MATCH($A48,Table_21._Residential_Sector_Eq!$C$8:$C$93,0),MATCH(AC$4,Table_21._Residential_Sector_Eq!$E$5:$AK$5,0))*gigwatt_to_megawatt*Percent_Urban</f>
        <v>62222.580788130319</v>
      </c>
      <c r="AD48" s="38">
        <f>INDEX(Table_21._Residential_Sector_Eq!$E$8:$AK$93,MATCH($A48,Table_21._Residential_Sector_Eq!$C$8:$C$93,0),MATCH(AD$4,Table_21._Residential_Sector_Eq!$E$5:$AK$5,0))*gigwatt_to_megawatt*Percent_Urban</f>
        <v>64776.68090217156</v>
      </c>
      <c r="AE48" s="38">
        <f>INDEX(Table_21._Residential_Sector_Eq!$E$8:$AK$93,MATCH($A48,Table_21._Residential_Sector_Eq!$C$8:$C$93,0),MATCH(AE$4,Table_21._Residential_Sector_Eq!$E$5:$AK$5,0))*gigwatt_to_megawatt*Percent_Urban</f>
        <v>67388.030528335919</v>
      </c>
      <c r="AF48" s="38">
        <f>INDEX(Table_21._Residential_Sector_Eq!$E$8:$AK$93,MATCH($A48,Table_21._Residential_Sector_Eq!$C$8:$C$93,0),MATCH(AF$4,Table_21._Residential_Sector_Eq!$E$5:$AK$5,0))*gigwatt_to_megawatt*Percent_Urban</f>
        <v>70055.946143818612</v>
      </c>
      <c r="AG48" s="38">
        <f>INDEX(Table_21._Residential_Sector_Eq!$E$8:$AK$93,MATCH($A48,Table_21._Residential_Sector_Eq!$C$8:$C$93,0),MATCH(AG$4,Table_21._Residential_Sector_Eq!$E$5:$AK$5,0))*gigwatt_to_megawatt*Percent_Urban</f>
        <v>72806.150144474683</v>
      </c>
      <c r="AH48" s="38">
        <f>INDEX(Table_21._Residential_Sector_Eq!$E$8:$AK$93,MATCH($A48,Table_21._Residential_Sector_Eq!$C$8:$C$93,0),MATCH(AH$4,Table_21._Residential_Sector_Eq!$E$5:$AK$5,0))*gigwatt_to_megawatt*Percent_Urban</f>
        <v>75619.250928636509</v>
      </c>
      <c r="AI48" s="38">
        <f>INDEX(Table_21._Residential_Sector_Eq!$E$8:$AK$93,MATCH($A48,Table_21._Residential_Sector_Eq!$C$8:$C$93,0),MATCH(AI$4,Table_21._Residential_Sector_Eq!$E$5:$AK$5,0))*gigwatt_to_megawatt*Percent_Urban</f>
        <v>78497.002821756076</v>
      </c>
    </row>
    <row r="49" spans="1:35" x14ac:dyDescent="0.2">
      <c r="C49" t="s">
        <v>24</v>
      </c>
      <c r="D49" s="31"/>
      <c r="E49" s="31">
        <v>0</v>
      </c>
      <c r="F49" s="31">
        <v>0</v>
      </c>
      <c r="G49" s="31">
        <v>0</v>
      </c>
      <c r="H49" s="31">
        <v>0</v>
      </c>
      <c r="I49" s="31">
        <v>0</v>
      </c>
      <c r="J49" s="31">
        <v>0</v>
      </c>
      <c r="K49" s="31">
        <v>0</v>
      </c>
      <c r="L49" s="31">
        <v>0</v>
      </c>
      <c r="M49" s="31">
        <v>0</v>
      </c>
      <c r="N49" s="31">
        <v>0</v>
      </c>
      <c r="O49" s="31">
        <v>0</v>
      </c>
      <c r="P49" s="31">
        <v>0</v>
      </c>
      <c r="Q49" s="31">
        <v>0</v>
      </c>
      <c r="R49" s="31">
        <v>0</v>
      </c>
      <c r="S49" s="31">
        <v>0</v>
      </c>
      <c r="T49" s="31">
        <v>0</v>
      </c>
      <c r="U49" s="31">
        <v>0</v>
      </c>
      <c r="V49" s="31">
        <v>0</v>
      </c>
      <c r="W49" s="31">
        <v>0</v>
      </c>
      <c r="X49" s="31">
        <v>0</v>
      </c>
      <c r="Y49" s="31">
        <v>0</v>
      </c>
      <c r="Z49" s="31">
        <v>0</v>
      </c>
      <c r="AA49" s="31">
        <v>0</v>
      </c>
      <c r="AB49" s="31">
        <v>0</v>
      </c>
      <c r="AC49" s="31">
        <v>0</v>
      </c>
      <c r="AD49" s="31">
        <v>0</v>
      </c>
      <c r="AE49" s="31">
        <v>0</v>
      </c>
      <c r="AF49" s="31">
        <v>0</v>
      </c>
      <c r="AG49" s="31">
        <v>0</v>
      </c>
      <c r="AH49" s="31">
        <v>0</v>
      </c>
      <c r="AI49" s="31">
        <v>0</v>
      </c>
    </row>
    <row r="50" spans="1:35" x14ac:dyDescent="0.2">
      <c r="C50" t="s">
        <v>25</v>
      </c>
      <c r="D50" s="31"/>
      <c r="E50" s="31">
        <v>0</v>
      </c>
      <c r="F50" s="31">
        <v>0</v>
      </c>
      <c r="G50" s="31">
        <v>0</v>
      </c>
      <c r="H50" s="31">
        <v>0</v>
      </c>
      <c r="I50" s="31">
        <v>0</v>
      </c>
      <c r="J50" s="31">
        <v>0</v>
      </c>
      <c r="K50" s="31">
        <v>0</v>
      </c>
      <c r="L50" s="31">
        <v>0</v>
      </c>
      <c r="M50" s="31">
        <v>0</v>
      </c>
      <c r="N50" s="31">
        <v>0</v>
      </c>
      <c r="O50" s="31">
        <v>0</v>
      </c>
      <c r="P50" s="31">
        <v>0</v>
      </c>
      <c r="Q50" s="31">
        <v>0</v>
      </c>
      <c r="R50" s="31">
        <v>0</v>
      </c>
      <c r="S50" s="31">
        <v>0</v>
      </c>
      <c r="T50" s="31">
        <v>0</v>
      </c>
      <c r="U50" s="31">
        <v>0</v>
      </c>
      <c r="V50" s="31">
        <v>0</v>
      </c>
      <c r="W50" s="31">
        <v>0</v>
      </c>
      <c r="X50" s="31">
        <v>0</v>
      </c>
      <c r="Y50" s="31">
        <v>0</v>
      </c>
      <c r="Z50" s="31">
        <v>0</v>
      </c>
      <c r="AA50" s="31">
        <v>0</v>
      </c>
      <c r="AB50" s="31">
        <v>0</v>
      </c>
      <c r="AC50" s="31">
        <v>0</v>
      </c>
      <c r="AD50" s="31">
        <v>0</v>
      </c>
      <c r="AE50" s="31">
        <v>0</v>
      </c>
      <c r="AF50" s="31">
        <v>0</v>
      </c>
      <c r="AG50" s="31">
        <v>0</v>
      </c>
      <c r="AH50" s="31">
        <v>0</v>
      </c>
      <c r="AI50" s="31">
        <v>0</v>
      </c>
    </row>
    <row r="51" spans="1:35" x14ac:dyDescent="0.2">
      <c r="C51" t="s">
        <v>26</v>
      </c>
      <c r="D51" s="31"/>
      <c r="E51" s="31">
        <v>0</v>
      </c>
      <c r="F51" s="31">
        <v>0</v>
      </c>
      <c r="G51" s="31">
        <v>0</v>
      </c>
      <c r="H51" s="31">
        <v>0</v>
      </c>
      <c r="I51" s="31">
        <v>0</v>
      </c>
      <c r="J51" s="31">
        <v>0</v>
      </c>
      <c r="K51" s="31">
        <v>0</v>
      </c>
      <c r="L51" s="31">
        <v>0</v>
      </c>
      <c r="M51" s="31">
        <v>0</v>
      </c>
      <c r="N51" s="31">
        <v>0</v>
      </c>
      <c r="O51" s="31">
        <v>0</v>
      </c>
      <c r="P51" s="31">
        <v>0</v>
      </c>
      <c r="Q51" s="31">
        <v>0</v>
      </c>
      <c r="R51" s="31">
        <v>0</v>
      </c>
      <c r="S51" s="31">
        <v>0</v>
      </c>
      <c r="T51" s="31">
        <v>0</v>
      </c>
      <c r="U51" s="31">
        <v>0</v>
      </c>
      <c r="V51" s="31">
        <v>0</v>
      </c>
      <c r="W51" s="31">
        <v>0</v>
      </c>
      <c r="X51" s="31">
        <v>0</v>
      </c>
      <c r="Y51" s="31">
        <v>0</v>
      </c>
      <c r="Z51" s="31">
        <v>0</v>
      </c>
      <c r="AA51" s="31">
        <v>0</v>
      </c>
      <c r="AB51" s="31">
        <v>0</v>
      </c>
      <c r="AC51" s="31">
        <v>0</v>
      </c>
      <c r="AD51" s="31">
        <v>0</v>
      </c>
      <c r="AE51" s="31">
        <v>0</v>
      </c>
      <c r="AF51" s="31">
        <v>0</v>
      </c>
      <c r="AG51" s="31">
        <v>0</v>
      </c>
      <c r="AH51" s="31">
        <v>0</v>
      </c>
      <c r="AI51" s="31">
        <v>0</v>
      </c>
    </row>
    <row r="52" spans="1:35" x14ac:dyDescent="0.2">
      <c r="C52" t="s">
        <v>27</v>
      </c>
      <c r="D52" s="31"/>
      <c r="E52" s="31">
        <v>0</v>
      </c>
      <c r="F52" s="31">
        <v>0</v>
      </c>
      <c r="G52" s="31">
        <v>0</v>
      </c>
      <c r="H52" s="31">
        <v>0</v>
      </c>
      <c r="I52" s="31">
        <v>0</v>
      </c>
      <c r="J52" s="31">
        <v>0</v>
      </c>
      <c r="K52" s="31">
        <v>0</v>
      </c>
      <c r="L52" s="31">
        <v>0</v>
      </c>
      <c r="M52" s="31">
        <v>0</v>
      </c>
      <c r="N52" s="31">
        <v>0</v>
      </c>
      <c r="O52" s="31">
        <v>0</v>
      </c>
      <c r="P52" s="31">
        <v>0</v>
      </c>
      <c r="Q52" s="31">
        <v>0</v>
      </c>
      <c r="R52" s="31">
        <v>0</v>
      </c>
      <c r="S52" s="31">
        <v>0</v>
      </c>
      <c r="T52" s="31">
        <v>0</v>
      </c>
      <c r="U52" s="31">
        <v>0</v>
      </c>
      <c r="V52" s="31">
        <v>0</v>
      </c>
      <c r="W52" s="31">
        <v>0</v>
      </c>
      <c r="X52" s="31">
        <v>0</v>
      </c>
      <c r="Y52" s="31">
        <v>0</v>
      </c>
      <c r="Z52" s="31">
        <v>0</v>
      </c>
      <c r="AA52" s="31">
        <v>0</v>
      </c>
      <c r="AB52" s="31">
        <v>0</v>
      </c>
      <c r="AC52" s="31">
        <v>0</v>
      </c>
      <c r="AD52" s="31">
        <v>0</v>
      </c>
      <c r="AE52" s="31">
        <v>0</v>
      </c>
      <c r="AF52" s="31">
        <v>0</v>
      </c>
      <c r="AG52" s="31">
        <v>0</v>
      </c>
      <c r="AH52" s="31">
        <v>0</v>
      </c>
      <c r="AI52" s="31">
        <v>0</v>
      </c>
    </row>
    <row r="53" spans="1:35" x14ac:dyDescent="0.2">
      <c r="C53" t="s">
        <v>28</v>
      </c>
      <c r="D53" s="31"/>
      <c r="E53" s="31">
        <v>0</v>
      </c>
      <c r="F53" s="31">
        <v>0</v>
      </c>
      <c r="G53" s="31">
        <v>0</v>
      </c>
      <c r="H53" s="31">
        <v>0</v>
      </c>
      <c r="I53" s="31">
        <v>0</v>
      </c>
      <c r="J53" s="31">
        <v>0</v>
      </c>
      <c r="K53" s="31">
        <v>0</v>
      </c>
      <c r="L53" s="31">
        <v>0</v>
      </c>
      <c r="M53" s="31">
        <v>0</v>
      </c>
      <c r="N53" s="31">
        <v>0</v>
      </c>
      <c r="O53" s="31">
        <v>0</v>
      </c>
      <c r="P53" s="31">
        <v>0</v>
      </c>
      <c r="Q53" s="31">
        <v>0</v>
      </c>
      <c r="R53" s="31">
        <v>0</v>
      </c>
      <c r="S53" s="31">
        <v>0</v>
      </c>
      <c r="T53" s="31">
        <v>0</v>
      </c>
      <c r="U53" s="31">
        <v>0</v>
      </c>
      <c r="V53" s="31">
        <v>0</v>
      </c>
      <c r="W53" s="31">
        <v>0</v>
      </c>
      <c r="X53" s="31">
        <v>0</v>
      </c>
      <c r="Y53" s="31">
        <v>0</v>
      </c>
      <c r="Z53" s="31">
        <v>0</v>
      </c>
      <c r="AA53" s="31">
        <v>0</v>
      </c>
      <c r="AB53" s="31">
        <v>0</v>
      </c>
      <c r="AC53" s="31">
        <v>0</v>
      </c>
      <c r="AD53" s="31">
        <v>0</v>
      </c>
      <c r="AE53" s="31">
        <v>0</v>
      </c>
      <c r="AF53" s="31">
        <v>0</v>
      </c>
      <c r="AG53" s="31">
        <v>0</v>
      </c>
      <c r="AH53" s="31">
        <v>0</v>
      </c>
      <c r="AI53" s="31">
        <v>0</v>
      </c>
    </row>
    <row r="54" spans="1:35" x14ac:dyDescent="0.2">
      <c r="C54" t="s">
        <v>73</v>
      </c>
      <c r="D54" s="31"/>
      <c r="E54" s="31">
        <v>0</v>
      </c>
      <c r="F54" s="31">
        <v>0</v>
      </c>
      <c r="G54" s="31">
        <v>0</v>
      </c>
      <c r="H54" s="31">
        <v>0</v>
      </c>
      <c r="I54" s="31">
        <v>0</v>
      </c>
      <c r="J54" s="31">
        <v>0</v>
      </c>
      <c r="K54" s="31">
        <v>0</v>
      </c>
      <c r="L54" s="31">
        <v>0</v>
      </c>
      <c r="M54" s="31">
        <v>0</v>
      </c>
      <c r="N54" s="31">
        <v>0</v>
      </c>
      <c r="O54" s="31">
        <v>0</v>
      </c>
      <c r="P54" s="31">
        <v>0</v>
      </c>
      <c r="Q54" s="31">
        <v>0</v>
      </c>
      <c r="R54" s="31">
        <v>0</v>
      </c>
      <c r="S54" s="31">
        <v>0</v>
      </c>
      <c r="T54" s="31">
        <v>0</v>
      </c>
      <c r="U54" s="31">
        <v>0</v>
      </c>
      <c r="V54" s="31">
        <v>0</v>
      </c>
      <c r="W54" s="31">
        <v>0</v>
      </c>
      <c r="X54" s="31">
        <v>0</v>
      </c>
      <c r="Y54" s="31">
        <v>0</v>
      </c>
      <c r="Z54" s="31">
        <v>0</v>
      </c>
      <c r="AA54" s="31">
        <v>0</v>
      </c>
      <c r="AB54" s="31">
        <v>0</v>
      </c>
      <c r="AC54" s="31">
        <v>0</v>
      </c>
      <c r="AD54" s="31">
        <v>0</v>
      </c>
      <c r="AE54" s="31">
        <v>0</v>
      </c>
      <c r="AF54" s="31">
        <v>0</v>
      </c>
      <c r="AG54" s="31">
        <v>0</v>
      </c>
      <c r="AH54" s="31">
        <v>0</v>
      </c>
      <c r="AI54" s="31">
        <v>0</v>
      </c>
    </row>
    <row r="55" spans="1:35" x14ac:dyDescent="0.2">
      <c r="C55" t="s">
        <v>76</v>
      </c>
      <c r="D55" s="31"/>
      <c r="E55" s="31">
        <v>0</v>
      </c>
      <c r="F55" s="31">
        <v>0</v>
      </c>
      <c r="G55" s="31">
        <v>0</v>
      </c>
      <c r="H55" s="31">
        <v>0</v>
      </c>
      <c r="I55" s="31">
        <v>0</v>
      </c>
      <c r="J55" s="31">
        <v>0</v>
      </c>
      <c r="K55" s="31">
        <v>0</v>
      </c>
      <c r="L55" s="31">
        <v>0</v>
      </c>
      <c r="M55" s="31">
        <v>0</v>
      </c>
      <c r="N55" s="31">
        <v>0</v>
      </c>
      <c r="O55" s="31">
        <v>0</v>
      </c>
      <c r="P55" s="31">
        <v>0</v>
      </c>
      <c r="Q55" s="31">
        <v>0</v>
      </c>
      <c r="R55" s="31">
        <v>0</v>
      </c>
      <c r="S55" s="31">
        <v>0</v>
      </c>
      <c r="T55" s="31">
        <v>0</v>
      </c>
      <c r="U55" s="31">
        <v>0</v>
      </c>
      <c r="V55" s="31">
        <v>0</v>
      </c>
      <c r="W55" s="31">
        <v>0</v>
      </c>
      <c r="X55" s="31">
        <v>0</v>
      </c>
      <c r="Y55" s="31">
        <v>0</v>
      </c>
      <c r="Z55" s="31">
        <v>0</v>
      </c>
      <c r="AA55" s="31">
        <v>0</v>
      </c>
      <c r="AB55" s="31">
        <v>0</v>
      </c>
      <c r="AC55" s="31">
        <v>0</v>
      </c>
      <c r="AD55" s="31">
        <v>0</v>
      </c>
      <c r="AE55" s="31">
        <v>0</v>
      </c>
      <c r="AF55" s="31">
        <v>0</v>
      </c>
      <c r="AG55" s="31">
        <v>0</v>
      </c>
      <c r="AH55" s="31">
        <v>0</v>
      </c>
      <c r="AI55" s="31">
        <v>0</v>
      </c>
    </row>
    <row r="56" spans="1:35" x14ac:dyDescent="0.2">
      <c r="C56" t="s">
        <v>205</v>
      </c>
      <c r="D56" s="31"/>
      <c r="E56" s="31">
        <v>0</v>
      </c>
      <c r="F56" s="31">
        <v>0</v>
      </c>
      <c r="G56" s="31">
        <v>0</v>
      </c>
      <c r="H56" s="31">
        <v>0</v>
      </c>
      <c r="I56" s="31">
        <v>0</v>
      </c>
      <c r="J56" s="31">
        <v>0</v>
      </c>
      <c r="K56" s="31">
        <v>0</v>
      </c>
      <c r="L56" s="31">
        <v>0</v>
      </c>
      <c r="M56" s="31">
        <v>0</v>
      </c>
      <c r="N56" s="31">
        <v>0</v>
      </c>
      <c r="O56" s="31">
        <v>0</v>
      </c>
      <c r="P56" s="31">
        <v>0</v>
      </c>
      <c r="Q56" s="31">
        <v>0</v>
      </c>
      <c r="R56" s="31">
        <v>0</v>
      </c>
      <c r="S56" s="31">
        <v>0</v>
      </c>
      <c r="T56" s="31">
        <v>0</v>
      </c>
      <c r="U56" s="31">
        <v>0</v>
      </c>
      <c r="V56" s="31">
        <v>0</v>
      </c>
      <c r="W56" s="31">
        <v>0</v>
      </c>
      <c r="X56" s="31">
        <v>0</v>
      </c>
      <c r="Y56" s="31">
        <v>0</v>
      </c>
      <c r="Z56" s="31">
        <v>0</v>
      </c>
      <c r="AA56" s="31">
        <v>0</v>
      </c>
      <c r="AB56" s="31">
        <v>0</v>
      </c>
      <c r="AC56" s="31">
        <v>0</v>
      </c>
      <c r="AD56" s="31">
        <v>0</v>
      </c>
      <c r="AE56" s="31">
        <v>0</v>
      </c>
      <c r="AF56" s="31">
        <v>0</v>
      </c>
      <c r="AG56" s="31">
        <v>0</v>
      </c>
      <c r="AH56" s="31">
        <v>0</v>
      </c>
      <c r="AI56" s="31">
        <v>0</v>
      </c>
    </row>
    <row r="57" spans="1:35" x14ac:dyDescent="0.2">
      <c r="C57" t="s">
        <v>206</v>
      </c>
      <c r="D57" s="31"/>
      <c r="E57" s="31">
        <v>0</v>
      </c>
      <c r="F57" s="31">
        <v>0</v>
      </c>
      <c r="G57" s="31">
        <v>0</v>
      </c>
      <c r="H57" s="31">
        <v>0</v>
      </c>
      <c r="I57" s="31">
        <v>0</v>
      </c>
      <c r="J57" s="31">
        <v>0</v>
      </c>
      <c r="K57" s="31">
        <v>0</v>
      </c>
      <c r="L57" s="31">
        <v>0</v>
      </c>
      <c r="M57" s="31">
        <v>0</v>
      </c>
      <c r="N57" s="31">
        <v>0</v>
      </c>
      <c r="O57" s="31">
        <v>0</v>
      </c>
      <c r="P57" s="31">
        <v>0</v>
      </c>
      <c r="Q57" s="31">
        <v>0</v>
      </c>
      <c r="R57" s="31">
        <v>0</v>
      </c>
      <c r="S57" s="31">
        <v>0</v>
      </c>
      <c r="T57" s="31">
        <v>0</v>
      </c>
      <c r="U57" s="31">
        <v>0</v>
      </c>
      <c r="V57" s="31">
        <v>0</v>
      </c>
      <c r="W57" s="31">
        <v>0</v>
      </c>
      <c r="X57" s="31">
        <v>0</v>
      </c>
      <c r="Y57" s="31">
        <v>0</v>
      </c>
      <c r="Z57" s="31">
        <v>0</v>
      </c>
      <c r="AA57" s="31">
        <v>0</v>
      </c>
      <c r="AB57" s="31">
        <v>0</v>
      </c>
      <c r="AC57" s="31">
        <v>0</v>
      </c>
      <c r="AD57" s="31">
        <v>0</v>
      </c>
      <c r="AE57" s="31">
        <v>0</v>
      </c>
      <c r="AF57" s="31">
        <v>0</v>
      </c>
      <c r="AG57" s="31">
        <v>0</v>
      </c>
      <c r="AH57" s="31">
        <v>0</v>
      </c>
      <c r="AI57" s="31">
        <v>0</v>
      </c>
    </row>
    <row r="58" spans="1:35" x14ac:dyDescent="0.2">
      <c r="C58" t="s">
        <v>207</v>
      </c>
      <c r="D58" s="31"/>
      <c r="E58" s="31">
        <v>0</v>
      </c>
      <c r="F58" s="31">
        <v>0</v>
      </c>
      <c r="G58" s="31">
        <v>0</v>
      </c>
      <c r="H58" s="31">
        <v>0</v>
      </c>
      <c r="I58" s="31">
        <v>0</v>
      </c>
      <c r="J58" s="31">
        <v>0</v>
      </c>
      <c r="K58" s="31">
        <v>0</v>
      </c>
      <c r="L58" s="31">
        <v>0</v>
      </c>
      <c r="M58" s="31">
        <v>0</v>
      </c>
      <c r="N58" s="31">
        <v>0</v>
      </c>
      <c r="O58" s="31">
        <v>0</v>
      </c>
      <c r="P58" s="31">
        <v>0</v>
      </c>
      <c r="Q58" s="31">
        <v>0</v>
      </c>
      <c r="R58" s="31">
        <v>0</v>
      </c>
      <c r="S58" s="31">
        <v>0</v>
      </c>
      <c r="T58" s="31">
        <v>0</v>
      </c>
      <c r="U58" s="31">
        <v>0</v>
      </c>
      <c r="V58" s="31">
        <v>0</v>
      </c>
      <c r="W58" s="31">
        <v>0</v>
      </c>
      <c r="X58" s="31">
        <v>0</v>
      </c>
      <c r="Y58" s="31">
        <v>0</v>
      </c>
      <c r="Z58" s="31">
        <v>0</v>
      </c>
      <c r="AA58" s="31">
        <v>0</v>
      </c>
      <c r="AB58" s="31">
        <v>0</v>
      </c>
      <c r="AC58" s="31">
        <v>0</v>
      </c>
      <c r="AD58" s="31">
        <v>0</v>
      </c>
      <c r="AE58" s="31">
        <v>0</v>
      </c>
      <c r="AF58" s="31">
        <v>0</v>
      </c>
      <c r="AG58" s="31">
        <v>0</v>
      </c>
      <c r="AH58" s="31">
        <v>0</v>
      </c>
      <c r="AI58" s="31">
        <v>0</v>
      </c>
    </row>
    <row r="60" spans="1:35" x14ac:dyDescent="0.2">
      <c r="B60" s="1" t="s">
        <v>217</v>
      </c>
    </row>
    <row r="61" spans="1:35" x14ac:dyDescent="0.2">
      <c r="C61" s="1" t="s">
        <v>208</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1:35" x14ac:dyDescent="0.2">
      <c r="C62" t="s">
        <v>74</v>
      </c>
      <c r="D62" s="31"/>
      <c r="E62" s="31">
        <v>0</v>
      </c>
      <c r="F62" s="31">
        <v>0</v>
      </c>
      <c r="G62" s="31">
        <v>0</v>
      </c>
      <c r="H62" s="31">
        <v>0</v>
      </c>
      <c r="I62" s="31">
        <v>0</v>
      </c>
      <c r="J62" s="31">
        <v>0</v>
      </c>
      <c r="K62" s="31">
        <v>0</v>
      </c>
      <c r="L62" s="31">
        <v>0</v>
      </c>
      <c r="M62" s="31">
        <v>0</v>
      </c>
      <c r="N62" s="31">
        <v>0</v>
      </c>
      <c r="O62" s="31">
        <v>0</v>
      </c>
      <c r="P62" s="31">
        <v>0</v>
      </c>
      <c r="Q62" s="31">
        <v>0</v>
      </c>
      <c r="R62" s="31">
        <v>0</v>
      </c>
      <c r="S62" s="31">
        <v>0</v>
      </c>
      <c r="T62" s="31">
        <v>0</v>
      </c>
      <c r="U62" s="31">
        <v>0</v>
      </c>
      <c r="V62" s="31">
        <v>0</v>
      </c>
      <c r="W62" s="31">
        <v>0</v>
      </c>
      <c r="X62" s="31">
        <v>0</v>
      </c>
      <c r="Y62" s="31">
        <v>0</v>
      </c>
      <c r="Z62" s="31">
        <v>0</v>
      </c>
      <c r="AA62" s="31">
        <v>0</v>
      </c>
      <c r="AB62" s="31">
        <v>0</v>
      </c>
      <c r="AC62" s="31">
        <v>0</v>
      </c>
      <c r="AD62" s="31">
        <v>0</v>
      </c>
      <c r="AE62" s="31">
        <v>0</v>
      </c>
      <c r="AF62" s="31">
        <v>0</v>
      </c>
      <c r="AG62" s="31">
        <v>0</v>
      </c>
      <c r="AH62" s="31">
        <v>0</v>
      </c>
      <c r="AI62" s="31">
        <v>0</v>
      </c>
    </row>
    <row r="63" spans="1:35" x14ac:dyDescent="0.2">
      <c r="A63" t="s">
        <v>598</v>
      </c>
      <c r="B63" s="3" t="s">
        <v>3</v>
      </c>
      <c r="C63" t="s">
        <v>20</v>
      </c>
      <c r="D63" s="38"/>
      <c r="E63" s="38">
        <f>INDEX(Table_21._Residential_Sector_Eq!$E$8:$AK$93,MATCH($A63,Table_21._Residential_Sector_Eq!$C$8:$C$93,0),MATCH(E$4,Table_21._Residential_Sector_Eq!$E$5:$AK$5,0))*gigwatt_to_megawatt*Percent_rural</f>
        <v>0</v>
      </c>
      <c r="F63" s="38">
        <f>INDEX(Table_21._Residential_Sector_Eq!$E$8:$AK$93,MATCH($A63,Table_21._Residential_Sector_Eq!$C$8:$C$93,0),MATCH(F$4,Table_21._Residential_Sector_Eq!$E$5:$AK$5,0))*gigwatt_to_megawatt*Percent_rural</f>
        <v>0</v>
      </c>
      <c r="G63" s="38">
        <f>INDEX(Table_21._Residential_Sector_Eq!$E$8:$AK$93,MATCH($A63,Table_21._Residential_Sector_Eq!$C$8:$C$93,0),MATCH(G$4,Table_21._Residential_Sector_Eq!$E$5:$AK$5,0))*gigwatt_to_megawatt*Percent_rural</f>
        <v>0</v>
      </c>
      <c r="H63" s="38">
        <f>INDEX(Table_21._Residential_Sector_Eq!$E$8:$AK$93,MATCH($A63,Table_21._Residential_Sector_Eq!$C$8:$C$93,0),MATCH(H$4,Table_21._Residential_Sector_Eq!$E$5:$AK$5,0))*gigwatt_to_megawatt*Percent_rural</f>
        <v>0</v>
      </c>
      <c r="I63" s="38">
        <f>INDEX(Table_21._Residential_Sector_Eq!$E$8:$AK$93,MATCH($A63,Table_21._Residential_Sector_Eq!$C$8:$C$93,0),MATCH(I$4,Table_21._Residential_Sector_Eq!$E$5:$AK$5,0))*gigwatt_to_megawatt*Percent_rural</f>
        <v>0</v>
      </c>
      <c r="J63" s="38">
        <f>INDEX(Table_21._Residential_Sector_Eq!$E$8:$AK$93,MATCH($A63,Table_21._Residential_Sector_Eq!$C$8:$C$93,0),MATCH(J$4,Table_21._Residential_Sector_Eq!$E$5:$AK$5,0))*gigwatt_to_megawatt*Percent_rural</f>
        <v>0</v>
      </c>
      <c r="K63" s="38">
        <f>INDEX(Table_21._Residential_Sector_Eq!$E$8:$AK$93,MATCH($A63,Table_21._Residential_Sector_Eq!$C$8:$C$93,0),MATCH(K$4,Table_21._Residential_Sector_Eq!$E$5:$AK$5,0))*gigwatt_to_megawatt*Percent_rural</f>
        <v>0</v>
      </c>
      <c r="L63" s="38">
        <f>INDEX(Table_21._Residential_Sector_Eq!$E$8:$AK$93,MATCH($A63,Table_21._Residential_Sector_Eq!$C$8:$C$93,0),MATCH(L$4,Table_21._Residential_Sector_Eq!$E$5:$AK$5,0))*gigwatt_to_megawatt*Percent_rural</f>
        <v>0</v>
      </c>
      <c r="M63" s="38">
        <f>INDEX(Table_21._Residential_Sector_Eq!$E$8:$AK$93,MATCH($A63,Table_21._Residential_Sector_Eq!$C$8:$C$93,0),MATCH(M$4,Table_21._Residential_Sector_Eq!$E$5:$AK$5,0))*gigwatt_to_megawatt*Percent_rural</f>
        <v>0</v>
      </c>
      <c r="N63" s="38">
        <f>INDEX(Table_21._Residential_Sector_Eq!$E$8:$AK$93,MATCH($A63,Table_21._Residential_Sector_Eq!$C$8:$C$93,0),MATCH(N$4,Table_21._Residential_Sector_Eq!$E$5:$AK$5,0))*gigwatt_to_megawatt*Percent_rural</f>
        <v>0</v>
      </c>
      <c r="O63" s="38">
        <f>INDEX(Table_21._Residential_Sector_Eq!$E$8:$AK$93,MATCH($A63,Table_21._Residential_Sector_Eq!$C$8:$C$93,0),MATCH(O$4,Table_21._Residential_Sector_Eq!$E$5:$AK$5,0))*gigwatt_to_megawatt*Percent_rural</f>
        <v>0</v>
      </c>
      <c r="P63" s="38">
        <f>INDEX(Table_21._Residential_Sector_Eq!$E$8:$AK$93,MATCH($A63,Table_21._Residential_Sector_Eq!$C$8:$C$93,0),MATCH(P$4,Table_21._Residential_Sector_Eq!$E$5:$AK$5,0))*gigwatt_to_megawatt*Percent_rural</f>
        <v>0</v>
      </c>
      <c r="Q63" s="38">
        <f>INDEX(Table_21._Residential_Sector_Eq!$E$8:$AK$93,MATCH($A63,Table_21._Residential_Sector_Eq!$C$8:$C$93,0),MATCH(Q$4,Table_21._Residential_Sector_Eq!$E$5:$AK$5,0))*gigwatt_to_megawatt*Percent_rural</f>
        <v>0</v>
      </c>
      <c r="R63" s="38">
        <f>INDEX(Table_21._Residential_Sector_Eq!$E$8:$AK$93,MATCH($A63,Table_21._Residential_Sector_Eq!$C$8:$C$93,0),MATCH(R$4,Table_21._Residential_Sector_Eq!$E$5:$AK$5,0))*gigwatt_to_megawatt*Percent_rural</f>
        <v>0</v>
      </c>
      <c r="S63" s="38">
        <f>INDEX(Table_21._Residential_Sector_Eq!$E$8:$AK$93,MATCH($A63,Table_21._Residential_Sector_Eq!$C$8:$C$93,0),MATCH(S$4,Table_21._Residential_Sector_Eq!$E$5:$AK$5,0))*gigwatt_to_megawatt*Percent_rural</f>
        <v>5.0759212932297135E-4</v>
      </c>
      <c r="T63" s="38">
        <f>INDEX(Table_21._Residential_Sector_Eq!$E$8:$AK$93,MATCH($A63,Table_21._Residential_Sector_Eq!$C$8:$C$93,0),MATCH(T$4,Table_21._Residential_Sector_Eq!$E$5:$AK$5,0))*gigwatt_to_megawatt*Percent_rural</f>
        <v>1.2689803233074284E-3</v>
      </c>
      <c r="U63" s="38">
        <f>INDEX(Table_21._Residential_Sector_Eq!$E$8:$AK$93,MATCH($A63,Table_21._Residential_Sector_Eq!$C$8:$C$93,0),MATCH(U$4,Table_21._Residential_Sector_Eq!$E$5:$AK$5,0))*gigwatt_to_megawatt*Percent_rural</f>
        <v>2.7917567112763424E-3</v>
      </c>
      <c r="V63" s="38">
        <f>INDEX(Table_21._Residential_Sector_Eq!$E$8:$AK$93,MATCH($A63,Table_21._Residential_Sector_Eq!$C$8:$C$93,0),MATCH(V$4,Table_21._Residential_Sector_Eq!$E$5:$AK$5,0))*gigwatt_to_megawatt*Percent_rural</f>
        <v>5.3297173578911988E-3</v>
      </c>
      <c r="W63" s="38">
        <f>INDEX(Table_21._Residential_Sector_Eq!$E$8:$AK$93,MATCH($A63,Table_21._Residential_Sector_Eq!$C$8:$C$93,0),MATCH(W$4,Table_21._Residential_Sector_Eq!$E$5:$AK$5,0))*gigwatt_to_megawatt*Percent_rural</f>
        <v>1.0659434715782398E-2</v>
      </c>
      <c r="X63" s="38">
        <f>INDEX(Table_21._Residential_Sector_Eq!$E$8:$AK$93,MATCH($A63,Table_21._Residential_Sector_Eq!$C$8:$C$93,0),MATCH(X$4,Table_21._Residential_Sector_Eq!$E$5:$AK$5,0))*gigwatt_to_megawatt*Percent_rural</f>
        <v>2.004988910825737E-2</v>
      </c>
      <c r="Y63" s="38">
        <f>INDEX(Table_21._Residential_Sector_Eq!$E$8:$AK$93,MATCH($A63,Table_21._Residential_Sector_Eq!$C$8:$C$93,0),MATCH(Y$4,Table_21._Residential_Sector_Eq!$E$5:$AK$5,0))*gigwatt_to_megawatt*Percent_rural</f>
        <v>3.7561817569899882E-2</v>
      </c>
      <c r="Z63" s="38">
        <f>INDEX(Table_21._Residential_Sector_Eq!$E$8:$AK$93,MATCH($A63,Table_21._Residential_Sector_Eq!$C$8:$C$93,0),MATCH(Z$4,Table_21._Residential_Sector_Eq!$E$5:$AK$5,0))*gigwatt_to_megawatt*Percent_rural</f>
        <v>6.9286325652585593E-2</v>
      </c>
      <c r="AA63" s="38">
        <f>INDEX(Table_21._Residential_Sector_Eq!$E$8:$AK$93,MATCH($A63,Table_21._Residential_Sector_Eq!$C$8:$C$93,0),MATCH(AA$4,Table_21._Residential_Sector_Eq!$E$5:$AK$5,0))*gigwatt_to_megawatt*Percent_rural</f>
        <v>0.1012646297999328</v>
      </c>
      <c r="AB63" s="38">
        <f>INDEX(Table_21._Residential_Sector_Eq!$E$8:$AK$93,MATCH($A63,Table_21._Residential_Sector_Eq!$C$8:$C$93,0),MATCH(AB$4,Table_21._Residential_Sector_Eq!$E$5:$AK$5,0))*gigwatt_to_megawatt*Percent_rural</f>
        <v>0.13324293394727998</v>
      </c>
      <c r="AC63" s="38">
        <f>INDEX(Table_21._Residential_Sector_Eq!$E$8:$AK$93,MATCH($A63,Table_21._Residential_Sector_Eq!$C$8:$C$93,0),MATCH(AC$4,Table_21._Residential_Sector_Eq!$E$5:$AK$5,0))*gigwatt_to_megawatt*Percent_rural</f>
        <v>0.16572883022395016</v>
      </c>
      <c r="AD63" s="38">
        <f>INDEX(Table_21._Residential_Sector_Eq!$E$8:$AK$93,MATCH($A63,Table_21._Residential_Sector_Eq!$C$8:$C$93,0),MATCH(AD$4,Table_21._Residential_Sector_Eq!$E$5:$AK$5,0))*gigwatt_to_megawatt*Percent_rural</f>
        <v>0.19821472650062033</v>
      </c>
      <c r="AE63" s="38">
        <f>INDEX(Table_21._Residential_Sector_Eq!$E$8:$AK$93,MATCH($A63,Table_21._Residential_Sector_Eq!$C$8:$C$93,0),MATCH(AE$4,Table_21._Residential_Sector_Eq!$E$5:$AK$5,0))*gigwatt_to_megawatt*Percent_rural</f>
        <v>0.23095441884195198</v>
      </c>
      <c r="AF63" s="38">
        <f>INDEX(Table_21._Residential_Sector_Eq!$E$8:$AK$93,MATCH($A63,Table_21._Residential_Sector_Eq!$C$8:$C$93,0),MATCH(AF$4,Table_21._Residential_Sector_Eq!$E$5:$AK$5,0))*gigwatt_to_megawatt*Percent_rural</f>
        <v>0.26394790724794509</v>
      </c>
      <c r="AG63" s="38">
        <f>INDEX(Table_21._Residential_Sector_Eq!$E$8:$AK$93,MATCH($A63,Table_21._Residential_Sector_Eq!$C$8:$C$93,0),MATCH(AG$4,Table_21._Residential_Sector_Eq!$E$5:$AK$5,0))*gigwatt_to_megawatt*Percent_rural</f>
        <v>0.29694139565393823</v>
      </c>
      <c r="AH63" s="38">
        <f>INDEX(Table_21._Residential_Sector_Eq!$E$8:$AK$93,MATCH($A63,Table_21._Residential_Sector_Eq!$C$8:$C$93,0),MATCH(AH$4,Table_21._Residential_Sector_Eq!$E$5:$AK$5,0))*gigwatt_to_megawatt*Percent_rural</f>
        <v>0.3301886801245929</v>
      </c>
      <c r="AI63" s="38">
        <f>INDEX(Table_21._Residential_Sector_Eq!$E$8:$AK$93,MATCH($A63,Table_21._Residential_Sector_Eq!$C$8:$C$93,0),MATCH(AI$4,Table_21._Residential_Sector_Eq!$E$5:$AK$5,0))*gigwatt_to_megawatt*Percent_rural</f>
        <v>0.36368976065990899</v>
      </c>
    </row>
    <row r="64" spans="1:35" x14ac:dyDescent="0.2">
      <c r="C64" t="s">
        <v>21</v>
      </c>
      <c r="D64" s="31"/>
      <c r="E64" s="31">
        <v>0</v>
      </c>
      <c r="F64" s="31">
        <v>0</v>
      </c>
      <c r="G64" s="31">
        <v>0</v>
      </c>
      <c r="H64" s="31">
        <v>0</v>
      </c>
      <c r="I64" s="31">
        <v>0</v>
      </c>
      <c r="J64" s="31">
        <v>0</v>
      </c>
      <c r="K64" s="31">
        <v>0</v>
      </c>
      <c r="L64" s="31">
        <v>0</v>
      </c>
      <c r="M64" s="31">
        <v>0</v>
      </c>
      <c r="N64" s="31">
        <v>0</v>
      </c>
      <c r="O64" s="31">
        <v>0</v>
      </c>
      <c r="P64" s="31">
        <v>0</v>
      </c>
      <c r="Q64" s="31">
        <v>0</v>
      </c>
      <c r="R64" s="31">
        <v>0</v>
      </c>
      <c r="S64" s="31">
        <v>0</v>
      </c>
      <c r="T64" s="31">
        <v>0</v>
      </c>
      <c r="U64" s="31">
        <v>0</v>
      </c>
      <c r="V64" s="31">
        <v>0</v>
      </c>
      <c r="W64" s="31">
        <v>0</v>
      </c>
      <c r="X64" s="31">
        <v>0</v>
      </c>
      <c r="Y64" s="31">
        <v>0</v>
      </c>
      <c r="Z64" s="31">
        <v>0</v>
      </c>
      <c r="AA64" s="31">
        <v>0</v>
      </c>
      <c r="AB64" s="31">
        <v>0</v>
      </c>
      <c r="AC64" s="31">
        <v>0</v>
      </c>
      <c r="AD64" s="31">
        <v>0</v>
      </c>
      <c r="AE64" s="31">
        <v>0</v>
      </c>
      <c r="AF64" s="31">
        <v>0</v>
      </c>
      <c r="AG64" s="31">
        <v>0</v>
      </c>
      <c r="AH64" s="31">
        <v>0</v>
      </c>
      <c r="AI64" s="31">
        <v>0</v>
      </c>
    </row>
    <row r="65" spans="1:35" x14ac:dyDescent="0.2">
      <c r="C65" t="s">
        <v>22</v>
      </c>
      <c r="D65" s="31"/>
      <c r="E65" s="31">
        <v>0</v>
      </c>
      <c r="F65" s="31">
        <v>0</v>
      </c>
      <c r="G65" s="31">
        <v>0</v>
      </c>
      <c r="H65" s="31">
        <v>0</v>
      </c>
      <c r="I65" s="31">
        <v>0</v>
      </c>
      <c r="J65" s="31">
        <v>0</v>
      </c>
      <c r="K65" s="31">
        <v>0</v>
      </c>
      <c r="L65" s="31">
        <v>0</v>
      </c>
      <c r="M65" s="31">
        <v>0</v>
      </c>
      <c r="N65" s="31">
        <v>0</v>
      </c>
      <c r="O65" s="31">
        <v>0</v>
      </c>
      <c r="P65" s="31">
        <v>0</v>
      </c>
      <c r="Q65" s="31">
        <v>0</v>
      </c>
      <c r="R65" s="31">
        <v>0</v>
      </c>
      <c r="S65" s="31">
        <v>0</v>
      </c>
      <c r="T65" s="31">
        <v>0</v>
      </c>
      <c r="U65" s="31">
        <v>0</v>
      </c>
      <c r="V65" s="31">
        <v>0</v>
      </c>
      <c r="W65" s="31">
        <v>0</v>
      </c>
      <c r="X65" s="31">
        <v>0</v>
      </c>
      <c r="Y65" s="31">
        <v>0</v>
      </c>
      <c r="Z65" s="31">
        <v>0</v>
      </c>
      <c r="AA65" s="31">
        <v>0</v>
      </c>
      <c r="AB65" s="31">
        <v>0</v>
      </c>
      <c r="AC65" s="31">
        <v>0</v>
      </c>
      <c r="AD65" s="31">
        <v>0</v>
      </c>
      <c r="AE65" s="31">
        <v>0</v>
      </c>
      <c r="AF65" s="31">
        <v>0</v>
      </c>
      <c r="AG65" s="31">
        <v>0</v>
      </c>
      <c r="AH65" s="31">
        <v>0</v>
      </c>
      <c r="AI65" s="31">
        <v>0</v>
      </c>
    </row>
    <row r="66" spans="1:35" x14ac:dyDescent="0.2">
      <c r="A66" t="s">
        <v>600</v>
      </c>
      <c r="B66" s="3" t="s">
        <v>6</v>
      </c>
      <c r="C66" t="s">
        <v>75</v>
      </c>
      <c r="D66" s="38"/>
      <c r="E66" s="38">
        <f>INDEX(Table_21._Residential_Sector_Eq!$E$8:$AK$93,MATCH($A66,Table_21._Residential_Sector_Eq!$C$8:$C$93,0),MATCH(E$4,Table_21._Residential_Sector_Eq!$E$5:$AK$5,0))*gigwatt_to_megawatt*Percent_rural</f>
        <v>3.6120255922622642</v>
      </c>
      <c r="F66" s="38">
        <f>INDEX(Table_21._Residential_Sector_Eq!$E$8:$AK$93,MATCH($A66,Table_21._Residential_Sector_Eq!$C$8:$C$93,0),MATCH(F$4,Table_21._Residential_Sector_Eq!$E$5:$AK$5,0))*gigwatt_to_megawatt*Percent_rural</f>
        <v>3.6120255922622642</v>
      </c>
      <c r="G66" s="38">
        <f>INDEX(Table_21._Residential_Sector_Eq!$E$8:$AK$93,MATCH($A66,Table_21._Residential_Sector_Eq!$C$8:$C$93,0),MATCH(G$4,Table_21._Residential_Sector_Eq!$E$5:$AK$5,0))*gigwatt_to_megawatt*Percent_rural</f>
        <v>3.6120255922622642</v>
      </c>
      <c r="H66" s="38">
        <f>INDEX(Table_21._Residential_Sector_Eq!$E$8:$AK$93,MATCH($A66,Table_21._Residential_Sector_Eq!$C$8:$C$93,0),MATCH(H$4,Table_21._Residential_Sector_Eq!$E$5:$AK$5,0))*gigwatt_to_megawatt*Percent_rural</f>
        <v>3.6120255922622642</v>
      </c>
      <c r="I66" s="38">
        <f>INDEX(Table_21._Residential_Sector_Eq!$E$8:$AK$93,MATCH($A66,Table_21._Residential_Sector_Eq!$C$8:$C$93,0),MATCH(I$4,Table_21._Residential_Sector_Eq!$E$5:$AK$5,0))*gigwatt_to_megawatt*Percent_rural</f>
        <v>3.6120255922622642</v>
      </c>
      <c r="J66" s="38">
        <f>INDEX(Table_21._Residential_Sector_Eq!$E$8:$AK$93,MATCH($A66,Table_21._Residential_Sector_Eq!$C$8:$C$93,0),MATCH(J$4,Table_21._Residential_Sector_Eq!$E$5:$AK$5,0))*gigwatt_to_megawatt*Percent_rural</f>
        <v>3.6120255922622642</v>
      </c>
      <c r="K66" s="38">
        <f>INDEX(Table_21._Residential_Sector_Eq!$E$8:$AK$93,MATCH($A66,Table_21._Residential_Sector_Eq!$C$8:$C$93,0),MATCH(K$4,Table_21._Residential_Sector_Eq!$E$5:$AK$5,0))*gigwatt_to_megawatt*Percent_rural</f>
        <v>3.6120255922622642</v>
      </c>
      <c r="L66" s="38">
        <f>INDEX(Table_21._Residential_Sector_Eq!$E$8:$AK$93,MATCH($A66,Table_21._Residential_Sector_Eq!$C$8:$C$93,0),MATCH(L$4,Table_21._Residential_Sector_Eq!$E$5:$AK$5,0))*gigwatt_to_megawatt*Percent_rural</f>
        <v>3.6120255922622642</v>
      </c>
      <c r="M66" s="38">
        <f>INDEX(Table_21._Residential_Sector_Eq!$E$8:$AK$93,MATCH($A66,Table_21._Residential_Sector_Eq!$C$8:$C$93,0),MATCH(M$4,Table_21._Residential_Sector_Eq!$E$5:$AK$5,0))*gigwatt_to_megawatt*Percent_rural</f>
        <v>3.6120255922622642</v>
      </c>
      <c r="N66" s="38">
        <f>INDEX(Table_21._Residential_Sector_Eq!$E$8:$AK$93,MATCH($A66,Table_21._Residential_Sector_Eq!$C$8:$C$93,0),MATCH(N$4,Table_21._Residential_Sector_Eq!$E$5:$AK$5,0))*gigwatt_to_megawatt*Percent_rural</f>
        <v>3.6120255922622642</v>
      </c>
      <c r="O66" s="38">
        <f>INDEX(Table_21._Residential_Sector_Eq!$E$8:$AK$93,MATCH($A66,Table_21._Residential_Sector_Eq!$C$8:$C$93,0),MATCH(O$4,Table_21._Residential_Sector_Eq!$E$5:$AK$5,0))*gigwatt_to_megawatt*Percent_rural</f>
        <v>3.6120255922622642</v>
      </c>
      <c r="P66" s="38">
        <f>INDEX(Table_21._Residential_Sector_Eq!$E$8:$AK$93,MATCH($A66,Table_21._Residential_Sector_Eq!$C$8:$C$93,0),MATCH(P$4,Table_21._Residential_Sector_Eq!$E$5:$AK$5,0))*gigwatt_to_megawatt*Percent_rural</f>
        <v>3.6120255922622642</v>
      </c>
      <c r="Q66" s="38">
        <f>INDEX(Table_21._Residential_Sector_Eq!$E$8:$AK$93,MATCH($A66,Table_21._Residential_Sector_Eq!$C$8:$C$93,0),MATCH(Q$4,Table_21._Residential_Sector_Eq!$E$5:$AK$5,0))*gigwatt_to_megawatt*Percent_rural</f>
        <v>3.6122793883269257</v>
      </c>
      <c r="R66" s="38">
        <f>INDEX(Table_21._Residential_Sector_Eq!$E$8:$AK$93,MATCH($A66,Table_21._Residential_Sector_Eq!$C$8:$C$93,0),MATCH(R$4,Table_21._Residential_Sector_Eq!$E$5:$AK$5,0))*gigwatt_to_megawatt*Percent_rural</f>
        <v>3.6122793883269257</v>
      </c>
      <c r="S66" s="38">
        <f>INDEX(Table_21._Residential_Sector_Eq!$E$8:$AK$93,MATCH($A66,Table_21._Residential_Sector_Eq!$C$8:$C$93,0),MATCH(S$4,Table_21._Residential_Sector_Eq!$E$5:$AK$5,0))*gigwatt_to_megawatt*Percent_rural</f>
        <v>3.6130407765209105</v>
      </c>
      <c r="T66" s="38">
        <f>INDEX(Table_21._Residential_Sector_Eq!$E$8:$AK$93,MATCH($A66,Table_21._Residential_Sector_Eq!$C$8:$C$93,0),MATCH(T$4,Table_21._Residential_Sector_Eq!$E$5:$AK$5,0))*gigwatt_to_megawatt*Percent_rural</f>
        <v>3.6145635529088791</v>
      </c>
      <c r="U66" s="38">
        <f>INDEX(Table_21._Residential_Sector_Eq!$E$8:$AK$93,MATCH($A66,Table_21._Residential_Sector_Eq!$C$8:$C$93,0),MATCH(U$4,Table_21._Residential_Sector_Eq!$E$5:$AK$5,0))*gigwatt_to_megawatt*Percent_rural</f>
        <v>3.6176091056848168</v>
      </c>
      <c r="V66" s="38">
        <f>INDEX(Table_21._Residential_Sector_Eq!$E$8:$AK$93,MATCH($A66,Table_21._Residential_Sector_Eq!$C$8:$C$93,0),MATCH(V$4,Table_21._Residential_Sector_Eq!$E$5:$AK$5,0))*gigwatt_to_megawatt*Percent_rural</f>
        <v>3.6229388230427082</v>
      </c>
      <c r="W66" s="38">
        <f>INDEX(Table_21._Residential_Sector_Eq!$E$8:$AK$93,MATCH($A66,Table_21._Residential_Sector_Eq!$C$8:$C$93,0),MATCH(W$4,Table_21._Residential_Sector_Eq!$E$5:$AK$5,0))*gigwatt_to_megawatt*Percent_rural</f>
        <v>3.6333444616938291</v>
      </c>
      <c r="X66" s="38">
        <f>INDEX(Table_21._Residential_Sector_Eq!$E$8:$AK$93,MATCH($A66,Table_21._Residential_Sector_Eq!$C$8:$C$93,0),MATCH(X$4,Table_21._Residential_Sector_Eq!$E$5:$AK$5,0))*gigwatt_to_megawatt*Percent_rural</f>
        <v>3.6521253704787791</v>
      </c>
      <c r="Y66" s="38">
        <f>INDEX(Table_21._Residential_Sector_Eq!$E$8:$AK$93,MATCH($A66,Table_21._Residential_Sector_Eq!$C$8:$C$93,0),MATCH(Y$4,Table_21._Residential_Sector_Eq!$E$5:$AK$5,0))*gigwatt_to_megawatt*Percent_rural</f>
        <v>3.6871492274020636</v>
      </c>
      <c r="Z66" s="38">
        <f>INDEX(Table_21._Residential_Sector_Eq!$E$8:$AK$93,MATCH($A66,Table_21._Residential_Sector_Eq!$C$8:$C$93,0),MATCH(Z$4,Table_21._Residential_Sector_Eq!$E$5:$AK$5,0))*gigwatt_to_megawatt*Percent_rural</f>
        <v>3.7505982435674352</v>
      </c>
      <c r="AA66" s="38">
        <f>INDEX(Table_21._Residential_Sector_Eq!$E$8:$AK$93,MATCH($A66,Table_21._Residential_Sector_Eq!$C$8:$C$93,0),MATCH(AA$4,Table_21._Residential_Sector_Eq!$E$5:$AK$5,0))*gigwatt_to_megawatt*Percent_rural</f>
        <v>3.8145548518621295</v>
      </c>
      <c r="AB66" s="38">
        <f>INDEX(Table_21._Residential_Sector_Eq!$E$8:$AK$93,MATCH($A66,Table_21._Residential_Sector_Eq!$C$8:$C$93,0),MATCH(AB$4,Table_21._Residential_Sector_Eq!$E$5:$AK$5,0))*gigwatt_to_megawatt*Percent_rural</f>
        <v>3.8787652562214858</v>
      </c>
      <c r="AC66" s="38">
        <f>INDEX(Table_21._Residential_Sector_Eq!$E$8:$AK$93,MATCH($A66,Table_21._Residential_Sector_Eq!$C$8:$C$93,0),MATCH(AC$4,Table_21._Residential_Sector_Eq!$E$5:$AK$5,0))*gigwatt_to_megawatt*Percent_rural</f>
        <v>3.9434832527101649</v>
      </c>
      <c r="AD66" s="38">
        <f>INDEX(Table_21._Residential_Sector_Eq!$E$8:$AK$93,MATCH($A66,Table_21._Residential_Sector_Eq!$C$8:$C$93,0),MATCH(AD$4,Table_21._Residential_Sector_Eq!$E$5:$AK$5,0))*gigwatt_to_megawatt*Percent_rural</f>
        <v>4.0087088413281666</v>
      </c>
      <c r="AE66" s="38">
        <f>INDEX(Table_21._Residential_Sector_Eq!$E$8:$AK$93,MATCH($A66,Table_21._Residential_Sector_Eq!$C$8:$C$93,0),MATCH(AE$4,Table_21._Residential_Sector_Eq!$E$5:$AK$5,0))*gigwatt_to_megawatt*Percent_rural</f>
        <v>4.07418822601083</v>
      </c>
      <c r="AF66" s="38">
        <f>INDEX(Table_21._Residential_Sector_Eq!$E$8:$AK$93,MATCH($A66,Table_21._Residential_Sector_Eq!$C$8:$C$93,0),MATCH(AF$4,Table_21._Residential_Sector_Eq!$E$5:$AK$5,0))*gigwatt_to_megawatt*Percent_rural</f>
        <v>4.1399214067581545</v>
      </c>
      <c r="AG66" s="38">
        <f>INDEX(Table_21._Residential_Sector_Eq!$E$8:$AK$93,MATCH($A66,Table_21._Residential_Sector_Eq!$C$8:$C$93,0),MATCH(AG$4,Table_21._Residential_Sector_Eq!$E$5:$AK$5,0))*gigwatt_to_megawatt*Percent_rural</f>
        <v>4.2061621796348021</v>
      </c>
      <c r="AH66" s="38">
        <f>INDEX(Table_21._Residential_Sector_Eq!$E$8:$AK$93,MATCH($A66,Table_21._Residential_Sector_Eq!$C$8:$C$93,0),MATCH(AH$4,Table_21._Residential_Sector_Eq!$E$5:$AK$5,0))*gigwatt_to_megawatt*Percent_rural</f>
        <v>4.2726567485761118</v>
      </c>
      <c r="AI66" s="38">
        <f>INDEX(Table_21._Residential_Sector_Eq!$E$8:$AK$93,MATCH($A66,Table_21._Residential_Sector_Eq!$C$8:$C$93,0),MATCH(AI$4,Table_21._Residential_Sector_Eq!$E$5:$AK$5,0))*gigwatt_to_megawatt*Percent_rural</f>
        <v>4.3394051135820817</v>
      </c>
    </row>
    <row r="67" spans="1:35" x14ac:dyDescent="0.2">
      <c r="A67" t="s">
        <v>599</v>
      </c>
      <c r="B67" s="3" t="s">
        <v>5</v>
      </c>
      <c r="C67" t="s">
        <v>23</v>
      </c>
      <c r="D67" s="38"/>
      <c r="E67" s="38">
        <f>INDEX(Table_21._Residential_Sector_Eq!$E$8:$AK$93,MATCH($A67,Table_21._Residential_Sector_Eq!$C$8:$C$93,0),MATCH(E$4,Table_21._Residential_Sector_Eq!$E$5:$AK$5,0))*gigwatt_to_megawatt*Percent_rural</f>
        <v>4649.0883406623498</v>
      </c>
      <c r="F67" s="38">
        <f>INDEX(Table_21._Residential_Sector_Eq!$E$8:$AK$93,MATCH($A67,Table_21._Residential_Sector_Eq!$C$8:$C$93,0),MATCH(F$4,Table_21._Residential_Sector_Eq!$E$5:$AK$5,0))*gigwatt_to_megawatt*Percent_rural</f>
        <v>5352.3161208768524</v>
      </c>
      <c r="G67" s="38">
        <f>INDEX(Table_21._Residential_Sector_Eq!$E$8:$AK$93,MATCH($A67,Table_21._Residential_Sector_Eq!$C$8:$C$93,0),MATCH(G$4,Table_21._Residential_Sector_Eq!$E$5:$AK$5,0))*gigwatt_to_megawatt*Percent_rural</f>
        <v>5969.0735514926682</v>
      </c>
      <c r="H67" s="38">
        <f>INDEX(Table_21._Residential_Sector_Eq!$E$8:$AK$93,MATCH($A67,Table_21._Residential_Sector_Eq!$C$8:$C$93,0),MATCH(H$4,Table_21._Residential_Sector_Eq!$E$5:$AK$5,0))*gigwatt_to_megawatt*Percent_rural</f>
        <v>6571.1430424583305</v>
      </c>
      <c r="I67" s="38">
        <f>INDEX(Table_21._Residential_Sector_Eq!$E$8:$AK$93,MATCH($A67,Table_21._Residential_Sector_Eq!$C$8:$C$93,0),MATCH(I$4,Table_21._Residential_Sector_Eq!$E$5:$AK$5,0))*gigwatt_to_megawatt*Percent_rural</f>
        <v>7162.3855933055329</v>
      </c>
      <c r="J67" s="38">
        <f>INDEX(Table_21._Residential_Sector_Eq!$E$8:$AK$93,MATCH($A67,Table_21._Residential_Sector_Eq!$C$8:$C$93,0),MATCH(J$4,Table_21._Residential_Sector_Eq!$E$5:$AK$5,0))*gigwatt_to_megawatt*Percent_rural</f>
        <v>7758.7779201007834</v>
      </c>
      <c r="K67" s="38">
        <f>INDEX(Table_21._Residential_Sector_Eq!$E$8:$AK$93,MATCH($A67,Table_21._Residential_Sector_Eq!$C$8:$C$93,0),MATCH(K$4,Table_21._Residential_Sector_Eq!$E$5:$AK$5,0))*gigwatt_to_megawatt*Percent_rural</f>
        <v>8369.0739567063829</v>
      </c>
      <c r="L67" s="38">
        <f>INDEX(Table_21._Residential_Sector_Eq!$E$8:$AK$93,MATCH($A67,Table_21._Residential_Sector_Eq!$C$8:$C$93,0),MATCH(L$4,Table_21._Residential_Sector_Eq!$E$5:$AK$5,0))*gigwatt_to_megawatt*Percent_rural</f>
        <v>8981.1524030740984</v>
      </c>
      <c r="M67" s="38">
        <f>INDEX(Table_21._Residential_Sector_Eq!$E$8:$AK$93,MATCH($A67,Table_21._Residential_Sector_Eq!$C$8:$C$93,0),MATCH(M$4,Table_21._Residential_Sector_Eq!$E$5:$AK$5,0))*gigwatt_to_megawatt*Percent_rural</f>
        <v>9599.2912456698687</v>
      </c>
      <c r="N67" s="38">
        <f>INDEX(Table_21._Residential_Sector_Eq!$E$8:$AK$93,MATCH($A67,Table_21._Residential_Sector_Eq!$C$8:$C$93,0),MATCH(N$4,Table_21._Residential_Sector_Eq!$E$5:$AK$5,0))*gigwatt_to_megawatt*Percent_rural</f>
        <v>10220.634771174116</v>
      </c>
      <c r="O67" s="38">
        <f>INDEX(Table_21._Residential_Sector_Eq!$E$8:$AK$93,MATCH($A67,Table_21._Residential_Sector_Eq!$C$8:$C$93,0),MATCH(O$4,Table_21._Residential_Sector_Eq!$E$5:$AK$5,0))*gigwatt_to_megawatt*Percent_rural</f>
        <v>10856.193921852186</v>
      </c>
      <c r="P67" s="38">
        <f>INDEX(Table_21._Residential_Sector_Eq!$E$8:$AK$93,MATCH($A67,Table_21._Residential_Sector_Eq!$C$8:$C$93,0),MATCH(P$4,Table_21._Residential_Sector_Eq!$E$5:$AK$5,0))*gigwatt_to_megawatt*Percent_rural</f>
        <v>11505.937226992057</v>
      </c>
      <c r="Q67" s="38">
        <f>INDEX(Table_21._Residential_Sector_Eq!$E$8:$AK$93,MATCH($A67,Table_21._Residential_Sector_Eq!$C$8:$C$93,0),MATCH(Q$4,Table_21._Residential_Sector_Eq!$E$5:$AK$5,0))*gigwatt_to_megawatt*Percent_rural</f>
        <v>12170.066454465132</v>
      </c>
      <c r="R67" s="38">
        <f>INDEX(Table_21._Residential_Sector_Eq!$E$8:$AK$93,MATCH($A67,Table_21._Residential_Sector_Eq!$C$8:$C$93,0),MATCH(R$4,Table_21._Residential_Sector_Eq!$E$5:$AK$5,0))*gigwatt_to_megawatt*Percent_rural</f>
        <v>12844.562743587501</v>
      </c>
      <c r="S67" s="38">
        <f>INDEX(Table_21._Residential_Sector_Eq!$E$8:$AK$93,MATCH($A67,Table_21._Residential_Sector_Eq!$C$8:$C$93,0),MATCH(S$4,Table_21._Residential_Sector_Eq!$E$5:$AK$5,0))*gigwatt_to_megawatt*Percent_rural</f>
        <v>13533.488607966197</v>
      </c>
      <c r="T67" s="38">
        <f>INDEX(Table_21._Residential_Sector_Eq!$E$8:$AK$93,MATCH($A67,Table_21._Residential_Sector_Eq!$C$8:$C$93,0),MATCH(T$4,Table_21._Residential_Sector_Eq!$E$5:$AK$5,0))*gigwatt_to_megawatt*Percent_rural</f>
        <v>14230.93592901197</v>
      </c>
      <c r="U67" s="38">
        <f>INDEX(Table_21._Residential_Sector_Eq!$E$8:$AK$93,MATCH($A67,Table_21._Residential_Sector_Eq!$C$8:$C$93,0),MATCH(U$4,Table_21._Residential_Sector_Eq!$E$5:$AK$5,0))*gigwatt_to_megawatt*Percent_rural</f>
        <v>14941.700183366595</v>
      </c>
      <c r="V67" s="38">
        <f>INDEX(Table_21._Residential_Sector_Eq!$E$8:$AK$93,MATCH($A67,Table_21._Residential_Sector_Eq!$C$8:$C$93,0),MATCH(V$4,Table_21._Residential_Sector_Eq!$E$5:$AK$5,0))*gigwatt_to_megawatt*Percent_rural</f>
        <v>15663.090117560401</v>
      </c>
      <c r="W67" s="38">
        <f>INDEX(Table_21._Residential_Sector_Eq!$E$8:$AK$93,MATCH($A67,Table_21._Residential_Sector_Eq!$C$8:$C$93,0),MATCH(W$4,Table_21._Residential_Sector_Eq!$E$5:$AK$5,0))*gigwatt_to_megawatt*Percent_rural</f>
        <v>16400.273273265964</v>
      </c>
      <c r="X67" s="38">
        <f>INDEX(Table_21._Residential_Sector_Eq!$E$8:$AK$93,MATCH($A67,Table_21._Residential_Sector_Eq!$C$8:$C$93,0),MATCH(X$4,Table_21._Residential_Sector_Eq!$E$5:$AK$5,0))*gigwatt_to_megawatt*Percent_rural</f>
        <v>17149.625442679913</v>
      </c>
      <c r="Y67" s="38">
        <f>INDEX(Table_21._Residential_Sector_Eq!$E$8:$AK$93,MATCH($A67,Table_21._Residential_Sector_Eq!$C$8:$C$93,0),MATCH(Y$4,Table_21._Residential_Sector_Eq!$E$5:$AK$5,0))*gigwatt_to_megawatt*Percent_rural</f>
        <v>17916.911603411038</v>
      </c>
      <c r="Z67" s="38">
        <f>INDEX(Table_21._Residential_Sector_Eq!$E$8:$AK$93,MATCH($A67,Table_21._Residential_Sector_Eq!$C$8:$C$93,0),MATCH(Z$4,Table_21._Residential_Sector_Eq!$E$5:$AK$5,0))*gigwatt_to_megawatt*Percent_rural</f>
        <v>18699.293300272166</v>
      </c>
      <c r="AA67" s="38">
        <f>INDEX(Table_21._Residential_Sector_Eq!$E$8:$AK$93,MATCH($A67,Table_21._Residential_Sector_Eq!$C$8:$C$93,0),MATCH(AA$4,Table_21._Residential_Sector_Eq!$E$5:$AK$5,0))*gigwatt_to_megawatt*Percent_rural</f>
        <v>19499.155962475044</v>
      </c>
      <c r="AB67" s="38">
        <f>INDEX(Table_21._Residential_Sector_Eq!$E$8:$AK$93,MATCH($A67,Table_21._Residential_Sector_Eq!$C$8:$C$93,0),MATCH(AB$4,Table_21._Residential_Sector_Eq!$E$5:$AK$5,0))*gigwatt_to_megawatt*Percent_rural</f>
        <v>20321.202938689985</v>
      </c>
      <c r="AC67" s="38">
        <f>INDEX(Table_21._Residential_Sector_Eq!$E$8:$AK$93,MATCH($A67,Table_21._Residential_Sector_Eq!$C$8:$C$93,0),MATCH(AC$4,Table_21._Residential_Sector_Eq!$E$5:$AK$5,0))*gigwatt_to_megawatt*Percent_rural</f>
        <v>21162.909211869668</v>
      </c>
      <c r="AD67" s="38">
        <f>INDEX(Table_21._Residential_Sector_Eq!$E$8:$AK$93,MATCH($A67,Table_21._Residential_Sector_Eq!$C$8:$C$93,0),MATCH(AD$4,Table_21._Residential_Sector_Eq!$E$5:$AK$5,0))*gigwatt_to_megawatt*Percent_rural</f>
        <v>22031.600097828417</v>
      </c>
      <c r="AE67" s="38">
        <f>INDEX(Table_21._Residential_Sector_Eq!$E$8:$AK$93,MATCH($A67,Table_21._Residential_Sector_Eq!$C$8:$C$93,0),MATCH(AE$4,Table_21._Residential_Sector_Eq!$E$5:$AK$5,0))*gigwatt_to_megawatt*Percent_rural</f>
        <v>22919.762471664068</v>
      </c>
      <c r="AF67" s="38">
        <f>INDEX(Table_21._Residential_Sector_Eq!$E$8:$AK$93,MATCH($A67,Table_21._Residential_Sector_Eq!$C$8:$C$93,0),MATCH(AF$4,Table_21._Residential_Sector_Eq!$E$5:$AK$5,0))*gigwatt_to_megawatt*Percent_rural</f>
        <v>23827.163856181374</v>
      </c>
      <c r="AG67" s="38">
        <f>INDEX(Table_21._Residential_Sector_Eq!$E$8:$AK$93,MATCH($A67,Table_21._Residential_Sector_Eq!$C$8:$C$93,0),MATCH(AG$4,Table_21._Residential_Sector_Eq!$E$5:$AK$5,0))*gigwatt_to_megawatt*Percent_rural</f>
        <v>24762.552855525289</v>
      </c>
      <c r="AH67" s="38">
        <f>INDEX(Table_21._Residential_Sector_Eq!$E$8:$AK$93,MATCH($A67,Table_21._Residential_Sector_Eq!$C$8:$C$93,0),MATCH(AH$4,Table_21._Residential_Sector_Eq!$E$5:$AK$5,0))*gigwatt_to_megawatt*Percent_rural</f>
        <v>25719.334071363461</v>
      </c>
      <c r="AI67" s="38">
        <f>INDEX(Table_21._Residential_Sector_Eq!$E$8:$AK$93,MATCH($A67,Table_21._Residential_Sector_Eq!$C$8:$C$93,0),MATCH(AI$4,Table_21._Residential_Sector_Eq!$E$5:$AK$5,0))*gigwatt_to_megawatt*Percent_rural</f>
        <v>26698.104178243902</v>
      </c>
    </row>
    <row r="68" spans="1:35" x14ac:dyDescent="0.2">
      <c r="C68" t="s">
        <v>24</v>
      </c>
      <c r="D68" s="31"/>
      <c r="E68" s="31">
        <v>0</v>
      </c>
      <c r="F68" s="31">
        <v>0</v>
      </c>
      <c r="G68" s="31">
        <v>0</v>
      </c>
      <c r="H68" s="31">
        <v>0</v>
      </c>
      <c r="I68" s="31">
        <v>0</v>
      </c>
      <c r="J68" s="31">
        <v>0</v>
      </c>
      <c r="K68" s="31">
        <v>0</v>
      </c>
      <c r="L68" s="31">
        <v>0</v>
      </c>
      <c r="M68" s="31">
        <v>0</v>
      </c>
      <c r="N68" s="31">
        <v>0</v>
      </c>
      <c r="O68" s="31">
        <v>0</v>
      </c>
      <c r="P68" s="31">
        <v>0</v>
      </c>
      <c r="Q68" s="31">
        <v>0</v>
      </c>
      <c r="R68" s="31">
        <v>0</v>
      </c>
      <c r="S68" s="31">
        <v>0</v>
      </c>
      <c r="T68" s="31">
        <v>0</v>
      </c>
      <c r="U68" s="31">
        <v>0</v>
      </c>
      <c r="V68" s="31">
        <v>0</v>
      </c>
      <c r="W68" s="31">
        <v>0</v>
      </c>
      <c r="X68" s="31">
        <v>0</v>
      </c>
      <c r="Y68" s="31">
        <v>0</v>
      </c>
      <c r="Z68" s="31">
        <v>0</v>
      </c>
      <c r="AA68" s="31">
        <v>0</v>
      </c>
      <c r="AB68" s="31">
        <v>0</v>
      </c>
      <c r="AC68" s="31">
        <v>0</v>
      </c>
      <c r="AD68" s="31">
        <v>0</v>
      </c>
      <c r="AE68" s="31">
        <v>0</v>
      </c>
      <c r="AF68" s="31">
        <v>0</v>
      </c>
      <c r="AG68" s="31">
        <v>0</v>
      </c>
      <c r="AH68" s="31">
        <v>0</v>
      </c>
      <c r="AI68" s="31">
        <v>0</v>
      </c>
    </row>
    <row r="69" spans="1:35" x14ac:dyDescent="0.2">
      <c r="C69" t="s">
        <v>25</v>
      </c>
      <c r="D69" s="31"/>
      <c r="E69" s="31">
        <v>0</v>
      </c>
      <c r="F69" s="31">
        <v>0</v>
      </c>
      <c r="G69" s="31">
        <v>0</v>
      </c>
      <c r="H69" s="31">
        <v>0</v>
      </c>
      <c r="I69" s="31">
        <v>0</v>
      </c>
      <c r="J69" s="31">
        <v>0</v>
      </c>
      <c r="K69" s="31">
        <v>0</v>
      </c>
      <c r="L69" s="31">
        <v>0</v>
      </c>
      <c r="M69" s="31">
        <v>0</v>
      </c>
      <c r="N69" s="31">
        <v>0</v>
      </c>
      <c r="O69" s="31">
        <v>0</v>
      </c>
      <c r="P69" s="31">
        <v>0</v>
      </c>
      <c r="Q69" s="31">
        <v>0</v>
      </c>
      <c r="R69" s="31">
        <v>0</v>
      </c>
      <c r="S69" s="31">
        <v>0</v>
      </c>
      <c r="T69" s="31">
        <v>0</v>
      </c>
      <c r="U69" s="31">
        <v>0</v>
      </c>
      <c r="V69" s="31">
        <v>0</v>
      </c>
      <c r="W69" s="31">
        <v>0</v>
      </c>
      <c r="X69" s="31">
        <v>0</v>
      </c>
      <c r="Y69" s="31">
        <v>0</v>
      </c>
      <c r="Z69" s="31">
        <v>0</v>
      </c>
      <c r="AA69" s="31">
        <v>0</v>
      </c>
      <c r="AB69" s="31">
        <v>0</v>
      </c>
      <c r="AC69" s="31">
        <v>0</v>
      </c>
      <c r="AD69" s="31">
        <v>0</v>
      </c>
      <c r="AE69" s="31">
        <v>0</v>
      </c>
      <c r="AF69" s="31">
        <v>0</v>
      </c>
      <c r="AG69" s="31">
        <v>0</v>
      </c>
      <c r="AH69" s="31">
        <v>0</v>
      </c>
      <c r="AI69" s="31">
        <v>0</v>
      </c>
    </row>
    <row r="70" spans="1:35" x14ac:dyDescent="0.2">
      <c r="C70" t="s">
        <v>26</v>
      </c>
      <c r="D70" s="31"/>
      <c r="E70" s="31">
        <v>0</v>
      </c>
      <c r="F70" s="31">
        <v>0</v>
      </c>
      <c r="G70" s="31">
        <v>0</v>
      </c>
      <c r="H70" s="31">
        <v>0</v>
      </c>
      <c r="I70" s="31">
        <v>0</v>
      </c>
      <c r="J70" s="31">
        <v>0</v>
      </c>
      <c r="K70" s="31">
        <v>0</v>
      </c>
      <c r="L70" s="31">
        <v>0</v>
      </c>
      <c r="M70" s="31">
        <v>0</v>
      </c>
      <c r="N70" s="31">
        <v>0</v>
      </c>
      <c r="O70" s="31">
        <v>0</v>
      </c>
      <c r="P70" s="31">
        <v>0</v>
      </c>
      <c r="Q70" s="31">
        <v>0</v>
      </c>
      <c r="R70" s="31">
        <v>0</v>
      </c>
      <c r="S70" s="31">
        <v>0</v>
      </c>
      <c r="T70" s="31">
        <v>0</v>
      </c>
      <c r="U70" s="31">
        <v>0</v>
      </c>
      <c r="V70" s="31">
        <v>0</v>
      </c>
      <c r="W70" s="31">
        <v>0</v>
      </c>
      <c r="X70" s="31">
        <v>0</v>
      </c>
      <c r="Y70" s="31">
        <v>0</v>
      </c>
      <c r="Z70" s="31">
        <v>0</v>
      </c>
      <c r="AA70" s="31">
        <v>0</v>
      </c>
      <c r="AB70" s="31">
        <v>0</v>
      </c>
      <c r="AC70" s="31">
        <v>0</v>
      </c>
      <c r="AD70" s="31">
        <v>0</v>
      </c>
      <c r="AE70" s="31">
        <v>0</v>
      </c>
      <c r="AF70" s="31">
        <v>0</v>
      </c>
      <c r="AG70" s="31">
        <v>0</v>
      </c>
      <c r="AH70" s="31">
        <v>0</v>
      </c>
      <c r="AI70" s="31">
        <v>0</v>
      </c>
    </row>
    <row r="71" spans="1:35" x14ac:dyDescent="0.2">
      <c r="C71" t="s">
        <v>27</v>
      </c>
      <c r="D71" s="31"/>
      <c r="E71" s="31">
        <v>0</v>
      </c>
      <c r="F71" s="31">
        <v>0</v>
      </c>
      <c r="G71" s="31">
        <v>0</v>
      </c>
      <c r="H71" s="31">
        <v>0</v>
      </c>
      <c r="I71" s="31">
        <v>0</v>
      </c>
      <c r="J71" s="31">
        <v>0</v>
      </c>
      <c r="K71" s="31">
        <v>0</v>
      </c>
      <c r="L71" s="31">
        <v>0</v>
      </c>
      <c r="M71" s="31">
        <v>0</v>
      </c>
      <c r="N71" s="31">
        <v>0</v>
      </c>
      <c r="O71" s="31">
        <v>0</v>
      </c>
      <c r="P71" s="31">
        <v>0</v>
      </c>
      <c r="Q71" s="31">
        <v>0</v>
      </c>
      <c r="R71" s="31">
        <v>0</v>
      </c>
      <c r="S71" s="31">
        <v>0</v>
      </c>
      <c r="T71" s="31">
        <v>0</v>
      </c>
      <c r="U71" s="31">
        <v>0</v>
      </c>
      <c r="V71" s="31">
        <v>0</v>
      </c>
      <c r="W71" s="31">
        <v>0</v>
      </c>
      <c r="X71" s="31">
        <v>0</v>
      </c>
      <c r="Y71" s="31">
        <v>0</v>
      </c>
      <c r="Z71" s="31">
        <v>0</v>
      </c>
      <c r="AA71" s="31">
        <v>0</v>
      </c>
      <c r="AB71" s="31">
        <v>0</v>
      </c>
      <c r="AC71" s="31">
        <v>0</v>
      </c>
      <c r="AD71" s="31">
        <v>0</v>
      </c>
      <c r="AE71" s="31">
        <v>0</v>
      </c>
      <c r="AF71" s="31">
        <v>0</v>
      </c>
      <c r="AG71" s="31">
        <v>0</v>
      </c>
      <c r="AH71" s="31">
        <v>0</v>
      </c>
      <c r="AI71" s="31">
        <v>0</v>
      </c>
    </row>
    <row r="72" spans="1:35" x14ac:dyDescent="0.2">
      <c r="C72" t="s">
        <v>28</v>
      </c>
      <c r="D72" s="31"/>
      <c r="E72" s="31">
        <v>0</v>
      </c>
      <c r="F72" s="31">
        <v>0</v>
      </c>
      <c r="G72" s="31">
        <v>0</v>
      </c>
      <c r="H72" s="31">
        <v>0</v>
      </c>
      <c r="I72" s="31">
        <v>0</v>
      </c>
      <c r="J72" s="31">
        <v>0</v>
      </c>
      <c r="K72" s="31">
        <v>0</v>
      </c>
      <c r="L72" s="31">
        <v>0</v>
      </c>
      <c r="M72" s="31">
        <v>0</v>
      </c>
      <c r="N72" s="31">
        <v>0</v>
      </c>
      <c r="O72" s="31">
        <v>0</v>
      </c>
      <c r="P72" s="31">
        <v>0</v>
      </c>
      <c r="Q72" s="31">
        <v>0</v>
      </c>
      <c r="R72" s="31">
        <v>0</v>
      </c>
      <c r="S72" s="31">
        <v>0</v>
      </c>
      <c r="T72" s="31">
        <v>0</v>
      </c>
      <c r="U72" s="31">
        <v>0</v>
      </c>
      <c r="V72" s="31">
        <v>0</v>
      </c>
      <c r="W72" s="31">
        <v>0</v>
      </c>
      <c r="X72" s="31">
        <v>0</v>
      </c>
      <c r="Y72" s="31">
        <v>0</v>
      </c>
      <c r="Z72" s="31">
        <v>0</v>
      </c>
      <c r="AA72" s="31">
        <v>0</v>
      </c>
      <c r="AB72" s="31">
        <v>0</v>
      </c>
      <c r="AC72" s="31">
        <v>0</v>
      </c>
      <c r="AD72" s="31">
        <v>0</v>
      </c>
      <c r="AE72" s="31">
        <v>0</v>
      </c>
      <c r="AF72" s="31">
        <v>0</v>
      </c>
      <c r="AG72" s="31">
        <v>0</v>
      </c>
      <c r="AH72" s="31">
        <v>0</v>
      </c>
      <c r="AI72" s="31">
        <v>0</v>
      </c>
    </row>
    <row r="73" spans="1:35" x14ac:dyDescent="0.2">
      <c r="C73" t="s">
        <v>73</v>
      </c>
      <c r="D73" s="31"/>
      <c r="E73" s="31">
        <v>0</v>
      </c>
      <c r="F73" s="31">
        <v>0</v>
      </c>
      <c r="G73" s="31">
        <v>0</v>
      </c>
      <c r="H73" s="31">
        <v>0</v>
      </c>
      <c r="I73" s="31">
        <v>0</v>
      </c>
      <c r="J73" s="31">
        <v>0</v>
      </c>
      <c r="K73" s="31">
        <v>0</v>
      </c>
      <c r="L73" s="31">
        <v>0</v>
      </c>
      <c r="M73" s="31">
        <v>0</v>
      </c>
      <c r="N73" s="31">
        <v>0</v>
      </c>
      <c r="O73" s="31">
        <v>0</v>
      </c>
      <c r="P73" s="31">
        <v>0</v>
      </c>
      <c r="Q73" s="31">
        <v>0</v>
      </c>
      <c r="R73" s="31">
        <v>0</v>
      </c>
      <c r="S73" s="31">
        <v>0</v>
      </c>
      <c r="T73" s="31">
        <v>0</v>
      </c>
      <c r="U73" s="31">
        <v>0</v>
      </c>
      <c r="V73" s="31">
        <v>0</v>
      </c>
      <c r="W73" s="31">
        <v>0</v>
      </c>
      <c r="X73" s="31">
        <v>0</v>
      </c>
      <c r="Y73" s="31">
        <v>0</v>
      </c>
      <c r="Z73" s="31">
        <v>0</v>
      </c>
      <c r="AA73" s="31">
        <v>0</v>
      </c>
      <c r="AB73" s="31">
        <v>0</v>
      </c>
      <c r="AC73" s="31">
        <v>0</v>
      </c>
      <c r="AD73" s="31">
        <v>0</v>
      </c>
      <c r="AE73" s="31">
        <v>0</v>
      </c>
      <c r="AF73" s="31">
        <v>0</v>
      </c>
      <c r="AG73" s="31">
        <v>0</v>
      </c>
      <c r="AH73" s="31">
        <v>0</v>
      </c>
      <c r="AI73" s="31">
        <v>0</v>
      </c>
    </row>
    <row r="74" spans="1:35" x14ac:dyDescent="0.2">
      <c r="C74" t="s">
        <v>76</v>
      </c>
      <c r="D74" s="31"/>
      <c r="E74" s="31">
        <v>0</v>
      </c>
      <c r="F74" s="31">
        <v>0</v>
      </c>
      <c r="G74" s="31">
        <v>0</v>
      </c>
      <c r="H74" s="31">
        <v>0</v>
      </c>
      <c r="I74" s="31">
        <v>0</v>
      </c>
      <c r="J74" s="31">
        <v>0</v>
      </c>
      <c r="K74" s="31">
        <v>0</v>
      </c>
      <c r="L74" s="31">
        <v>0</v>
      </c>
      <c r="M74" s="31">
        <v>0</v>
      </c>
      <c r="N74" s="31">
        <v>0</v>
      </c>
      <c r="O74" s="31">
        <v>0</v>
      </c>
      <c r="P74" s="31">
        <v>0</v>
      </c>
      <c r="Q74" s="31">
        <v>0</v>
      </c>
      <c r="R74" s="31">
        <v>0</v>
      </c>
      <c r="S74" s="31">
        <v>0</v>
      </c>
      <c r="T74" s="31">
        <v>0</v>
      </c>
      <c r="U74" s="31">
        <v>0</v>
      </c>
      <c r="V74" s="31">
        <v>0</v>
      </c>
      <c r="W74" s="31">
        <v>0</v>
      </c>
      <c r="X74" s="31">
        <v>0</v>
      </c>
      <c r="Y74" s="31">
        <v>0</v>
      </c>
      <c r="Z74" s="31">
        <v>0</v>
      </c>
      <c r="AA74" s="31">
        <v>0</v>
      </c>
      <c r="AB74" s="31">
        <v>0</v>
      </c>
      <c r="AC74" s="31">
        <v>0</v>
      </c>
      <c r="AD74" s="31">
        <v>0</v>
      </c>
      <c r="AE74" s="31">
        <v>0</v>
      </c>
      <c r="AF74" s="31">
        <v>0</v>
      </c>
      <c r="AG74" s="31">
        <v>0</v>
      </c>
      <c r="AH74" s="31">
        <v>0</v>
      </c>
      <c r="AI74" s="31">
        <v>0</v>
      </c>
    </row>
    <row r="75" spans="1:35" x14ac:dyDescent="0.2">
      <c r="C75" t="s">
        <v>205</v>
      </c>
      <c r="D75" s="31"/>
      <c r="E75" s="31">
        <v>0</v>
      </c>
      <c r="F75" s="31">
        <v>0</v>
      </c>
      <c r="G75" s="31">
        <v>0</v>
      </c>
      <c r="H75" s="31">
        <v>0</v>
      </c>
      <c r="I75" s="31">
        <v>0</v>
      </c>
      <c r="J75" s="31">
        <v>0</v>
      </c>
      <c r="K75" s="31">
        <v>0</v>
      </c>
      <c r="L75" s="31">
        <v>0</v>
      </c>
      <c r="M75" s="31">
        <v>0</v>
      </c>
      <c r="N75" s="31">
        <v>0</v>
      </c>
      <c r="O75" s="31">
        <v>0</v>
      </c>
      <c r="P75" s="31">
        <v>0</v>
      </c>
      <c r="Q75" s="31">
        <v>0</v>
      </c>
      <c r="R75" s="31">
        <v>0</v>
      </c>
      <c r="S75" s="31">
        <v>0</v>
      </c>
      <c r="T75" s="31">
        <v>0</v>
      </c>
      <c r="U75" s="31">
        <v>0</v>
      </c>
      <c r="V75" s="31">
        <v>0</v>
      </c>
      <c r="W75" s="31">
        <v>0</v>
      </c>
      <c r="X75" s="31">
        <v>0</v>
      </c>
      <c r="Y75" s="31">
        <v>0</v>
      </c>
      <c r="Z75" s="31">
        <v>0</v>
      </c>
      <c r="AA75" s="31">
        <v>0</v>
      </c>
      <c r="AB75" s="31">
        <v>0</v>
      </c>
      <c r="AC75" s="31">
        <v>0</v>
      </c>
      <c r="AD75" s="31">
        <v>0</v>
      </c>
      <c r="AE75" s="31">
        <v>0</v>
      </c>
      <c r="AF75" s="31">
        <v>0</v>
      </c>
      <c r="AG75" s="31">
        <v>0</v>
      </c>
      <c r="AH75" s="31">
        <v>0</v>
      </c>
      <c r="AI75" s="31">
        <v>0</v>
      </c>
    </row>
    <row r="76" spans="1:35" x14ac:dyDescent="0.2">
      <c r="C76" t="s">
        <v>206</v>
      </c>
      <c r="D76" s="31"/>
      <c r="E76" s="31">
        <v>0</v>
      </c>
      <c r="F76" s="31">
        <v>0</v>
      </c>
      <c r="G76" s="31">
        <v>0</v>
      </c>
      <c r="H76" s="31">
        <v>0</v>
      </c>
      <c r="I76" s="31">
        <v>0</v>
      </c>
      <c r="J76" s="31">
        <v>0</v>
      </c>
      <c r="K76" s="31">
        <v>0</v>
      </c>
      <c r="L76" s="31">
        <v>0</v>
      </c>
      <c r="M76" s="31">
        <v>0</v>
      </c>
      <c r="N76" s="31">
        <v>0</v>
      </c>
      <c r="O76" s="31">
        <v>0</v>
      </c>
      <c r="P76" s="31">
        <v>0</v>
      </c>
      <c r="Q76" s="31">
        <v>0</v>
      </c>
      <c r="R76" s="31">
        <v>0</v>
      </c>
      <c r="S76" s="31">
        <v>0</v>
      </c>
      <c r="T76" s="31">
        <v>0</v>
      </c>
      <c r="U76" s="31">
        <v>0</v>
      </c>
      <c r="V76" s="31">
        <v>0</v>
      </c>
      <c r="W76" s="31">
        <v>0</v>
      </c>
      <c r="X76" s="31">
        <v>0</v>
      </c>
      <c r="Y76" s="31">
        <v>0</v>
      </c>
      <c r="Z76" s="31">
        <v>0</v>
      </c>
      <c r="AA76" s="31">
        <v>0</v>
      </c>
      <c r="AB76" s="31">
        <v>0</v>
      </c>
      <c r="AC76" s="31">
        <v>0</v>
      </c>
      <c r="AD76" s="31">
        <v>0</v>
      </c>
      <c r="AE76" s="31">
        <v>0</v>
      </c>
      <c r="AF76" s="31">
        <v>0</v>
      </c>
      <c r="AG76" s="31">
        <v>0</v>
      </c>
      <c r="AH76" s="31">
        <v>0</v>
      </c>
      <c r="AI76" s="31">
        <v>0</v>
      </c>
    </row>
    <row r="77" spans="1:35" x14ac:dyDescent="0.2">
      <c r="C77" t="s">
        <v>207</v>
      </c>
      <c r="D77" s="31"/>
      <c r="E77" s="31">
        <v>0</v>
      </c>
      <c r="F77" s="31">
        <v>0</v>
      </c>
      <c r="G77" s="31">
        <v>0</v>
      </c>
      <c r="H77" s="31">
        <v>0</v>
      </c>
      <c r="I77" s="31">
        <v>0</v>
      </c>
      <c r="J77" s="31">
        <v>0</v>
      </c>
      <c r="K77" s="31">
        <v>0</v>
      </c>
      <c r="L77" s="31">
        <v>0</v>
      </c>
      <c r="M77" s="31">
        <v>0</v>
      </c>
      <c r="N77" s="31">
        <v>0</v>
      </c>
      <c r="O77" s="31">
        <v>0</v>
      </c>
      <c r="P77" s="31">
        <v>0</v>
      </c>
      <c r="Q77" s="31">
        <v>0</v>
      </c>
      <c r="R77" s="31">
        <v>0</v>
      </c>
      <c r="S77" s="31">
        <v>0</v>
      </c>
      <c r="T77" s="31">
        <v>0</v>
      </c>
      <c r="U77" s="31">
        <v>0</v>
      </c>
      <c r="V77" s="31">
        <v>0</v>
      </c>
      <c r="W77" s="31">
        <v>0</v>
      </c>
      <c r="X77" s="31">
        <v>0</v>
      </c>
      <c r="Y77" s="31">
        <v>0</v>
      </c>
      <c r="Z77" s="31">
        <v>0</v>
      </c>
      <c r="AA77" s="31">
        <v>0</v>
      </c>
      <c r="AB77" s="31">
        <v>0</v>
      </c>
      <c r="AC77" s="31">
        <v>0</v>
      </c>
      <c r="AD77" s="31">
        <v>0</v>
      </c>
      <c r="AE77" s="31">
        <v>0</v>
      </c>
      <c r="AF77" s="31">
        <v>0</v>
      </c>
      <c r="AG77" s="31">
        <v>0</v>
      </c>
      <c r="AH77" s="31">
        <v>0</v>
      </c>
      <c r="AI77" s="31">
        <v>0</v>
      </c>
    </row>
    <row r="78" spans="1:35" x14ac:dyDescent="0.2">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row>
    <row r="79" spans="1:35" ht="19" x14ac:dyDescent="0.25">
      <c r="A79" s="36" t="s">
        <v>220</v>
      </c>
    </row>
    <row r="80" spans="1:35" ht="19" x14ac:dyDescent="0.25">
      <c r="A80" s="36"/>
      <c r="B80" s="39" t="s">
        <v>223</v>
      </c>
    </row>
    <row r="81" spans="1:56" x14ac:dyDescent="0.2">
      <c r="B81" s="1" t="s">
        <v>218</v>
      </c>
      <c r="F81" s="41" t="s">
        <v>224</v>
      </c>
    </row>
    <row r="82" spans="1:56" x14ac:dyDescent="0.2">
      <c r="C82" s="1" t="s">
        <v>208</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c r="AX82">
        <v>2020</v>
      </c>
      <c r="AY82">
        <v>2025</v>
      </c>
      <c r="AZ82">
        <v>2030</v>
      </c>
      <c r="BA82">
        <v>2035</v>
      </c>
      <c r="BB82">
        <v>2040</v>
      </c>
      <c r="BC82">
        <v>2045</v>
      </c>
      <c r="BD82">
        <v>2050</v>
      </c>
    </row>
    <row r="83" spans="1:56" x14ac:dyDescent="0.2">
      <c r="C83" t="s">
        <v>74</v>
      </c>
      <c r="D83" s="31"/>
      <c r="E83" s="31"/>
      <c r="F83" s="31"/>
      <c r="G83" s="31"/>
      <c r="H83" s="31"/>
      <c r="I83" s="31"/>
      <c r="J83" s="31">
        <v>0</v>
      </c>
      <c r="K83" s="31"/>
      <c r="L83" s="31"/>
      <c r="M83" s="31"/>
      <c r="N83" s="31"/>
      <c r="O83" s="31">
        <v>0</v>
      </c>
      <c r="P83" s="31"/>
      <c r="Q83" s="31"/>
      <c r="R83" s="31"/>
      <c r="S83" s="31"/>
      <c r="T83" s="31">
        <v>0</v>
      </c>
      <c r="U83" s="31"/>
      <c r="V83" s="31"/>
      <c r="W83" s="31"/>
      <c r="X83" s="31"/>
      <c r="Y83" s="31">
        <v>0</v>
      </c>
      <c r="Z83" s="31"/>
      <c r="AA83" s="31"/>
      <c r="AB83" s="31"/>
      <c r="AC83" s="31"/>
      <c r="AD83" s="31">
        <v>0</v>
      </c>
      <c r="AE83" s="31"/>
      <c r="AF83" s="31"/>
      <c r="AG83" s="31"/>
      <c r="AH83" s="31"/>
      <c r="AI83" s="31">
        <v>0</v>
      </c>
      <c r="AW83" t="s">
        <v>74</v>
      </c>
      <c r="AX83" s="31">
        <v>0</v>
      </c>
      <c r="AY83" s="31">
        <v>0</v>
      </c>
      <c r="AZ83" s="31">
        <v>0</v>
      </c>
      <c r="BA83" s="31">
        <v>0</v>
      </c>
      <c r="BB83" s="31">
        <v>0</v>
      </c>
      <c r="BC83" s="31">
        <v>0</v>
      </c>
      <c r="BD83" s="31">
        <v>0</v>
      </c>
    </row>
    <row r="84" spans="1:56" x14ac:dyDescent="0.2">
      <c r="A84" t="s">
        <v>485</v>
      </c>
      <c r="B84" s="3" t="s">
        <v>13</v>
      </c>
      <c r="C84" t="s">
        <v>20</v>
      </c>
      <c r="D84" s="38"/>
      <c r="E84" s="38">
        <f>INDEX(Table_22._Commercial_Sector_Ene!$F$8:$AK$81,MATCH($A84,Table_22._Commercial_Sector_Ene!$C$8:$C$81,0),MATCH(E$82,Table_22._Commercial_Sector_Ene!$F$5:$AK$5,0))*gigwatt_to_megawatt</f>
        <v>1377.152</v>
      </c>
      <c r="F84" s="40">
        <f t="shared" ref="F84:I84" si="0">_xlfn.FORECAST.LINEAR(F$82,$AX84:$AY84,$AX$82:$AY$82)</f>
        <v>1396.1489999999976</v>
      </c>
      <c r="G84" s="40">
        <f t="shared" si="0"/>
        <v>1415.1460000000006</v>
      </c>
      <c r="H84" s="40">
        <f t="shared" si="0"/>
        <v>1434.1429999999964</v>
      </c>
      <c r="I84" s="40">
        <f t="shared" si="0"/>
        <v>1453.1399999999994</v>
      </c>
      <c r="J84" s="38">
        <f>INDEX(Table_22._Commercial_Sector_Ene!$F$8:$AK$81,MATCH($A84,Table_22._Commercial_Sector_Ene!$C$8:$C$81,0),MATCH(J$82,Table_22._Commercial_Sector_Ene!$F$5:$AK$5,0))*gigwatt_to_megawatt</f>
        <v>1472.1369999999999</v>
      </c>
      <c r="K84" s="40">
        <f>_xlfn.FORECAST.LINEAR(K$82,$AY84:$AZ84,$AY$82:$AZ$82)</f>
        <v>1487.5047999999988</v>
      </c>
      <c r="L84" s="40">
        <f t="shared" ref="L84:N84" si="1">_xlfn.FORECAST.LINEAR(L$82,$AY84:$AZ84,$AY$82:$AZ$82)</f>
        <v>1502.8725999999988</v>
      </c>
      <c r="M84" s="40">
        <f t="shared" si="1"/>
        <v>1518.2403999999988</v>
      </c>
      <c r="N84" s="40">
        <f t="shared" si="1"/>
        <v>1533.6081999999988</v>
      </c>
      <c r="O84" s="38">
        <f>INDEX(Table_22._Commercial_Sector_Ene!$F$8:$AK$81,MATCH($A84,Table_22._Commercial_Sector_Ene!$C$8:$C$81,0),MATCH(O$82,Table_22._Commercial_Sector_Ene!$F$5:$AK$5,0))*gigwatt_to_megawatt</f>
        <v>1548.9759999999999</v>
      </c>
      <c r="P84" s="40">
        <f>_xlfn.FORECAST.LINEAR(P$82,$AZ84:$BA84,$AZ$82:$BA$82)</f>
        <v>1564.4150000000009</v>
      </c>
      <c r="Q84" s="40">
        <f t="shared" ref="Q84:S84" si="2">_xlfn.FORECAST.LINEAR(Q$82,$AZ84:$BA84,$AZ$82:$BA$82)</f>
        <v>1579.8539999999994</v>
      </c>
      <c r="R84" s="40">
        <f t="shared" si="2"/>
        <v>1595.2930000000015</v>
      </c>
      <c r="S84" s="40">
        <f t="shared" si="2"/>
        <v>1610.732</v>
      </c>
      <c r="T84" s="38">
        <f>INDEX(Table_22._Commercial_Sector_Ene!$F$8:$AK$81,MATCH($A84,Table_22._Commercial_Sector_Ene!$C$8:$C$81,0),MATCH(T$82,Table_22._Commercial_Sector_Ene!$F$5:$AK$5,0))*gigwatt_to_megawatt</f>
        <v>1626.171</v>
      </c>
      <c r="U84" s="40">
        <f>_xlfn.FORECAST.LINEAR(U$82,$BA84:$BB84,$BA$82:$BB$82)</f>
        <v>1640.509399999999</v>
      </c>
      <c r="V84" s="40">
        <f t="shared" ref="V84:X84" si="3">_xlfn.FORECAST.LINEAR(V$82,$BA84:$BB84,$BA$82:$BB$82)</f>
        <v>1654.8477999999996</v>
      </c>
      <c r="W84" s="40">
        <f t="shared" si="3"/>
        <v>1669.1862000000001</v>
      </c>
      <c r="X84" s="40">
        <f t="shared" si="3"/>
        <v>1683.524599999997</v>
      </c>
      <c r="Y84" s="38">
        <f>INDEX(Table_22._Commercial_Sector_Ene!$F$8:$AK$81,MATCH($A84,Table_22._Commercial_Sector_Ene!$C$8:$C$81,0),MATCH(Y$82,Table_22._Commercial_Sector_Ene!$F$5:$AK$5,0))*gigwatt_to_megawatt</f>
        <v>1697.8629999999998</v>
      </c>
      <c r="Z84" s="40">
        <f>_xlfn.FORECAST.LINEAR(Z$82,$BB84:$BC84,$BB$82:$BC$82)</f>
        <v>1712.4130000000041</v>
      </c>
      <c r="AA84" s="40">
        <f t="shared" ref="AA84:AC84" si="4">_xlfn.FORECAST.LINEAR(AA$82,$BB84:$BC84,$BB$82:$BC$82)</f>
        <v>1726.9630000000034</v>
      </c>
      <c r="AB84" s="40">
        <f t="shared" si="4"/>
        <v>1741.5130000000026</v>
      </c>
      <c r="AC84" s="40">
        <f t="shared" si="4"/>
        <v>1756.0630000000019</v>
      </c>
      <c r="AD84" s="38">
        <f>INDEX(Table_22._Commercial_Sector_Ene!$F$8:$AK$81,MATCH($A84,Table_22._Commercial_Sector_Ene!$C$8:$C$81,0),MATCH(AD$82,Table_22._Commercial_Sector_Ene!$F$5:$AK$5,0))*gigwatt_to_megawatt</f>
        <v>1770.6130000000001</v>
      </c>
      <c r="AE84" s="40">
        <f>_xlfn.FORECAST.LINEAR(AE$82,$BC84:$BD84,$BC$82:$BD$82)</f>
        <v>1784.9006000000008</v>
      </c>
      <c r="AF84" s="40">
        <f t="shared" ref="AF84:AH84" si="5">_xlfn.FORECAST.LINEAR(AF$82,$BC84:$BD84,$BC$82:$BD$82)</f>
        <v>1799.1882000000005</v>
      </c>
      <c r="AG84" s="40">
        <f t="shared" si="5"/>
        <v>1813.4758000000002</v>
      </c>
      <c r="AH84" s="40">
        <f t="shared" si="5"/>
        <v>1827.7633999999998</v>
      </c>
      <c r="AI84" s="38">
        <f>INDEX(Table_22._Commercial_Sector_Ene!$F$8:$AK$81,MATCH($A84,Table_22._Commercial_Sector_Ene!$C$8:$C$81,0),MATCH(AI$82,Table_22._Commercial_Sector_Ene!$F$5:$AK$5,0))*gigwatt_to_megawatt</f>
        <v>1842.0510000000002</v>
      </c>
      <c r="AW84" t="s">
        <v>20</v>
      </c>
      <c r="AX84" s="38">
        <f>E84</f>
        <v>1377.152</v>
      </c>
      <c r="AY84" s="38">
        <f>J84</f>
        <v>1472.1369999999999</v>
      </c>
      <c r="AZ84" s="38">
        <f>O84</f>
        <v>1548.9759999999999</v>
      </c>
      <c r="BA84" s="38">
        <f>T84</f>
        <v>1626.171</v>
      </c>
      <c r="BB84" s="38">
        <f>Y84</f>
        <v>1697.8629999999998</v>
      </c>
      <c r="BC84" s="38">
        <f>AD84</f>
        <v>1770.6130000000001</v>
      </c>
      <c r="BD84" s="38">
        <f>AI84</f>
        <v>1842.0510000000002</v>
      </c>
    </row>
    <row r="85" spans="1:56" x14ac:dyDescent="0.2">
      <c r="C85" t="s">
        <v>21</v>
      </c>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W85" t="s">
        <v>21</v>
      </c>
      <c r="AX85" s="31">
        <v>0</v>
      </c>
      <c r="AY85" s="31">
        <f t="shared" ref="AY85:AY93" si="6">J85</f>
        <v>0</v>
      </c>
      <c r="AZ85" s="31">
        <f t="shared" ref="AZ85:AZ92" si="7">O85</f>
        <v>0</v>
      </c>
      <c r="BA85" s="31">
        <f t="shared" ref="BA85:BA92" si="8">T85</f>
        <v>0</v>
      </c>
      <c r="BB85" s="31">
        <f t="shared" ref="BB85:BB92" si="9">Y85</f>
        <v>0</v>
      </c>
      <c r="BC85" s="31">
        <f t="shared" ref="BC85:BC92" si="10">AD85</f>
        <v>0</v>
      </c>
      <c r="BD85" s="31">
        <f t="shared" ref="BD85:BD92" si="11">AI85</f>
        <v>0</v>
      </c>
    </row>
    <row r="86" spans="1:56" x14ac:dyDescent="0.2">
      <c r="C86" t="s">
        <v>22</v>
      </c>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W86" t="s">
        <v>22</v>
      </c>
      <c r="AX86" s="31">
        <v>0</v>
      </c>
      <c r="AY86" s="31">
        <f t="shared" si="6"/>
        <v>0</v>
      </c>
      <c r="AZ86" s="31">
        <f t="shared" si="7"/>
        <v>0</v>
      </c>
      <c r="BA86" s="31">
        <f t="shared" si="8"/>
        <v>0</v>
      </c>
      <c r="BB86" s="31">
        <f t="shared" si="9"/>
        <v>0</v>
      </c>
      <c r="BC86" s="31">
        <f t="shared" si="10"/>
        <v>0</v>
      </c>
      <c r="BD86" s="31">
        <f t="shared" si="11"/>
        <v>0</v>
      </c>
    </row>
    <row r="87" spans="1:56" x14ac:dyDescent="0.2">
      <c r="A87" t="s">
        <v>489</v>
      </c>
      <c r="B87" s="3" t="s">
        <v>15</v>
      </c>
      <c r="C87" t="s">
        <v>75</v>
      </c>
      <c r="D87" s="38"/>
      <c r="E87" s="38">
        <f>INDEX(Table_22._Commercial_Sector_Ene!$F$8:$AK$81,MATCH($A87,Table_22._Commercial_Sector_Ene!$C$8:$C$81,0),MATCH(E$82,Table_22._Commercial_Sector_Ene!$F$5:$AK$5,0))*gigwatt_to_megawatt</f>
        <v>554.88099999999997</v>
      </c>
      <c r="F87" s="40">
        <f t="shared" ref="F87:I88" si="12">_xlfn.FORECAST.LINEAR(F$82,$AX87:$AY87,$AX$82:$AY$82)</f>
        <v>555.73279999999977</v>
      </c>
      <c r="G87" s="40">
        <f t="shared" si="12"/>
        <v>556.58459999999991</v>
      </c>
      <c r="H87" s="40">
        <f t="shared" si="12"/>
        <v>557.43639999999982</v>
      </c>
      <c r="I87" s="40">
        <f t="shared" si="12"/>
        <v>558.28819999999973</v>
      </c>
      <c r="J87" s="38">
        <f>INDEX(Table_22._Commercial_Sector_Ene!$F$8:$AK$81,MATCH($A87,Table_22._Commercial_Sector_Ene!$C$8:$C$81,0),MATCH(J$82,Table_22._Commercial_Sector_Ene!$F$5:$AK$5,0))*gigwatt_to_megawatt</f>
        <v>559.14</v>
      </c>
      <c r="K87" s="40">
        <f>_xlfn.FORECAST.LINEAR(K$82,$AY87:$AZ87,$AY$82:$AZ$82)</f>
        <v>559.39239999999995</v>
      </c>
      <c r="L87" s="40">
        <f t="shared" ref="L87:N88" si="13">_xlfn.FORECAST.LINEAR(L$82,$AY87:$AZ87,$AY$82:$AZ$82)</f>
        <v>559.64480000000003</v>
      </c>
      <c r="M87" s="40">
        <f t="shared" si="13"/>
        <v>559.89719999999988</v>
      </c>
      <c r="N87" s="40">
        <f t="shared" si="13"/>
        <v>560.14959999999996</v>
      </c>
      <c r="O87" s="38">
        <f>INDEX(Table_22._Commercial_Sector_Ene!$F$8:$AK$81,MATCH($A87,Table_22._Commercial_Sector_Ene!$C$8:$C$81,0),MATCH(O$82,Table_22._Commercial_Sector_Ene!$F$5:$AK$5,0))*gigwatt_to_megawatt</f>
        <v>560.40199999999993</v>
      </c>
      <c r="P87" s="40">
        <f>_xlfn.FORECAST.LINEAR(P$82,$AZ87:$BA87,$AZ$82:$BA$82)</f>
        <v>561.10380000000009</v>
      </c>
      <c r="Q87" s="40">
        <f t="shared" ref="Q87:S88" si="14">_xlfn.FORECAST.LINEAR(Q$82,$AZ87:$BA87,$AZ$82:$BA$82)</f>
        <v>561.80560000000014</v>
      </c>
      <c r="R87" s="40">
        <f t="shared" si="14"/>
        <v>562.50740000000019</v>
      </c>
      <c r="S87" s="40">
        <f t="shared" si="14"/>
        <v>563.20920000000001</v>
      </c>
      <c r="T87" s="38">
        <f>INDEX(Table_22._Commercial_Sector_Ene!$F$8:$AK$81,MATCH($A87,Table_22._Commercial_Sector_Ene!$C$8:$C$81,0),MATCH(T$82,Table_22._Commercial_Sector_Ene!$F$5:$AK$5,0))*gigwatt_to_megawatt</f>
        <v>563.91100000000006</v>
      </c>
      <c r="U87" s="40">
        <f>_xlfn.FORECAST.LINEAR(U$82,$BA87:$BB87,$BA$82:$BB$82)</f>
        <v>564.04500000000007</v>
      </c>
      <c r="V87" s="40">
        <f t="shared" ref="V87:X88" si="15">_xlfn.FORECAST.LINEAR(V$82,$BA87:$BB87,$BA$82:$BB$82)</f>
        <v>564.17900000000009</v>
      </c>
      <c r="W87" s="40">
        <f t="shared" si="15"/>
        <v>564.3130000000001</v>
      </c>
      <c r="X87" s="40">
        <f t="shared" si="15"/>
        <v>564.44700000000012</v>
      </c>
      <c r="Y87" s="38">
        <f>INDEX(Table_22._Commercial_Sector_Ene!$F$8:$AK$81,MATCH($A87,Table_22._Commercial_Sector_Ene!$C$8:$C$81,0),MATCH(Y$82,Table_22._Commercial_Sector_Ene!$F$5:$AK$5,0))*gigwatt_to_megawatt</f>
        <v>564.58100000000002</v>
      </c>
      <c r="Z87" s="40">
        <f>_xlfn.FORECAST.LINEAR(Z$82,$BB87:$BC87,$BB$82:$BC$82)</f>
        <v>564.8456000000001</v>
      </c>
      <c r="AA87" s="40">
        <f t="shared" ref="AA87:AC88" si="16">_xlfn.FORECAST.LINEAR(AA$82,$BB87:$BC87,$BB$82:$BC$82)</f>
        <v>565.11020000000008</v>
      </c>
      <c r="AB87" s="40">
        <f t="shared" si="16"/>
        <v>565.37480000000005</v>
      </c>
      <c r="AC87" s="40">
        <f t="shared" si="16"/>
        <v>565.63940000000002</v>
      </c>
      <c r="AD87" s="38">
        <f>INDEX(Table_22._Commercial_Sector_Ene!$F$8:$AK$81,MATCH($A87,Table_22._Commercial_Sector_Ene!$C$8:$C$81,0),MATCH(AD$82,Table_22._Commercial_Sector_Ene!$F$5:$AK$5,0))*gigwatt_to_megawatt</f>
        <v>565.904</v>
      </c>
      <c r="AE87" s="40">
        <f>_xlfn.FORECAST.LINEAR(AE$82,$BC87:$BD87,$BC$82:$BD$82)</f>
        <v>565.904</v>
      </c>
      <c r="AF87" s="40">
        <f t="shared" ref="AF87:AH88" si="17">_xlfn.FORECAST.LINEAR(AF$82,$BC87:$BD87,$BC$82:$BD$82)</f>
        <v>565.904</v>
      </c>
      <c r="AG87" s="40">
        <f t="shared" si="17"/>
        <v>565.904</v>
      </c>
      <c r="AH87" s="40">
        <f t="shared" si="17"/>
        <v>565.904</v>
      </c>
      <c r="AI87" s="38">
        <f>INDEX(Table_22._Commercial_Sector_Ene!$F$8:$AK$81,MATCH($A87,Table_22._Commercial_Sector_Ene!$C$8:$C$81,0),MATCH(AI$82,Table_22._Commercial_Sector_Ene!$F$5:$AK$5,0))*gigwatt_to_megawatt</f>
        <v>565.904</v>
      </c>
      <c r="AW87" t="s">
        <v>75</v>
      </c>
      <c r="AX87" s="38">
        <f>E87</f>
        <v>554.88099999999997</v>
      </c>
      <c r="AY87" s="38">
        <f t="shared" si="6"/>
        <v>559.14</v>
      </c>
      <c r="AZ87" s="38">
        <f t="shared" si="7"/>
        <v>560.40199999999993</v>
      </c>
      <c r="BA87" s="38">
        <f t="shared" si="8"/>
        <v>563.91100000000006</v>
      </c>
      <c r="BB87" s="38">
        <f t="shared" si="9"/>
        <v>564.58100000000002</v>
      </c>
      <c r="BC87" s="38">
        <f t="shared" si="10"/>
        <v>565.904</v>
      </c>
      <c r="BD87" s="38">
        <f t="shared" si="11"/>
        <v>565.904</v>
      </c>
    </row>
    <row r="88" spans="1:56" x14ac:dyDescent="0.2">
      <c r="A88" t="s">
        <v>487</v>
      </c>
      <c r="B88" s="3" t="s">
        <v>14</v>
      </c>
      <c r="C88" t="s">
        <v>23</v>
      </c>
      <c r="D88" s="38"/>
      <c r="E88" s="38">
        <f>INDEX(Table_22._Commercial_Sector_Ene!$F$8:$AK$81,MATCH($A88,Table_22._Commercial_Sector_Ene!$C$8:$C$81,0),MATCH(E$82,Table_22._Commercial_Sector_Ene!$F$5:$AK$5,0))*gigwatt_to_megawatt</f>
        <v>15855.377</v>
      </c>
      <c r="F88" s="40">
        <f t="shared" si="12"/>
        <v>17452.49319999991</v>
      </c>
      <c r="G88" s="40">
        <f t="shared" si="12"/>
        <v>19049.609399999958</v>
      </c>
      <c r="H88" s="40">
        <f t="shared" si="12"/>
        <v>20646.725600000005</v>
      </c>
      <c r="I88" s="40">
        <f t="shared" si="12"/>
        <v>22243.841799999587</v>
      </c>
      <c r="J88" s="38">
        <f>INDEX(Table_22._Commercial_Sector_Ene!$F$8:$AK$81,MATCH($A88,Table_22._Commercial_Sector_Ene!$C$8:$C$81,0),MATCH(J$82,Table_22._Commercial_Sector_Ene!$F$5:$AK$5,0))*gigwatt_to_megawatt</f>
        <v>23840.957999999999</v>
      </c>
      <c r="K88" s="40">
        <f>_xlfn.FORECAST.LINEAR(K$82,$AY88:$AZ88,$AY$82:$AZ$82)</f>
        <v>24972.799999999814</v>
      </c>
      <c r="L88" s="40">
        <f t="shared" si="13"/>
        <v>26104.641999999993</v>
      </c>
      <c r="M88" s="40">
        <f t="shared" si="13"/>
        <v>27236.484000000171</v>
      </c>
      <c r="N88" s="40">
        <f t="shared" si="13"/>
        <v>28368.325999999885</v>
      </c>
      <c r="O88" s="38">
        <f>INDEX(Table_22._Commercial_Sector_Ene!$F$8:$AK$81,MATCH($A88,Table_22._Commercial_Sector_Ene!$C$8:$C$81,0),MATCH(O$82,Table_22._Commercial_Sector_Ene!$F$5:$AK$5,0))*gigwatt_to_megawatt</f>
        <v>29500.167999999998</v>
      </c>
      <c r="P88" s="40">
        <f>_xlfn.FORECAST.LINEAR(P$82,$AZ88:$BA88,$AZ$82:$BA$82)</f>
        <v>30574.225000000093</v>
      </c>
      <c r="Q88" s="40">
        <f t="shared" si="14"/>
        <v>31648.282000000123</v>
      </c>
      <c r="R88" s="40">
        <f t="shared" si="14"/>
        <v>32722.339000000153</v>
      </c>
      <c r="S88" s="40">
        <f t="shared" si="14"/>
        <v>33796.396000000183</v>
      </c>
      <c r="T88" s="38">
        <f>INDEX(Table_22._Commercial_Sector_Ene!$F$8:$AK$81,MATCH($A88,Table_22._Commercial_Sector_Ene!$C$8:$C$81,0),MATCH(T$82,Table_22._Commercial_Sector_Ene!$F$5:$AK$5,0))*gigwatt_to_megawatt</f>
        <v>34870.452999999994</v>
      </c>
      <c r="U88" s="40">
        <f>_xlfn.FORECAST.LINEAR(U$82,$BA88:$BB88,$BA$82:$BB$82)</f>
        <v>36229.257199999876</v>
      </c>
      <c r="V88" s="40">
        <f t="shared" si="15"/>
        <v>37588.061400000006</v>
      </c>
      <c r="W88" s="40">
        <f t="shared" si="15"/>
        <v>38946.865600000136</v>
      </c>
      <c r="X88" s="40">
        <f t="shared" si="15"/>
        <v>40305.6697999998</v>
      </c>
      <c r="Y88" s="38">
        <f>INDEX(Table_22._Commercial_Sector_Ene!$F$8:$AK$81,MATCH($A88,Table_22._Commercial_Sector_Ene!$C$8:$C$81,0),MATCH(Y$82,Table_22._Commercial_Sector_Ene!$F$5:$AK$5,0))*gigwatt_to_megawatt</f>
        <v>41664.474000000002</v>
      </c>
      <c r="Z88" s="40">
        <f>_xlfn.FORECAST.LINEAR(Z$82,$BB88:$BC88,$BB$82:$BC$82)</f>
        <v>42914.132999999914</v>
      </c>
      <c r="AA88" s="40">
        <f t="shared" si="16"/>
        <v>44163.791999999899</v>
      </c>
      <c r="AB88" s="40">
        <f t="shared" si="16"/>
        <v>45413.450999999885</v>
      </c>
      <c r="AC88" s="40">
        <f t="shared" si="16"/>
        <v>46663.10999999987</v>
      </c>
      <c r="AD88" s="38">
        <f>INDEX(Table_22._Commercial_Sector_Ene!$F$8:$AK$81,MATCH($A88,Table_22._Commercial_Sector_Ene!$C$8:$C$81,0),MATCH(AD$82,Table_22._Commercial_Sector_Ene!$F$5:$AK$5,0))*gigwatt_to_megawatt</f>
        <v>47912.769</v>
      </c>
      <c r="AE88" s="40">
        <f>_xlfn.FORECAST.LINEAR(AE$82,$BC88:$BD88,$BC$82:$BD$82)</f>
        <v>48850.983999999939</v>
      </c>
      <c r="AF88" s="40">
        <f t="shared" si="17"/>
        <v>49789.19899999979</v>
      </c>
      <c r="AG88" s="40">
        <f t="shared" si="17"/>
        <v>50727.413999999873</v>
      </c>
      <c r="AH88" s="40">
        <f t="shared" si="17"/>
        <v>51665.628999999957</v>
      </c>
      <c r="AI88" s="38">
        <f>INDEX(Table_22._Commercial_Sector_Ene!$F$8:$AK$81,MATCH($A88,Table_22._Commercial_Sector_Ene!$C$8:$C$81,0),MATCH(AI$82,Table_22._Commercial_Sector_Ene!$F$5:$AK$5,0))*gigwatt_to_megawatt</f>
        <v>52603.844000000005</v>
      </c>
      <c r="AW88" t="s">
        <v>23</v>
      </c>
      <c r="AX88" s="38">
        <f>E88</f>
        <v>15855.377</v>
      </c>
      <c r="AY88" s="38">
        <f t="shared" si="6"/>
        <v>23840.957999999999</v>
      </c>
      <c r="AZ88" s="38">
        <f t="shared" si="7"/>
        <v>29500.167999999998</v>
      </c>
      <c r="BA88" s="38">
        <f t="shared" si="8"/>
        <v>34870.452999999994</v>
      </c>
      <c r="BB88" s="38">
        <f t="shared" si="9"/>
        <v>41664.474000000002</v>
      </c>
      <c r="BC88" s="38">
        <f t="shared" si="10"/>
        <v>47912.769</v>
      </c>
      <c r="BD88" s="38">
        <f t="shared" si="11"/>
        <v>52603.844000000005</v>
      </c>
    </row>
    <row r="89" spans="1:56" x14ac:dyDescent="0.2">
      <c r="C89" t="s">
        <v>24</v>
      </c>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W89" t="s">
        <v>24</v>
      </c>
      <c r="AX89" s="31">
        <v>0</v>
      </c>
      <c r="AY89" s="31">
        <f t="shared" si="6"/>
        <v>0</v>
      </c>
      <c r="AZ89" s="31">
        <f t="shared" si="7"/>
        <v>0</v>
      </c>
      <c r="BA89" s="31">
        <f t="shared" si="8"/>
        <v>0</v>
      </c>
      <c r="BB89" s="31">
        <f t="shared" si="9"/>
        <v>0</v>
      </c>
      <c r="BC89" s="31">
        <f t="shared" si="10"/>
        <v>0</v>
      </c>
      <c r="BD89" s="31">
        <f t="shared" si="11"/>
        <v>0</v>
      </c>
    </row>
    <row r="90" spans="1:56" x14ac:dyDescent="0.2">
      <c r="C90" t="s">
        <v>25</v>
      </c>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W90" t="s">
        <v>25</v>
      </c>
      <c r="AX90" s="31">
        <v>0</v>
      </c>
      <c r="AY90" s="31">
        <f t="shared" si="6"/>
        <v>0</v>
      </c>
      <c r="AZ90" s="31">
        <f t="shared" si="7"/>
        <v>0</v>
      </c>
      <c r="BA90" s="31">
        <f t="shared" si="8"/>
        <v>0</v>
      </c>
      <c r="BB90" s="31">
        <f t="shared" si="9"/>
        <v>0</v>
      </c>
      <c r="BC90" s="31">
        <f t="shared" si="10"/>
        <v>0</v>
      </c>
      <c r="BD90" s="31">
        <f t="shared" si="11"/>
        <v>0</v>
      </c>
    </row>
    <row r="91" spans="1:56" x14ac:dyDescent="0.2">
      <c r="C91" t="s">
        <v>26</v>
      </c>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W91" t="s">
        <v>26</v>
      </c>
      <c r="AX91" s="31">
        <v>0</v>
      </c>
      <c r="AY91" s="31">
        <f t="shared" si="6"/>
        <v>0</v>
      </c>
      <c r="AZ91" s="31">
        <f t="shared" si="7"/>
        <v>0</v>
      </c>
      <c r="BA91" s="31">
        <f t="shared" si="8"/>
        <v>0</v>
      </c>
      <c r="BB91" s="31">
        <f t="shared" si="9"/>
        <v>0</v>
      </c>
      <c r="BC91" s="31">
        <f t="shared" si="10"/>
        <v>0</v>
      </c>
      <c r="BD91" s="31">
        <f t="shared" si="11"/>
        <v>0</v>
      </c>
    </row>
    <row r="92" spans="1:56" x14ac:dyDescent="0.2">
      <c r="A92" t="s">
        <v>483</v>
      </c>
      <c r="B92" s="3" t="s">
        <v>12</v>
      </c>
      <c r="C92" t="s">
        <v>27</v>
      </c>
      <c r="D92" s="38"/>
      <c r="E92" s="38">
        <f>INDEX(Table_22._Commercial_Sector_Ene!$F$8:$AK$81,MATCH($A92,Table_22._Commercial_Sector_Ene!$C$8:$C$81,0),MATCH(E$82,Table_22._Commercial_Sector_Ene!$F$5:$AK$5,0))*gigwatt_to_megawatt</f>
        <v>17.117000000000001</v>
      </c>
      <c r="F92" s="40">
        <f t="shared" ref="F92:I92" si="18">_xlfn.FORECAST.LINEAR(F$82,$AX92:$AY92,$AX$82:$AY$82)</f>
        <v>17.117000000000001</v>
      </c>
      <c r="G92" s="40">
        <f t="shared" si="18"/>
        <v>17.117000000000001</v>
      </c>
      <c r="H92" s="40">
        <f t="shared" si="18"/>
        <v>17.117000000000001</v>
      </c>
      <c r="I92" s="40">
        <f t="shared" si="18"/>
        <v>17.117000000000001</v>
      </c>
      <c r="J92" s="38">
        <f>INDEX(Table_22._Commercial_Sector_Ene!$F$8:$AK$81,MATCH($A92,Table_22._Commercial_Sector_Ene!$C$8:$C$81,0),MATCH(J$82,Table_22._Commercial_Sector_Ene!$F$5:$AK$5,0))*gigwatt_to_megawatt</f>
        <v>17.117000000000001</v>
      </c>
      <c r="K92" s="40">
        <f>_xlfn.FORECAST.LINEAR(K$82,$AY92:$AZ92,$AY$82:$AZ$82)</f>
        <v>17.117000000000001</v>
      </c>
      <c r="L92" s="40">
        <f t="shared" ref="L92:N92" si="19">_xlfn.FORECAST.LINEAR(L$82,$AY92:$AZ92,$AY$82:$AZ$82)</f>
        <v>17.117000000000001</v>
      </c>
      <c r="M92" s="40">
        <f t="shared" si="19"/>
        <v>17.117000000000001</v>
      </c>
      <c r="N92" s="40">
        <f t="shared" si="19"/>
        <v>17.117000000000001</v>
      </c>
      <c r="O92" s="38">
        <f>INDEX(Table_22._Commercial_Sector_Ene!$F$8:$AK$81,MATCH($A92,Table_22._Commercial_Sector_Ene!$C$8:$C$81,0),MATCH(O$82,Table_22._Commercial_Sector_Ene!$F$5:$AK$5,0))*gigwatt_to_megawatt</f>
        <v>17.117000000000001</v>
      </c>
      <c r="P92" s="40">
        <f>_xlfn.FORECAST.LINEAR(P$82,$AZ92:$BA92,$AZ$82:$BA$82)</f>
        <v>17.117000000000001</v>
      </c>
      <c r="Q92" s="40">
        <f t="shared" ref="Q92:S92" si="20">_xlfn.FORECAST.LINEAR(Q$82,$AZ92:$BA92,$AZ$82:$BA$82)</f>
        <v>17.117000000000001</v>
      </c>
      <c r="R92" s="40">
        <f t="shared" si="20"/>
        <v>17.117000000000001</v>
      </c>
      <c r="S92" s="40">
        <f t="shared" si="20"/>
        <v>17.117000000000001</v>
      </c>
      <c r="T92" s="38">
        <f>INDEX(Table_22._Commercial_Sector_Ene!$F$8:$AK$81,MATCH($A92,Table_22._Commercial_Sector_Ene!$C$8:$C$81,0),MATCH(T$82,Table_22._Commercial_Sector_Ene!$F$5:$AK$5,0))*gigwatt_to_megawatt</f>
        <v>17.117000000000001</v>
      </c>
      <c r="U92" s="40">
        <f>_xlfn.FORECAST.LINEAR(U$82,$BA92:$BB92,$BA$82:$BB$82)</f>
        <v>17.117000000000001</v>
      </c>
      <c r="V92" s="40">
        <f t="shared" ref="V92:X92" si="21">_xlfn.FORECAST.LINEAR(V$82,$BA92:$BB92,$BA$82:$BB$82)</f>
        <v>17.117000000000001</v>
      </c>
      <c r="W92" s="40">
        <f t="shared" si="21"/>
        <v>17.117000000000001</v>
      </c>
      <c r="X92" s="40">
        <f t="shared" si="21"/>
        <v>17.117000000000001</v>
      </c>
      <c r="Y92" s="38">
        <f>INDEX(Table_22._Commercial_Sector_Ene!$F$8:$AK$81,MATCH($A92,Table_22._Commercial_Sector_Ene!$C$8:$C$81,0),MATCH(Y$82,Table_22._Commercial_Sector_Ene!$F$5:$AK$5,0))*gigwatt_to_megawatt</f>
        <v>17.117000000000001</v>
      </c>
      <c r="Z92" s="40">
        <f>_xlfn.FORECAST.LINEAR(Z$82,$BB92:$BC92,$BB$82:$BC$82)</f>
        <v>17.117000000000001</v>
      </c>
      <c r="AA92" s="40">
        <f t="shared" ref="AA92:AC92" si="22">_xlfn.FORECAST.LINEAR(AA$82,$BB92:$BC92,$BB$82:$BC$82)</f>
        <v>17.117000000000001</v>
      </c>
      <c r="AB92" s="40">
        <f t="shared" si="22"/>
        <v>17.117000000000001</v>
      </c>
      <c r="AC92" s="40">
        <f t="shared" si="22"/>
        <v>17.117000000000001</v>
      </c>
      <c r="AD92" s="38">
        <f>INDEX(Table_22._Commercial_Sector_Ene!$F$8:$AK$81,MATCH($A92,Table_22._Commercial_Sector_Ene!$C$8:$C$81,0),MATCH(AD$82,Table_22._Commercial_Sector_Ene!$F$5:$AK$5,0))*gigwatt_to_megawatt</f>
        <v>17.117000000000001</v>
      </c>
      <c r="AE92" s="40">
        <f>_xlfn.FORECAST.LINEAR(AE$82,$BC92:$BD92,$BC$82:$BD$82)</f>
        <v>17.117000000000001</v>
      </c>
      <c r="AF92" s="40">
        <f t="shared" ref="AF92:AH92" si="23">_xlfn.FORECAST.LINEAR(AF$82,$BC92:$BD92,$BC$82:$BD$82)</f>
        <v>17.117000000000001</v>
      </c>
      <c r="AG92" s="40">
        <f t="shared" si="23"/>
        <v>17.117000000000001</v>
      </c>
      <c r="AH92" s="40">
        <f t="shared" si="23"/>
        <v>17.117000000000001</v>
      </c>
      <c r="AI92" s="38">
        <f>INDEX(Table_22._Commercial_Sector_Ene!$F$8:$AK$81,MATCH($A92,Table_22._Commercial_Sector_Ene!$C$8:$C$81,0),MATCH(AI$82,Table_22._Commercial_Sector_Ene!$F$5:$AK$5,0))*gigwatt_to_megawatt</f>
        <v>17.117000000000001</v>
      </c>
      <c r="AW92" t="s">
        <v>27</v>
      </c>
      <c r="AX92" s="38">
        <f>E92</f>
        <v>17.117000000000001</v>
      </c>
      <c r="AY92" s="38">
        <f t="shared" si="6"/>
        <v>17.117000000000001</v>
      </c>
      <c r="AZ92" s="38">
        <f t="shared" si="7"/>
        <v>17.117000000000001</v>
      </c>
      <c r="BA92" s="38">
        <f t="shared" si="8"/>
        <v>17.117000000000001</v>
      </c>
      <c r="BB92" s="38">
        <f t="shared" si="9"/>
        <v>17.117000000000001</v>
      </c>
      <c r="BC92" s="38">
        <f t="shared" si="10"/>
        <v>17.117000000000001</v>
      </c>
      <c r="BD92" s="38">
        <f t="shared" si="11"/>
        <v>17.117000000000001</v>
      </c>
    </row>
    <row r="93" spans="1:56" x14ac:dyDescent="0.2">
      <c r="C93" t="s">
        <v>28</v>
      </c>
      <c r="D93" s="31"/>
      <c r="E93" s="31"/>
      <c r="F93" s="31"/>
      <c r="G93" s="31"/>
      <c r="H93" s="31"/>
      <c r="I93" s="31"/>
      <c r="J93" s="31">
        <v>0</v>
      </c>
      <c r="K93" s="31"/>
      <c r="L93" s="31"/>
      <c r="M93" s="31"/>
      <c r="N93" s="31"/>
      <c r="O93" s="31">
        <v>0</v>
      </c>
      <c r="P93" s="31"/>
      <c r="Q93" s="31"/>
      <c r="R93" s="31"/>
      <c r="S93" s="31"/>
      <c r="T93" s="31">
        <v>0</v>
      </c>
      <c r="U93" s="31"/>
      <c r="V93" s="31"/>
      <c r="W93" s="31"/>
      <c r="X93" s="31"/>
      <c r="Y93" s="31">
        <v>0</v>
      </c>
      <c r="Z93" s="31"/>
      <c r="AA93" s="31"/>
      <c r="AB93" s="31"/>
      <c r="AC93" s="31"/>
      <c r="AD93" s="31">
        <v>0</v>
      </c>
      <c r="AE93" s="31"/>
      <c r="AF93" s="31"/>
      <c r="AG93" s="31"/>
      <c r="AH93" s="31"/>
      <c r="AI93" s="31">
        <v>0</v>
      </c>
      <c r="AW93" t="s">
        <v>28</v>
      </c>
      <c r="AX93" s="31">
        <v>0</v>
      </c>
      <c r="AY93" s="31">
        <f t="shared" si="6"/>
        <v>0</v>
      </c>
      <c r="AZ93" s="31">
        <v>0</v>
      </c>
      <c r="BA93" s="31">
        <v>0</v>
      </c>
      <c r="BB93" s="31">
        <v>0</v>
      </c>
      <c r="BC93" s="31">
        <v>0</v>
      </c>
      <c r="BD93" s="31">
        <v>0</v>
      </c>
    </row>
    <row r="94" spans="1:56" x14ac:dyDescent="0.2">
      <c r="C94" t="s">
        <v>73</v>
      </c>
      <c r="D94" s="31"/>
      <c r="E94" s="31"/>
      <c r="F94" s="31"/>
      <c r="G94" s="31"/>
      <c r="H94" s="31"/>
      <c r="I94" s="31"/>
      <c r="J94" s="31">
        <v>0</v>
      </c>
      <c r="K94" s="31"/>
      <c r="L94" s="31"/>
      <c r="M94" s="31"/>
      <c r="N94" s="31"/>
      <c r="O94" s="31">
        <v>0</v>
      </c>
      <c r="P94" s="31"/>
      <c r="Q94" s="31"/>
      <c r="R94" s="31"/>
      <c r="S94" s="31"/>
      <c r="T94" s="31">
        <v>0</v>
      </c>
      <c r="U94" s="31"/>
      <c r="V94" s="31"/>
      <c r="W94" s="31"/>
      <c r="X94" s="31"/>
      <c r="Y94" s="31">
        <v>0</v>
      </c>
      <c r="Z94" s="31"/>
      <c r="AA94" s="31"/>
      <c r="AB94" s="31"/>
      <c r="AC94" s="31"/>
      <c r="AD94" s="31">
        <v>0</v>
      </c>
      <c r="AE94" s="31"/>
      <c r="AF94" s="31"/>
      <c r="AG94" s="31"/>
      <c r="AH94" s="31"/>
      <c r="AI94" s="31">
        <v>0</v>
      </c>
      <c r="AW94" t="s">
        <v>73</v>
      </c>
      <c r="AX94" s="31">
        <v>0</v>
      </c>
      <c r="AY94" s="31">
        <v>0</v>
      </c>
      <c r="AZ94" s="31">
        <v>0</v>
      </c>
      <c r="BA94" s="31">
        <v>0</v>
      </c>
      <c r="BB94" s="31">
        <v>0</v>
      </c>
      <c r="BC94" s="31">
        <v>0</v>
      </c>
      <c r="BD94" s="31">
        <v>0</v>
      </c>
    </row>
    <row r="95" spans="1:56" x14ac:dyDescent="0.2">
      <c r="C95" t="s">
        <v>76</v>
      </c>
      <c r="D95" s="31"/>
      <c r="E95" s="31"/>
      <c r="F95" s="31"/>
      <c r="G95" s="31"/>
      <c r="H95" s="31"/>
      <c r="I95" s="31"/>
      <c r="J95" s="31">
        <v>0</v>
      </c>
      <c r="K95" s="31"/>
      <c r="L95" s="31"/>
      <c r="M95" s="31"/>
      <c r="N95" s="31"/>
      <c r="O95" s="31">
        <v>0</v>
      </c>
      <c r="P95" s="31"/>
      <c r="Q95" s="31"/>
      <c r="R95" s="31"/>
      <c r="S95" s="31"/>
      <c r="T95" s="31">
        <v>0</v>
      </c>
      <c r="U95" s="31"/>
      <c r="V95" s="31"/>
      <c r="W95" s="31"/>
      <c r="X95" s="31"/>
      <c r="Y95" s="31">
        <v>0</v>
      </c>
      <c r="Z95" s="31"/>
      <c r="AA95" s="31"/>
      <c r="AB95" s="31"/>
      <c r="AC95" s="31"/>
      <c r="AD95" s="31">
        <v>0</v>
      </c>
      <c r="AE95" s="31"/>
      <c r="AF95" s="31"/>
      <c r="AG95" s="31"/>
      <c r="AH95" s="31"/>
      <c r="AI95" s="31">
        <v>0</v>
      </c>
      <c r="AW95" t="s">
        <v>76</v>
      </c>
      <c r="AX95" s="31">
        <v>0</v>
      </c>
      <c r="AY95" s="31">
        <v>0</v>
      </c>
      <c r="AZ95" s="31">
        <v>0</v>
      </c>
      <c r="BA95" s="31">
        <v>0</v>
      </c>
      <c r="BB95" s="31">
        <v>0</v>
      </c>
      <c r="BC95" s="31">
        <v>0</v>
      </c>
      <c r="BD95" s="31">
        <v>0</v>
      </c>
    </row>
    <row r="96" spans="1:56" x14ac:dyDescent="0.2">
      <c r="C96" t="s">
        <v>205</v>
      </c>
      <c r="D96" s="31"/>
      <c r="E96" s="31"/>
      <c r="F96" s="31"/>
      <c r="G96" s="31"/>
      <c r="H96" s="31"/>
      <c r="I96" s="31"/>
      <c r="J96" s="31">
        <v>0</v>
      </c>
      <c r="K96" s="31"/>
      <c r="L96" s="31"/>
      <c r="M96" s="31"/>
      <c r="N96" s="31"/>
      <c r="O96" s="31">
        <v>0</v>
      </c>
      <c r="P96" s="31"/>
      <c r="Q96" s="31"/>
      <c r="R96" s="31"/>
      <c r="S96" s="31"/>
      <c r="T96" s="31">
        <v>0</v>
      </c>
      <c r="U96" s="31"/>
      <c r="V96" s="31"/>
      <c r="W96" s="31"/>
      <c r="X96" s="31"/>
      <c r="Y96" s="31">
        <v>0</v>
      </c>
      <c r="Z96" s="31"/>
      <c r="AA96" s="31"/>
      <c r="AB96" s="31"/>
      <c r="AC96" s="31"/>
      <c r="AD96" s="31">
        <v>0</v>
      </c>
      <c r="AE96" s="31"/>
      <c r="AF96" s="31"/>
      <c r="AG96" s="31"/>
      <c r="AH96" s="31"/>
      <c r="AI96" s="31">
        <v>0</v>
      </c>
      <c r="AW96" t="s">
        <v>205</v>
      </c>
      <c r="AX96" s="31">
        <v>0</v>
      </c>
      <c r="AY96" s="31">
        <v>0</v>
      </c>
      <c r="AZ96" s="31">
        <v>0</v>
      </c>
      <c r="BA96" s="31">
        <v>0</v>
      </c>
      <c r="BB96" s="31">
        <v>0</v>
      </c>
      <c r="BC96" s="31">
        <v>0</v>
      </c>
      <c r="BD96" s="31">
        <v>0</v>
      </c>
    </row>
    <row r="97" spans="1:56" x14ac:dyDescent="0.2">
      <c r="C97" t="s">
        <v>206</v>
      </c>
      <c r="D97" s="31"/>
      <c r="E97" s="31"/>
      <c r="F97" s="31"/>
      <c r="G97" s="31"/>
      <c r="H97" s="31"/>
      <c r="I97" s="31"/>
      <c r="J97" s="31">
        <v>0</v>
      </c>
      <c r="K97" s="31"/>
      <c r="L97" s="31"/>
      <c r="M97" s="31"/>
      <c r="N97" s="31"/>
      <c r="O97" s="31">
        <v>0</v>
      </c>
      <c r="P97" s="31"/>
      <c r="Q97" s="31"/>
      <c r="R97" s="31"/>
      <c r="S97" s="31"/>
      <c r="T97" s="31">
        <v>0</v>
      </c>
      <c r="U97" s="31"/>
      <c r="V97" s="31"/>
      <c r="W97" s="31"/>
      <c r="X97" s="31"/>
      <c r="Y97" s="31">
        <v>0</v>
      </c>
      <c r="Z97" s="31"/>
      <c r="AA97" s="31"/>
      <c r="AB97" s="31"/>
      <c r="AC97" s="31"/>
      <c r="AD97" s="31">
        <v>0</v>
      </c>
      <c r="AE97" s="31"/>
      <c r="AF97" s="31"/>
      <c r="AG97" s="31"/>
      <c r="AH97" s="31"/>
      <c r="AI97" s="31">
        <v>0</v>
      </c>
      <c r="AW97" t="s">
        <v>206</v>
      </c>
      <c r="AX97" s="31">
        <v>0</v>
      </c>
      <c r="AY97" s="31">
        <v>0</v>
      </c>
      <c r="AZ97" s="31">
        <v>0</v>
      </c>
      <c r="BA97" s="31">
        <v>0</v>
      </c>
      <c r="BB97" s="31">
        <v>0</v>
      </c>
      <c r="BC97" s="31">
        <v>0</v>
      </c>
      <c r="BD97" s="31">
        <v>0</v>
      </c>
    </row>
    <row r="98" spans="1:56" x14ac:dyDescent="0.2">
      <c r="C98" t="s">
        <v>207</v>
      </c>
      <c r="D98" s="31"/>
      <c r="E98" s="31"/>
      <c r="F98" s="31"/>
      <c r="G98" s="31"/>
      <c r="H98" s="31"/>
      <c r="I98" s="31"/>
      <c r="J98" s="31">
        <v>0</v>
      </c>
      <c r="K98" s="31"/>
      <c r="L98" s="31"/>
      <c r="M98" s="31"/>
      <c r="N98" s="31"/>
      <c r="O98" s="31">
        <v>0</v>
      </c>
      <c r="P98" s="31"/>
      <c r="Q98" s="31"/>
      <c r="R98" s="31"/>
      <c r="S98" s="31"/>
      <c r="T98" s="31">
        <v>0</v>
      </c>
      <c r="U98" s="31"/>
      <c r="V98" s="31"/>
      <c r="W98" s="31"/>
      <c r="X98" s="31"/>
      <c r="Y98" s="31">
        <v>0</v>
      </c>
      <c r="Z98" s="31"/>
      <c r="AA98" s="31"/>
      <c r="AB98" s="31"/>
      <c r="AC98" s="31"/>
      <c r="AD98" s="31">
        <v>0</v>
      </c>
      <c r="AE98" s="31"/>
      <c r="AF98" s="31"/>
      <c r="AG98" s="31"/>
      <c r="AH98" s="31"/>
      <c r="AI98" s="31">
        <v>0</v>
      </c>
      <c r="AW98" t="s">
        <v>207</v>
      </c>
      <c r="AX98" s="31">
        <v>0</v>
      </c>
      <c r="AY98" s="31">
        <v>0</v>
      </c>
      <c r="AZ98" s="31">
        <v>0</v>
      </c>
      <c r="BA98" s="31">
        <v>0</v>
      </c>
      <c r="BB98" s="31">
        <v>0</v>
      </c>
      <c r="BC98" s="31">
        <v>0</v>
      </c>
      <c r="BD98" s="31">
        <v>0</v>
      </c>
    </row>
    <row r="99" spans="1:56" x14ac:dyDescent="0.2">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row>
    <row r="100" spans="1:56" x14ac:dyDescent="0.2">
      <c r="B100" s="39" t="s">
        <v>222</v>
      </c>
    </row>
    <row r="101" spans="1:56" x14ac:dyDescent="0.2">
      <c r="B101" s="1" t="s">
        <v>215</v>
      </c>
      <c r="F101" s="41" t="s">
        <v>224</v>
      </c>
    </row>
    <row r="102" spans="1:56" x14ac:dyDescent="0.2">
      <c r="C102" s="1" t="s">
        <v>209</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c r="AX102">
        <v>2020</v>
      </c>
      <c r="AY102">
        <v>2025</v>
      </c>
      <c r="AZ102">
        <v>2030</v>
      </c>
      <c r="BA102">
        <v>2035</v>
      </c>
      <c r="BB102">
        <v>2040</v>
      </c>
      <c r="BC102">
        <v>2045</v>
      </c>
      <c r="BD102">
        <v>2050</v>
      </c>
    </row>
    <row r="103" spans="1:56" x14ac:dyDescent="0.2">
      <c r="C103" t="s">
        <v>74</v>
      </c>
      <c r="D103" s="31"/>
      <c r="E103" s="31"/>
      <c r="F103" s="31"/>
      <c r="G103" s="31"/>
      <c r="H103" s="31"/>
      <c r="I103" s="31"/>
      <c r="J103" s="31">
        <v>0</v>
      </c>
      <c r="K103" s="31"/>
      <c r="L103" s="31"/>
      <c r="M103" s="31"/>
      <c r="N103" s="31"/>
      <c r="O103" s="31">
        <v>0</v>
      </c>
      <c r="P103" s="31"/>
      <c r="Q103" s="31"/>
      <c r="R103" s="31"/>
      <c r="S103" s="31"/>
      <c r="T103" s="31">
        <v>0</v>
      </c>
      <c r="U103" s="31"/>
      <c r="V103" s="31"/>
      <c r="W103" s="31"/>
      <c r="X103" s="31"/>
      <c r="Y103" s="31">
        <v>0</v>
      </c>
      <c r="Z103" s="31"/>
      <c r="AA103" s="31"/>
      <c r="AB103" s="31"/>
      <c r="AC103" s="31"/>
      <c r="AD103" s="31">
        <v>0</v>
      </c>
      <c r="AE103" s="31"/>
      <c r="AF103" s="31"/>
      <c r="AG103" s="31"/>
      <c r="AH103" s="31"/>
      <c r="AI103" s="31">
        <v>0</v>
      </c>
      <c r="AW103" t="s">
        <v>74</v>
      </c>
      <c r="AX103" s="31">
        <v>0</v>
      </c>
      <c r="AY103" s="31">
        <v>1</v>
      </c>
      <c r="AZ103" s="31">
        <v>2</v>
      </c>
      <c r="BA103" s="31">
        <v>3</v>
      </c>
      <c r="BB103" s="31">
        <v>4</v>
      </c>
      <c r="BC103" s="31">
        <v>5</v>
      </c>
      <c r="BD103" s="31">
        <v>6</v>
      </c>
    </row>
    <row r="104" spans="1:56" x14ac:dyDescent="0.2">
      <c r="A104" t="s">
        <v>498</v>
      </c>
      <c r="B104" s="3" t="s">
        <v>17</v>
      </c>
      <c r="C104" t="s">
        <v>20</v>
      </c>
      <c r="D104" s="38"/>
      <c r="E104" s="38">
        <f>INDEX(Table_22._Commercial_Sector_Ene!$F$8:$AK$81,MATCH(Calculations!$A104,Table_22._Commercial_Sector_Ene!$C$8:$C$81,0),MATCH(Calculations!E$102,Table_22._Commercial_Sector_Ene!$F$5:$AK$5,0))*billion_kw_to_MW</f>
        <v>9605634</v>
      </c>
      <c r="F104" s="40">
        <f t="shared" ref="F104:I104" si="24">_xlfn.FORECAST.LINEAR(F$82,$AX104:$AY104,$AX$82:$AY$82)</f>
        <v>9738138.3999999762</v>
      </c>
      <c r="G104" s="40">
        <f t="shared" si="24"/>
        <v>9870642.7999999821</v>
      </c>
      <c r="H104" s="40">
        <f t="shared" si="24"/>
        <v>10003147.199999988</v>
      </c>
      <c r="I104" s="40">
        <f t="shared" si="24"/>
        <v>10135651.599999994</v>
      </c>
      <c r="J104" s="38">
        <f>INDEX(Table_22._Commercial_Sector_Ene!$F$8:$AK$81,MATCH(Calculations!$A104,Table_22._Commercial_Sector_Ene!$C$8:$C$81,0),MATCH(Calculations!J$102,Table_22._Commercial_Sector_Ene!$F$5:$AK$5,0))*billion_kw_to_MW</f>
        <v>10268156</v>
      </c>
      <c r="K104" s="40">
        <f>_xlfn.FORECAST.LINEAR(K$82,$AY104:$AZ104,$AY$102:$AZ$102)</f>
        <v>10375345.600000024</v>
      </c>
      <c r="L104" s="40">
        <f t="shared" ref="L104:N104" si="25">_xlfn.FORECAST.LINEAR(L$82,$AY104:$AZ104,$AY$102:$AZ$102)</f>
        <v>10482535.200000018</v>
      </c>
      <c r="M104" s="40">
        <f t="shared" si="25"/>
        <v>10589724.800000012</v>
      </c>
      <c r="N104" s="40">
        <f t="shared" si="25"/>
        <v>10696914.400000006</v>
      </c>
      <c r="O104" s="38">
        <f>INDEX(Table_22._Commercial_Sector_Ene!$F$8:$AK$81,MATCH(Calculations!$A104,Table_22._Commercial_Sector_Ene!$C$8:$C$81,0),MATCH(Calculations!O$102,Table_22._Commercial_Sector_Ene!$F$5:$AK$5,0))*billion_kw_to_MW</f>
        <v>10804104</v>
      </c>
      <c r="P104" s="40">
        <f>_xlfn.FORECAST.LINEAR(P$82,$AZ104:$BA104,$AZ$102:$BA$102)</f>
        <v>10911790.600000024</v>
      </c>
      <c r="Q104" s="40">
        <f t="shared" ref="Q104:S104" si="26">_xlfn.FORECAST.LINEAR(Q$82,$AZ104:$BA104,$AZ$102:$BA$102)</f>
        <v>11019477.200000018</v>
      </c>
      <c r="R104" s="40">
        <f t="shared" si="26"/>
        <v>11127163.800000012</v>
      </c>
      <c r="S104" s="40">
        <f t="shared" si="26"/>
        <v>11234850.400000006</v>
      </c>
      <c r="T104" s="38">
        <f>INDEX(Table_22._Commercial_Sector_Ene!$F$8:$AK$81,MATCH(Calculations!$A104,Table_22._Commercial_Sector_Ene!$C$8:$C$81,0),MATCH(Calculations!T$102,Table_22._Commercial_Sector_Ene!$F$5:$AK$5,0))*billion_kw_to_MW</f>
        <v>11342537</v>
      </c>
      <c r="U104" s="40">
        <f>_xlfn.FORECAST.LINEAR(U$82,$BA104:$BB104,$BA$102:$BB$102)</f>
        <v>11442547.800000012</v>
      </c>
      <c r="V104" s="40">
        <f t="shared" ref="V104:X104" si="27">_xlfn.FORECAST.LINEAR(V$82,$BA104:$BB104,$BA$102:$BB$102)</f>
        <v>11542558.599999994</v>
      </c>
      <c r="W104" s="40">
        <f t="shared" si="27"/>
        <v>11642569.400000006</v>
      </c>
      <c r="X104" s="40">
        <f t="shared" si="27"/>
        <v>11742580.200000018</v>
      </c>
      <c r="Y104" s="38">
        <f>INDEX(Table_22._Commercial_Sector_Ene!$F$8:$AK$81,MATCH(Calculations!$A104,Table_22._Commercial_Sector_Ene!$C$8:$C$81,0),MATCH(Calculations!Y$102,Table_22._Commercial_Sector_Ene!$F$5:$AK$5,0))*billion_kw_to_MW</f>
        <v>11842591</v>
      </c>
      <c r="Z104" s="40">
        <f>_xlfn.FORECAST.LINEAR(Z$82,$BB104:$BC104,$BB$102:$BC$102)</f>
        <v>11944077.800000012</v>
      </c>
      <c r="AA104" s="40">
        <f t="shared" ref="AA104:AC104" si="28">_xlfn.FORECAST.LINEAR(AA$82,$BB104:$BC104,$BB$102:$BC$102)</f>
        <v>12045564.599999994</v>
      </c>
      <c r="AB104" s="40">
        <f t="shared" si="28"/>
        <v>12147051.400000006</v>
      </c>
      <c r="AC104" s="40">
        <f t="shared" si="28"/>
        <v>12248538.200000018</v>
      </c>
      <c r="AD104" s="38">
        <f>INDEX(Table_22._Commercial_Sector_Ene!$F$8:$AK$81,MATCH(Calculations!$A104,Table_22._Commercial_Sector_Ene!$C$8:$C$81,0),MATCH(Calculations!AD$102,Table_22._Commercial_Sector_Ene!$F$5:$AK$5,0))*billion_kw_to_MW</f>
        <v>12350025</v>
      </c>
      <c r="AE104" s="40">
        <f>_xlfn.FORECAST.LINEAR(AE$82,$BC104:$BD104,$BC$102:$BD$102)</f>
        <v>12449680.199999988</v>
      </c>
      <c r="AF104" s="40">
        <f t="shared" ref="AF104:AH104" si="29">_xlfn.FORECAST.LINEAR(AF$82,$BC104:$BD104,$BC$102:$BD$102)</f>
        <v>12549335.400000006</v>
      </c>
      <c r="AG104" s="40">
        <f t="shared" si="29"/>
        <v>12648990.599999994</v>
      </c>
      <c r="AH104" s="40">
        <f t="shared" si="29"/>
        <v>12748645.799999982</v>
      </c>
      <c r="AI104" s="38">
        <f>INDEX(Table_22._Commercial_Sector_Ene!$F$8:$AK$81,MATCH(Calculations!$A104,Table_22._Commercial_Sector_Ene!$C$8:$C$81,0),MATCH(Calculations!AI$102,Table_22._Commercial_Sector_Ene!$F$5:$AK$5,0))*billion_kw_to_MW</f>
        <v>12848301</v>
      </c>
      <c r="AW104" t="s">
        <v>20</v>
      </c>
      <c r="AX104" s="38">
        <f>INDEX(Table_22._Commercial_Sector_Ene!$F$8:$AK$81,MATCH(Calculations!$A104,Table_22._Commercial_Sector_Ene!$C$8:$C$81,0),MATCH(Calculations!AX$102,Table_22._Commercial_Sector_Ene!$F$5:$AK$5,0))*billion_kw_to_MW</f>
        <v>9605634</v>
      </c>
      <c r="AY104" s="38">
        <f>INDEX(Table_22._Commercial_Sector_Ene!$F$8:$AK$81,MATCH(Calculations!$A104,Table_22._Commercial_Sector_Ene!$C$8:$C$81,0),MATCH(Calculations!AY$102,Table_22._Commercial_Sector_Ene!$F$5:$AK$5,0))*billion_kw_to_MW</f>
        <v>10268156</v>
      </c>
      <c r="AZ104" s="38">
        <f>INDEX(Table_22._Commercial_Sector_Ene!$F$8:$AK$81,MATCH(Calculations!$A104,Table_22._Commercial_Sector_Ene!$C$8:$C$81,0),MATCH(Calculations!AZ$102,Table_22._Commercial_Sector_Ene!$F$5:$AK$5,0))*billion_kw_to_MW</f>
        <v>10804104</v>
      </c>
      <c r="BA104" s="38">
        <f>INDEX(Table_22._Commercial_Sector_Ene!$F$8:$AK$81,MATCH(Calculations!$A104,Table_22._Commercial_Sector_Ene!$C$8:$C$81,0),MATCH(Calculations!BA$102,Table_22._Commercial_Sector_Ene!$F$5:$AK$5,0))*billion_kw_to_MW</f>
        <v>11342537</v>
      </c>
      <c r="BB104" s="38">
        <f>INDEX(Table_22._Commercial_Sector_Ene!$F$8:$AK$81,MATCH(Calculations!$A104,Table_22._Commercial_Sector_Ene!$C$8:$C$81,0),MATCH(Calculations!BB$102,Table_22._Commercial_Sector_Ene!$F$5:$AK$5,0))*billion_kw_to_MW</f>
        <v>11842591</v>
      </c>
      <c r="BC104" s="38">
        <f>INDEX(Table_22._Commercial_Sector_Ene!$F$8:$AK$81,MATCH(Calculations!$A104,Table_22._Commercial_Sector_Ene!$C$8:$C$81,0),MATCH(Calculations!BC$102,Table_22._Commercial_Sector_Ene!$F$5:$AK$5,0))*billion_kw_to_MW</f>
        <v>12350025</v>
      </c>
      <c r="BD104" s="38">
        <f>INDEX(Table_22._Commercial_Sector_Ene!$F$8:$AK$81,MATCH(Calculations!$A104,Table_22._Commercial_Sector_Ene!$C$8:$C$81,0),MATCH(Calculations!BD$102,Table_22._Commercial_Sector_Ene!$F$5:$AK$5,0))*billion_kw_to_MW</f>
        <v>12848301</v>
      </c>
    </row>
    <row r="105" spans="1:56" x14ac:dyDescent="0.2">
      <c r="C105" t="s">
        <v>21</v>
      </c>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W105" t="s">
        <v>21</v>
      </c>
      <c r="AX105" s="31"/>
      <c r="AY105" s="31">
        <v>0</v>
      </c>
      <c r="AZ105" s="31">
        <v>0</v>
      </c>
      <c r="BA105" s="31">
        <v>0</v>
      </c>
      <c r="BB105" s="31">
        <v>0</v>
      </c>
      <c r="BC105" s="31">
        <v>0</v>
      </c>
      <c r="BD105" s="31">
        <v>0</v>
      </c>
    </row>
    <row r="106" spans="1:56" x14ac:dyDescent="0.2">
      <c r="C106" t="s">
        <v>22</v>
      </c>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W106" t="s">
        <v>22</v>
      </c>
      <c r="AX106" s="31"/>
      <c r="AY106" s="31">
        <v>0</v>
      </c>
      <c r="AZ106" s="31">
        <v>0</v>
      </c>
      <c r="BA106" s="31">
        <v>0</v>
      </c>
      <c r="BB106" s="31">
        <v>0</v>
      </c>
      <c r="BC106" s="31">
        <v>0</v>
      </c>
      <c r="BD106" s="31">
        <v>0</v>
      </c>
    </row>
    <row r="107" spans="1:56" x14ac:dyDescent="0.2">
      <c r="A107" t="s">
        <v>502</v>
      </c>
      <c r="B107" s="3" t="s">
        <v>19</v>
      </c>
      <c r="C107" t="s">
        <v>75</v>
      </c>
      <c r="D107" s="38"/>
      <c r="E107" s="38">
        <f>INDEX(Table_22._Commercial_Sector_Ene!$F$8:$AK$81,MATCH(Calculations!$A107,Table_22._Commercial_Sector_Ene!$C$8:$C$81,0),MATCH(Calculations!E$102,Table_22._Commercial_Sector_Ene!$F$5:$AK$5,0))*billion_kw_to_MW</f>
        <v>755308</v>
      </c>
      <c r="F107" s="40">
        <f t="shared" ref="F107:I108" si="30">_xlfn.FORECAST.LINEAR(F$82,$AX107:$AY107,$AX$82:$AY$82)</f>
        <v>756711.40000000037</v>
      </c>
      <c r="G107" s="40">
        <f t="shared" si="30"/>
        <v>758114.80000000028</v>
      </c>
      <c r="H107" s="40">
        <f t="shared" si="30"/>
        <v>759518.20000000019</v>
      </c>
      <c r="I107" s="40">
        <f t="shared" si="30"/>
        <v>760921.60000000009</v>
      </c>
      <c r="J107" s="38">
        <f>INDEX(Table_22._Commercial_Sector_Ene!$F$8:$AK$81,MATCH(Calculations!$A107,Table_22._Commercial_Sector_Ene!$C$8:$C$81,0),MATCH(Calculations!J$102,Table_22._Commercial_Sector_Ene!$F$5:$AK$5,0))*billion_kw_to_MW</f>
        <v>762325</v>
      </c>
      <c r="K107" s="40">
        <f>_xlfn.FORECAST.LINEAR(K$82,$AY107:$AZ107,$AY$102:$AZ$102)</f>
        <v>762728.2</v>
      </c>
      <c r="L107" s="40">
        <f t="shared" ref="L107:N108" si="31">_xlfn.FORECAST.LINEAR(L$82,$AY107:$AZ107,$AY$102:$AZ$102)</f>
        <v>763131.4</v>
      </c>
      <c r="M107" s="40">
        <f t="shared" si="31"/>
        <v>763534.6</v>
      </c>
      <c r="N107" s="40">
        <f t="shared" si="31"/>
        <v>763937.79999999993</v>
      </c>
      <c r="O107" s="38">
        <f>INDEX(Table_22._Commercial_Sector_Ene!$F$8:$AK$81,MATCH(Calculations!$A107,Table_22._Commercial_Sector_Ene!$C$8:$C$81,0),MATCH(Calculations!O$102,Table_22._Commercial_Sector_Ene!$F$5:$AK$5,0))*billion_kw_to_MW</f>
        <v>764341</v>
      </c>
      <c r="P107" s="40">
        <f>_xlfn.FORECAST.LINEAR(P$82,$AZ107:$BA107,$AZ$102:$BA$102)</f>
        <v>765514.40000000037</v>
      </c>
      <c r="Q107" s="40">
        <f t="shared" ref="Q107:S108" si="32">_xlfn.FORECAST.LINEAR(Q$82,$AZ107:$BA107,$AZ$102:$BA$102)</f>
        <v>766687.80000000028</v>
      </c>
      <c r="R107" s="40">
        <f t="shared" si="32"/>
        <v>767861.20000000019</v>
      </c>
      <c r="S107" s="40">
        <f t="shared" si="32"/>
        <v>769034.60000000009</v>
      </c>
      <c r="T107" s="38">
        <f>INDEX(Table_22._Commercial_Sector_Ene!$F$8:$AK$81,MATCH(Calculations!$A107,Table_22._Commercial_Sector_Ene!$C$8:$C$81,0),MATCH(Calculations!T$102,Table_22._Commercial_Sector_Ene!$F$5:$AK$5,0))*billion_kw_to_MW</f>
        <v>770208</v>
      </c>
      <c r="U107" s="40">
        <f>_xlfn.FORECAST.LINEAR(U$82,$BA107:$BB107,$BA$102:$BB$102)</f>
        <v>770435.2</v>
      </c>
      <c r="V107" s="40">
        <f t="shared" ref="V107:X107" si="33">_xlfn.FORECAST.LINEAR(V$82,$BA107:$BB107,$BA$102:$BB$102)</f>
        <v>770662.39999999991</v>
      </c>
      <c r="W107" s="40">
        <f t="shared" si="33"/>
        <v>770889.6</v>
      </c>
      <c r="X107" s="40">
        <f t="shared" si="33"/>
        <v>771116.8</v>
      </c>
      <c r="Y107" s="38">
        <f>INDEX(Table_22._Commercial_Sector_Ene!$F$8:$AK$81,MATCH(Calculations!$A107,Table_22._Commercial_Sector_Ene!$C$8:$C$81,0),MATCH(Calculations!Y$102,Table_22._Commercial_Sector_Ene!$F$5:$AK$5,0))*billion_kw_to_MW</f>
        <v>771344</v>
      </c>
      <c r="Z107" s="40">
        <f>_xlfn.FORECAST.LINEAR(Z$82,$BB107:$BC107,$BB$102:$BC$102)</f>
        <v>771793.8</v>
      </c>
      <c r="AA107" s="40">
        <f t="shared" ref="AA107:AC108" si="34">_xlfn.FORECAST.LINEAR(AA$82,$BB107:$BC107,$BB$102:$BC$102)</f>
        <v>772243.6</v>
      </c>
      <c r="AB107" s="40">
        <f t="shared" si="34"/>
        <v>772693.4</v>
      </c>
      <c r="AC107" s="40">
        <f t="shared" si="34"/>
        <v>773143.20000000007</v>
      </c>
      <c r="AD107" s="38">
        <f>INDEX(Table_22._Commercial_Sector_Ene!$F$8:$AK$81,MATCH(Calculations!$A107,Table_22._Commercial_Sector_Ene!$C$8:$C$81,0),MATCH(Calculations!AD$102,Table_22._Commercial_Sector_Ene!$F$5:$AK$5,0))*billion_kw_to_MW</f>
        <v>773593</v>
      </c>
      <c r="AE107" s="40">
        <f>_xlfn.FORECAST.LINEAR(AE$82,$BC107:$BD107,$BC$102:$BD$102)</f>
        <v>773593</v>
      </c>
      <c r="AF107" s="40">
        <f t="shared" ref="AF107:AH108" si="35">_xlfn.FORECAST.LINEAR(AF$82,$BC107:$BD107,$BC$102:$BD$102)</f>
        <v>773593</v>
      </c>
      <c r="AG107" s="40">
        <f t="shared" si="35"/>
        <v>773593</v>
      </c>
      <c r="AH107" s="40">
        <f t="shared" si="35"/>
        <v>773593</v>
      </c>
      <c r="AI107" s="38">
        <f>INDEX(Table_22._Commercial_Sector_Ene!$F$8:$AK$81,MATCH(Calculations!$A107,Table_22._Commercial_Sector_Ene!$C$8:$C$81,0),MATCH(Calculations!AI$102,Table_22._Commercial_Sector_Ene!$F$5:$AK$5,0))*billion_kw_to_MW</f>
        <v>773593</v>
      </c>
      <c r="AW107" t="s">
        <v>75</v>
      </c>
      <c r="AX107" s="38">
        <f>INDEX(Table_22._Commercial_Sector_Ene!$F$8:$AK$81,MATCH(Calculations!$A107,Table_22._Commercial_Sector_Ene!$C$8:$C$81,0),MATCH(Calculations!AX$102,Table_22._Commercial_Sector_Ene!$F$5:$AK$5,0))*billion_kw_to_MW</f>
        <v>755308</v>
      </c>
      <c r="AY107" s="38">
        <f>INDEX(Table_22._Commercial_Sector_Ene!$F$8:$AK$81,MATCH(Calculations!$A107,Table_22._Commercial_Sector_Ene!$C$8:$C$81,0),MATCH(Calculations!AY$102,Table_22._Commercial_Sector_Ene!$F$5:$AK$5,0))*billion_kw_to_MW</f>
        <v>762325</v>
      </c>
      <c r="AZ107" s="38">
        <f>INDEX(Table_22._Commercial_Sector_Ene!$F$8:$AK$81,MATCH(Calculations!$A107,Table_22._Commercial_Sector_Ene!$C$8:$C$81,0),MATCH(Calculations!AZ$102,Table_22._Commercial_Sector_Ene!$F$5:$AK$5,0))*billion_kw_to_MW</f>
        <v>764341</v>
      </c>
      <c r="BA107" s="38">
        <f>INDEX(Table_22._Commercial_Sector_Ene!$F$8:$AK$81,MATCH(Calculations!$A107,Table_22._Commercial_Sector_Ene!$C$8:$C$81,0),MATCH(Calculations!BA$102,Table_22._Commercial_Sector_Ene!$F$5:$AK$5,0))*billion_kw_to_MW</f>
        <v>770208</v>
      </c>
      <c r="BB107" s="38">
        <f>INDEX(Table_22._Commercial_Sector_Ene!$F$8:$AK$81,MATCH(Calculations!$A107,Table_22._Commercial_Sector_Ene!$C$8:$C$81,0),MATCH(Calculations!BB$102,Table_22._Commercial_Sector_Ene!$F$5:$AK$5,0))*billion_kw_to_MW</f>
        <v>771344</v>
      </c>
      <c r="BC107" s="38">
        <f>INDEX(Table_22._Commercial_Sector_Ene!$F$8:$AK$81,MATCH(Calculations!$A107,Table_22._Commercial_Sector_Ene!$C$8:$C$81,0),MATCH(Calculations!BC$102,Table_22._Commercial_Sector_Ene!$F$5:$AK$5,0))*billion_kw_to_MW</f>
        <v>773593</v>
      </c>
      <c r="BD107" s="38">
        <f>INDEX(Table_22._Commercial_Sector_Ene!$F$8:$AK$81,MATCH(Calculations!$A107,Table_22._Commercial_Sector_Ene!$C$8:$C$81,0),MATCH(Calculations!BD$102,Table_22._Commercial_Sector_Ene!$F$5:$AK$5,0))*billion_kw_to_MW</f>
        <v>773593</v>
      </c>
    </row>
    <row r="108" spans="1:56" x14ac:dyDescent="0.2">
      <c r="A108" t="s">
        <v>500</v>
      </c>
      <c r="B108" s="3" t="s">
        <v>18</v>
      </c>
      <c r="C108" t="s">
        <v>23</v>
      </c>
      <c r="D108" s="38"/>
      <c r="E108" s="38">
        <f>INDEX(Table_22._Commercial_Sector_Ene!$F$8:$AK$81,MATCH(Calculations!$A108,Table_22._Commercial_Sector_Ene!$C$8:$C$81,0),MATCH(Calculations!E$102,Table_22._Commercial_Sector_Ene!$F$5:$AK$5,0))*billion_kw_to_MW</f>
        <v>20024660</v>
      </c>
      <c r="F108" s="40">
        <f t="shared" si="30"/>
        <v>22028084</v>
      </c>
      <c r="G108" s="40">
        <f t="shared" si="30"/>
        <v>24031508</v>
      </c>
      <c r="H108" s="40">
        <f t="shared" si="30"/>
        <v>26034932</v>
      </c>
      <c r="I108" s="40">
        <f t="shared" si="30"/>
        <v>28038356</v>
      </c>
      <c r="J108" s="38">
        <f>INDEX(Table_22._Commercial_Sector_Ene!$F$8:$AK$81,MATCH(Calculations!$A108,Table_22._Commercial_Sector_Ene!$C$8:$C$81,0),MATCH(Calculations!J$102,Table_22._Commercial_Sector_Ene!$F$5:$AK$5,0))*billion_kw_to_MW</f>
        <v>30041780</v>
      </c>
      <c r="K108" s="40">
        <f>_xlfn.FORECAST.LINEAR(K$82,$AY108:$AZ108,$AY$102:$AZ$102)</f>
        <v>31487843.800000191</v>
      </c>
      <c r="L108" s="40">
        <f t="shared" si="31"/>
        <v>32933907.599999905</v>
      </c>
      <c r="M108" s="40">
        <f t="shared" si="31"/>
        <v>34379971.400000095</v>
      </c>
      <c r="N108" s="40">
        <f t="shared" si="31"/>
        <v>35826035.200000286</v>
      </c>
      <c r="O108" s="38">
        <f>INDEX(Table_22._Commercial_Sector_Ene!$F$8:$AK$81,MATCH(Calculations!$A108,Table_22._Commercial_Sector_Ene!$C$8:$C$81,0),MATCH(Calculations!O$102,Table_22._Commercial_Sector_Ene!$F$5:$AK$5,0))*billion_kw_to_MW</f>
        <v>37272099</v>
      </c>
      <c r="P108" s="40">
        <f>_xlfn.FORECAST.LINEAR(P$82,$AZ108:$BA108,$AZ$102:$BA$102)</f>
        <v>38626681.199999809</v>
      </c>
      <c r="Q108" s="40">
        <f t="shared" si="32"/>
        <v>39981263.400000095</v>
      </c>
      <c r="R108" s="40">
        <f t="shared" si="32"/>
        <v>41335845.599999905</v>
      </c>
      <c r="S108" s="40">
        <f t="shared" si="32"/>
        <v>42690427.799999714</v>
      </c>
      <c r="T108" s="38">
        <f>INDEX(Table_22._Commercial_Sector_Ene!$F$8:$AK$81,MATCH(Calculations!$A108,Table_22._Commercial_Sector_Ene!$C$8:$C$81,0),MATCH(Calculations!T$102,Table_22._Commercial_Sector_Ene!$F$5:$AK$5,0))*billion_kw_to_MW</f>
        <v>44045010</v>
      </c>
      <c r="U108" s="40">
        <f>_xlfn.FORECAST.LINEAR(U$82,$BA108:$BB108,$BA$102:$BB$102)</f>
        <v>45766208.199999809</v>
      </c>
      <c r="V108" s="40">
        <f t="shared" ref="V108:X108" si="36">_xlfn.FORECAST.LINEAR(V$82,$BA108:$BB108,$BA$102:$BB$102)</f>
        <v>47487406.400000095</v>
      </c>
      <c r="W108" s="40">
        <f t="shared" si="36"/>
        <v>49208604.599999905</v>
      </c>
      <c r="X108" s="40">
        <f t="shared" si="36"/>
        <v>50929802.799999714</v>
      </c>
      <c r="Y108" s="38">
        <f>INDEX(Table_22._Commercial_Sector_Ene!$F$8:$AK$81,MATCH(Calculations!$A108,Table_22._Commercial_Sector_Ene!$C$8:$C$81,0),MATCH(Calculations!Y$102,Table_22._Commercial_Sector_Ene!$F$5:$AK$5,0))*billion_kw_to_MW</f>
        <v>52651001</v>
      </c>
      <c r="Z108" s="40">
        <f>_xlfn.FORECAST.LINEAR(Z$82,$BB108:$BC108,$BB$102:$BC$102)</f>
        <v>54231263.800000191</v>
      </c>
      <c r="AA108" s="40">
        <f t="shared" si="34"/>
        <v>55811526.599999905</v>
      </c>
      <c r="AB108" s="40">
        <f t="shared" si="34"/>
        <v>57391789.400000095</v>
      </c>
      <c r="AC108" s="40">
        <f t="shared" si="34"/>
        <v>58972052.200000286</v>
      </c>
      <c r="AD108" s="38">
        <f>INDEX(Table_22._Commercial_Sector_Ene!$F$8:$AK$81,MATCH(Calculations!$A108,Table_22._Commercial_Sector_Ene!$C$8:$C$81,0),MATCH(Calculations!AD$102,Table_22._Commercial_Sector_Ene!$F$5:$AK$5,0))*billion_kw_to_MW</f>
        <v>60552315</v>
      </c>
      <c r="AE108" s="40">
        <f>_xlfn.FORECAST.LINEAR(AE$82,$BC108:$BD108,$BC$102:$BD$102)</f>
        <v>61771675.399999619</v>
      </c>
      <c r="AF108" s="40">
        <f t="shared" si="35"/>
        <v>62991035.799999714</v>
      </c>
      <c r="AG108" s="40">
        <f t="shared" si="35"/>
        <v>64210396.199999809</v>
      </c>
      <c r="AH108" s="40">
        <f t="shared" si="35"/>
        <v>65429756.599999905</v>
      </c>
      <c r="AI108" s="38">
        <f>INDEX(Table_22._Commercial_Sector_Ene!$F$8:$AK$81,MATCH(Calculations!$A108,Table_22._Commercial_Sector_Ene!$C$8:$C$81,0),MATCH(Calculations!AI$102,Table_22._Commercial_Sector_Ene!$F$5:$AK$5,0))*billion_kw_to_MW</f>
        <v>66649117.000000007</v>
      </c>
      <c r="AW108" t="s">
        <v>23</v>
      </c>
      <c r="AX108" s="38">
        <f>INDEX(Table_22._Commercial_Sector_Ene!$F$8:$AK$81,MATCH(Calculations!$A108,Table_22._Commercial_Sector_Ene!$C$8:$C$81,0),MATCH(Calculations!AX$102,Table_22._Commercial_Sector_Ene!$F$5:$AK$5,0))*billion_kw_to_MW</f>
        <v>20024660</v>
      </c>
      <c r="AY108" s="38">
        <f>INDEX(Table_22._Commercial_Sector_Ene!$F$8:$AK$81,MATCH(Calculations!$A108,Table_22._Commercial_Sector_Ene!$C$8:$C$81,0),MATCH(Calculations!AY$102,Table_22._Commercial_Sector_Ene!$F$5:$AK$5,0))*billion_kw_to_MW</f>
        <v>30041780</v>
      </c>
      <c r="AZ108" s="38">
        <f>INDEX(Table_22._Commercial_Sector_Ene!$F$8:$AK$81,MATCH(Calculations!$A108,Table_22._Commercial_Sector_Ene!$C$8:$C$81,0),MATCH(Calculations!AZ$102,Table_22._Commercial_Sector_Ene!$F$5:$AK$5,0))*billion_kw_to_MW</f>
        <v>37272099</v>
      </c>
      <c r="BA108" s="38">
        <f>INDEX(Table_22._Commercial_Sector_Ene!$F$8:$AK$81,MATCH(Calculations!$A108,Table_22._Commercial_Sector_Ene!$C$8:$C$81,0),MATCH(Calculations!BA$102,Table_22._Commercial_Sector_Ene!$F$5:$AK$5,0))*billion_kw_to_MW</f>
        <v>44045010</v>
      </c>
      <c r="BB108" s="38">
        <f>INDEX(Table_22._Commercial_Sector_Ene!$F$8:$AK$81,MATCH(Calculations!$A108,Table_22._Commercial_Sector_Ene!$C$8:$C$81,0),MATCH(Calculations!BB$102,Table_22._Commercial_Sector_Ene!$F$5:$AK$5,0))*billion_kw_to_MW</f>
        <v>52651001</v>
      </c>
      <c r="BC108" s="38">
        <f>INDEX(Table_22._Commercial_Sector_Ene!$F$8:$AK$81,MATCH(Calculations!$A108,Table_22._Commercial_Sector_Ene!$C$8:$C$81,0),MATCH(Calculations!BC$102,Table_22._Commercial_Sector_Ene!$F$5:$AK$5,0))*billion_kw_to_MW</f>
        <v>60552315</v>
      </c>
      <c r="BD108" s="38">
        <f>INDEX(Table_22._Commercial_Sector_Ene!$F$8:$AK$81,MATCH(Calculations!$A108,Table_22._Commercial_Sector_Ene!$C$8:$C$81,0),MATCH(Calculations!BD$102,Table_22._Commercial_Sector_Ene!$F$5:$AK$5,0))*billion_kw_to_MW</f>
        <v>66649117.000000007</v>
      </c>
    </row>
    <row r="109" spans="1:56" x14ac:dyDescent="0.2">
      <c r="C109" t="s">
        <v>24</v>
      </c>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W109" t="s">
        <v>24</v>
      </c>
      <c r="AX109" s="31"/>
      <c r="AY109" s="31">
        <v>0</v>
      </c>
      <c r="AZ109" s="31">
        <v>0</v>
      </c>
      <c r="BA109" s="31">
        <v>0</v>
      </c>
      <c r="BB109" s="31">
        <v>0</v>
      </c>
      <c r="BC109" s="31">
        <v>0</v>
      </c>
      <c r="BD109" s="31">
        <v>0</v>
      </c>
    </row>
    <row r="110" spans="1:56" x14ac:dyDescent="0.2">
      <c r="C110" t="s">
        <v>25</v>
      </c>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W110" t="s">
        <v>25</v>
      </c>
      <c r="AX110" s="31"/>
      <c r="AY110" s="31">
        <v>0</v>
      </c>
      <c r="AZ110" s="31">
        <v>0</v>
      </c>
      <c r="BA110" s="31">
        <v>0</v>
      </c>
      <c r="BB110" s="31">
        <v>0</v>
      </c>
      <c r="BC110" s="31">
        <v>0</v>
      </c>
      <c r="BD110" s="31">
        <v>0</v>
      </c>
    </row>
    <row r="111" spans="1:56" x14ac:dyDescent="0.2">
      <c r="C111" t="s">
        <v>26</v>
      </c>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W111" t="s">
        <v>26</v>
      </c>
      <c r="AX111" s="31"/>
      <c r="AY111" s="31">
        <v>0</v>
      </c>
      <c r="AZ111" s="31">
        <v>0</v>
      </c>
      <c r="BA111" s="31">
        <v>0</v>
      </c>
      <c r="BB111" s="31">
        <v>0</v>
      </c>
      <c r="BC111" s="31">
        <v>0</v>
      </c>
      <c r="BD111" s="31">
        <v>0</v>
      </c>
    </row>
    <row r="112" spans="1:56" x14ac:dyDescent="0.2">
      <c r="A112" t="s">
        <v>496</v>
      </c>
      <c r="B112" s="3" t="s">
        <v>16</v>
      </c>
      <c r="C112" t="s">
        <v>27</v>
      </c>
      <c r="D112" s="38"/>
      <c r="E112" s="38">
        <f>INDEX(Table_22._Commercial_Sector_Ene!$F$8:$AK$81,MATCH(Calculations!$A112,Table_22._Commercial_Sector_Ene!$C$8:$C$81,0),MATCH(Calculations!E$102,Table_22._Commercial_Sector_Ene!$F$5:$AK$5,0))*billion_kw_to_MW</f>
        <v>119388</v>
      </c>
      <c r="F112" s="40">
        <f t="shared" ref="F112:I112" si="37">_xlfn.FORECAST.LINEAR(F$82,$AX112:$AY112,$AX$82:$AY$82)</f>
        <v>119388</v>
      </c>
      <c r="G112" s="40">
        <f t="shared" si="37"/>
        <v>119388</v>
      </c>
      <c r="H112" s="40">
        <f t="shared" si="37"/>
        <v>119388</v>
      </c>
      <c r="I112" s="40">
        <f t="shared" si="37"/>
        <v>119388</v>
      </c>
      <c r="J112" s="38">
        <f>INDEX(Table_22._Commercial_Sector_Ene!$F$8:$AK$81,MATCH(Calculations!$A112,Table_22._Commercial_Sector_Ene!$C$8:$C$81,0),MATCH(Calculations!J$102,Table_22._Commercial_Sector_Ene!$F$5:$AK$5,0))*billion_kw_to_MW</f>
        <v>119388</v>
      </c>
      <c r="K112" s="40">
        <f>_xlfn.FORECAST.LINEAR(K$82,$AY112:$AZ112,$AY$102:$AZ$102)</f>
        <v>119388</v>
      </c>
      <c r="L112" s="40">
        <f t="shared" ref="L112:N112" si="38">_xlfn.FORECAST.LINEAR(L$82,$AY112:$AZ112,$AY$102:$AZ$102)</f>
        <v>119388</v>
      </c>
      <c r="M112" s="40">
        <f t="shared" si="38"/>
        <v>119388</v>
      </c>
      <c r="N112" s="40">
        <f t="shared" si="38"/>
        <v>119388</v>
      </c>
      <c r="O112" s="38">
        <f>INDEX(Table_22._Commercial_Sector_Ene!$F$8:$AK$81,MATCH(Calculations!$A112,Table_22._Commercial_Sector_Ene!$C$8:$C$81,0),MATCH(Calculations!O$102,Table_22._Commercial_Sector_Ene!$F$5:$AK$5,0))*billion_kw_to_MW</f>
        <v>119388</v>
      </c>
      <c r="P112" s="40">
        <f>_xlfn.FORECAST.LINEAR(P$82,$AZ112:$BA112,$AZ$102:$BA$102)</f>
        <v>119388</v>
      </c>
      <c r="Q112" s="40">
        <f t="shared" ref="Q112:S112" si="39">_xlfn.FORECAST.LINEAR(Q$82,$AZ112:$BA112,$AZ$102:$BA$102)</f>
        <v>119388</v>
      </c>
      <c r="R112" s="40">
        <f t="shared" si="39"/>
        <v>119388</v>
      </c>
      <c r="S112" s="40">
        <f t="shared" si="39"/>
        <v>119388</v>
      </c>
      <c r="T112" s="38">
        <f>INDEX(Table_22._Commercial_Sector_Ene!$F$8:$AK$81,MATCH(Calculations!$A112,Table_22._Commercial_Sector_Ene!$C$8:$C$81,0),MATCH(Calculations!T$102,Table_22._Commercial_Sector_Ene!$F$5:$AK$5,0))*billion_kw_to_MW</f>
        <v>119388</v>
      </c>
      <c r="U112" s="40">
        <f>_xlfn.FORECAST.LINEAR(U$82,$BA112:$BB112,$BA$102:$BB$102)</f>
        <v>119388</v>
      </c>
      <c r="V112" s="40">
        <f t="shared" ref="V112:X112" si="40">_xlfn.FORECAST.LINEAR(V$82,$BA112:$BB112,$BA$102:$BB$102)</f>
        <v>119388</v>
      </c>
      <c r="W112" s="40">
        <f t="shared" si="40"/>
        <v>119388</v>
      </c>
      <c r="X112" s="40">
        <f t="shared" si="40"/>
        <v>119388</v>
      </c>
      <c r="Y112" s="38">
        <f>INDEX(Table_22._Commercial_Sector_Ene!$F$8:$AK$81,MATCH(Calculations!$A112,Table_22._Commercial_Sector_Ene!$C$8:$C$81,0),MATCH(Calculations!Y$102,Table_22._Commercial_Sector_Ene!$F$5:$AK$5,0))*billion_kw_to_MW</f>
        <v>119388</v>
      </c>
      <c r="Z112" s="40">
        <f>_xlfn.FORECAST.LINEAR(Z$82,$BB112:$BC112,$BB$102:$BC$102)</f>
        <v>119388</v>
      </c>
      <c r="AA112" s="40">
        <f t="shared" ref="AA112:AC112" si="41">_xlfn.FORECAST.LINEAR(AA$82,$BB112:$BC112,$BB$102:$BC$102)</f>
        <v>119388</v>
      </c>
      <c r="AB112" s="40">
        <f t="shared" si="41"/>
        <v>119388</v>
      </c>
      <c r="AC112" s="40">
        <f t="shared" si="41"/>
        <v>119388</v>
      </c>
      <c r="AD112" s="38">
        <f>INDEX(Table_22._Commercial_Sector_Ene!$F$8:$AK$81,MATCH(Calculations!$A112,Table_22._Commercial_Sector_Ene!$C$8:$C$81,0),MATCH(Calculations!AD$102,Table_22._Commercial_Sector_Ene!$F$5:$AK$5,0))*billion_kw_to_MW</f>
        <v>119388</v>
      </c>
      <c r="AE112" s="40">
        <f>_xlfn.FORECAST.LINEAR(AE$82,$BC112:$BD112,$BC$102:$BD$102)</f>
        <v>119388</v>
      </c>
      <c r="AF112" s="40">
        <f t="shared" ref="AF112:AH112" si="42">_xlfn.FORECAST.LINEAR(AF$82,$BC112:$BD112,$BC$102:$BD$102)</f>
        <v>119388</v>
      </c>
      <c r="AG112" s="40">
        <f t="shared" si="42"/>
        <v>119388</v>
      </c>
      <c r="AH112" s="40">
        <f t="shared" si="42"/>
        <v>119388</v>
      </c>
      <c r="AI112" s="38">
        <f>INDEX(Table_22._Commercial_Sector_Ene!$F$8:$AK$81,MATCH(Calculations!$A112,Table_22._Commercial_Sector_Ene!$C$8:$C$81,0),MATCH(Calculations!AI$102,Table_22._Commercial_Sector_Ene!$F$5:$AK$5,0))*billion_kw_to_MW</f>
        <v>119388</v>
      </c>
      <c r="AW112" t="s">
        <v>27</v>
      </c>
      <c r="AX112" s="38">
        <f>INDEX(Table_22._Commercial_Sector_Ene!$F$8:$AK$81,MATCH(Calculations!$A112,Table_22._Commercial_Sector_Ene!$C$8:$C$81,0),MATCH(Calculations!AX$102,Table_22._Commercial_Sector_Ene!$F$5:$AK$5,0))*billion_kw_to_MW</f>
        <v>119388</v>
      </c>
      <c r="AY112" s="38">
        <f>INDEX(Table_22._Commercial_Sector_Ene!$F$8:$AK$81,MATCH(Calculations!$A112,Table_22._Commercial_Sector_Ene!$C$8:$C$81,0),MATCH(Calculations!AY$102,Table_22._Commercial_Sector_Ene!$F$5:$AK$5,0))*billion_kw_to_MW</f>
        <v>119388</v>
      </c>
      <c r="AZ112" s="38">
        <f>INDEX(Table_22._Commercial_Sector_Ene!$F$8:$AK$81,MATCH(Calculations!$A112,Table_22._Commercial_Sector_Ene!$C$8:$C$81,0),MATCH(Calculations!AZ$102,Table_22._Commercial_Sector_Ene!$F$5:$AK$5,0))*billion_kw_to_MW</f>
        <v>119388</v>
      </c>
      <c r="BA112" s="38">
        <f>INDEX(Table_22._Commercial_Sector_Ene!$F$8:$AK$81,MATCH(Calculations!$A112,Table_22._Commercial_Sector_Ene!$C$8:$C$81,0),MATCH(Calculations!BA$102,Table_22._Commercial_Sector_Ene!$F$5:$AK$5,0))*billion_kw_to_MW</f>
        <v>119388</v>
      </c>
      <c r="BB112" s="38">
        <f>INDEX(Table_22._Commercial_Sector_Ene!$F$8:$AK$81,MATCH(Calculations!$A112,Table_22._Commercial_Sector_Ene!$C$8:$C$81,0),MATCH(Calculations!BB$102,Table_22._Commercial_Sector_Ene!$F$5:$AK$5,0))*billion_kw_to_MW</f>
        <v>119388</v>
      </c>
      <c r="BC112" s="38">
        <f>INDEX(Table_22._Commercial_Sector_Ene!$F$8:$AK$81,MATCH(Calculations!$A112,Table_22._Commercial_Sector_Ene!$C$8:$C$81,0),MATCH(Calculations!BC$102,Table_22._Commercial_Sector_Ene!$F$5:$AK$5,0))*billion_kw_to_MW</f>
        <v>119388</v>
      </c>
      <c r="BD112" s="38">
        <f>INDEX(Table_22._Commercial_Sector_Ene!$F$8:$AK$81,MATCH(Calculations!$A112,Table_22._Commercial_Sector_Ene!$C$8:$C$81,0),MATCH(Calculations!BD$102,Table_22._Commercial_Sector_Ene!$F$5:$AK$5,0))*billion_kw_to_MW</f>
        <v>119388</v>
      </c>
    </row>
    <row r="113" spans="3:56" x14ac:dyDescent="0.2">
      <c r="C113" t="s">
        <v>28</v>
      </c>
      <c r="D113" s="31"/>
      <c r="E113" s="31"/>
      <c r="F113" s="31"/>
      <c r="G113" s="31"/>
      <c r="H113" s="31"/>
      <c r="I113" s="31"/>
      <c r="J113" s="31">
        <v>0</v>
      </c>
      <c r="K113" s="31"/>
      <c r="L113" s="31"/>
      <c r="M113" s="31"/>
      <c r="N113" s="31"/>
      <c r="O113" s="31">
        <v>0</v>
      </c>
      <c r="P113" s="31"/>
      <c r="Q113" s="31"/>
      <c r="R113" s="31"/>
      <c r="S113" s="31"/>
      <c r="T113" s="31">
        <v>0</v>
      </c>
      <c r="U113" s="31"/>
      <c r="V113" s="31"/>
      <c r="W113" s="31"/>
      <c r="X113" s="31"/>
      <c r="Y113" s="31">
        <v>0</v>
      </c>
      <c r="Z113" s="31"/>
      <c r="AA113" s="31"/>
      <c r="AB113" s="31"/>
      <c r="AC113" s="31"/>
      <c r="AD113" s="31">
        <v>0</v>
      </c>
      <c r="AE113" s="31"/>
      <c r="AF113" s="31"/>
      <c r="AG113" s="31"/>
      <c r="AH113" s="31"/>
      <c r="AI113" s="31">
        <v>0</v>
      </c>
      <c r="AW113" t="s">
        <v>28</v>
      </c>
      <c r="AX113" s="31">
        <v>0</v>
      </c>
      <c r="AY113" s="31">
        <v>0</v>
      </c>
      <c r="AZ113" s="31">
        <v>0</v>
      </c>
      <c r="BA113" s="31">
        <v>0</v>
      </c>
      <c r="BB113" s="31">
        <v>0</v>
      </c>
      <c r="BC113" s="31">
        <v>0</v>
      </c>
      <c r="BD113" s="31">
        <v>0</v>
      </c>
    </row>
    <row r="114" spans="3:56" x14ac:dyDescent="0.2">
      <c r="C114" t="s">
        <v>73</v>
      </c>
      <c r="D114" s="31"/>
      <c r="E114" s="31"/>
      <c r="F114" s="31"/>
      <c r="G114" s="31"/>
      <c r="H114" s="31"/>
      <c r="I114" s="31"/>
      <c r="J114" s="31">
        <v>0</v>
      </c>
      <c r="K114" s="31"/>
      <c r="L114" s="31"/>
      <c r="M114" s="31"/>
      <c r="N114" s="31"/>
      <c r="O114" s="31">
        <v>0</v>
      </c>
      <c r="P114" s="31"/>
      <c r="Q114" s="31"/>
      <c r="R114" s="31"/>
      <c r="S114" s="31"/>
      <c r="T114" s="31">
        <v>0</v>
      </c>
      <c r="U114" s="31"/>
      <c r="V114" s="31"/>
      <c r="W114" s="31"/>
      <c r="X114" s="31"/>
      <c r="Y114" s="31">
        <v>0</v>
      </c>
      <c r="Z114" s="31"/>
      <c r="AA114" s="31"/>
      <c r="AB114" s="31"/>
      <c r="AC114" s="31"/>
      <c r="AD114" s="31">
        <v>0</v>
      </c>
      <c r="AE114" s="31"/>
      <c r="AF114" s="31"/>
      <c r="AG114" s="31"/>
      <c r="AH114" s="31"/>
      <c r="AI114" s="31">
        <v>0</v>
      </c>
      <c r="AW114" t="s">
        <v>73</v>
      </c>
      <c r="AX114" s="31">
        <v>0</v>
      </c>
      <c r="AY114" s="31">
        <v>0</v>
      </c>
      <c r="AZ114" s="31">
        <v>0</v>
      </c>
      <c r="BA114" s="31">
        <v>0</v>
      </c>
      <c r="BB114" s="31">
        <v>0</v>
      </c>
      <c r="BC114" s="31">
        <v>0</v>
      </c>
      <c r="BD114" s="31">
        <v>0</v>
      </c>
    </row>
    <row r="115" spans="3:56" x14ac:dyDescent="0.2">
      <c r="C115" t="s">
        <v>76</v>
      </c>
      <c r="D115" s="31"/>
      <c r="E115" s="31"/>
      <c r="F115" s="31"/>
      <c r="G115" s="31"/>
      <c r="H115" s="31"/>
      <c r="I115" s="31"/>
      <c r="J115" s="31">
        <v>0</v>
      </c>
      <c r="K115" s="31"/>
      <c r="L115" s="31"/>
      <c r="M115" s="31"/>
      <c r="N115" s="31"/>
      <c r="O115" s="31">
        <v>0</v>
      </c>
      <c r="P115" s="31"/>
      <c r="Q115" s="31"/>
      <c r="R115" s="31"/>
      <c r="S115" s="31"/>
      <c r="T115" s="31">
        <v>0</v>
      </c>
      <c r="U115" s="31"/>
      <c r="V115" s="31"/>
      <c r="W115" s="31"/>
      <c r="X115" s="31"/>
      <c r="Y115" s="31">
        <v>0</v>
      </c>
      <c r="Z115" s="31"/>
      <c r="AA115" s="31"/>
      <c r="AB115" s="31"/>
      <c r="AC115" s="31"/>
      <c r="AD115" s="31">
        <v>0</v>
      </c>
      <c r="AE115" s="31"/>
      <c r="AF115" s="31"/>
      <c r="AG115" s="31"/>
      <c r="AH115" s="31"/>
      <c r="AI115" s="31">
        <v>0</v>
      </c>
      <c r="AW115" t="s">
        <v>76</v>
      </c>
      <c r="AX115" s="31">
        <v>0</v>
      </c>
      <c r="AY115" s="31">
        <v>0</v>
      </c>
      <c r="AZ115" s="31">
        <v>0</v>
      </c>
      <c r="BA115" s="31">
        <v>0</v>
      </c>
      <c r="BB115" s="31">
        <v>0</v>
      </c>
      <c r="BC115" s="31">
        <v>0</v>
      </c>
      <c r="BD115" s="31">
        <v>0</v>
      </c>
    </row>
    <row r="116" spans="3:56" x14ac:dyDescent="0.2">
      <c r="C116" t="s">
        <v>205</v>
      </c>
      <c r="D116" s="31"/>
      <c r="E116" s="31"/>
      <c r="F116" s="31"/>
      <c r="G116" s="31"/>
      <c r="H116" s="31"/>
      <c r="I116" s="31"/>
      <c r="J116" s="31">
        <v>0</v>
      </c>
      <c r="K116" s="31"/>
      <c r="L116" s="31"/>
      <c r="M116" s="31"/>
      <c r="N116" s="31"/>
      <c r="O116" s="31">
        <v>0</v>
      </c>
      <c r="P116" s="31"/>
      <c r="Q116" s="31"/>
      <c r="R116" s="31"/>
      <c r="S116" s="31"/>
      <c r="T116" s="31">
        <v>0</v>
      </c>
      <c r="U116" s="31"/>
      <c r="V116" s="31"/>
      <c r="W116" s="31"/>
      <c r="X116" s="31"/>
      <c r="Y116" s="31">
        <v>0</v>
      </c>
      <c r="Z116" s="31"/>
      <c r="AA116" s="31"/>
      <c r="AB116" s="31"/>
      <c r="AC116" s="31"/>
      <c r="AD116" s="31">
        <v>0</v>
      </c>
      <c r="AE116" s="31"/>
      <c r="AF116" s="31"/>
      <c r="AG116" s="31"/>
      <c r="AH116" s="31"/>
      <c r="AI116" s="31">
        <v>0</v>
      </c>
      <c r="AW116" t="s">
        <v>205</v>
      </c>
      <c r="AX116" s="31">
        <v>0</v>
      </c>
      <c r="AY116" s="31">
        <v>0</v>
      </c>
      <c r="AZ116" s="31">
        <v>0</v>
      </c>
      <c r="BA116" s="31">
        <v>0</v>
      </c>
      <c r="BB116" s="31">
        <v>0</v>
      </c>
      <c r="BC116" s="31">
        <v>0</v>
      </c>
      <c r="BD116" s="31">
        <v>0</v>
      </c>
    </row>
    <row r="117" spans="3:56" x14ac:dyDescent="0.2">
      <c r="C117" t="s">
        <v>206</v>
      </c>
      <c r="D117" s="31"/>
      <c r="E117" s="31"/>
      <c r="F117" s="31"/>
      <c r="G117" s="31"/>
      <c r="H117" s="31"/>
      <c r="I117" s="31"/>
      <c r="J117" s="31">
        <v>0</v>
      </c>
      <c r="K117" s="31"/>
      <c r="L117" s="31"/>
      <c r="M117" s="31"/>
      <c r="N117" s="31"/>
      <c r="O117" s="31">
        <v>0</v>
      </c>
      <c r="P117" s="31"/>
      <c r="Q117" s="31"/>
      <c r="R117" s="31"/>
      <c r="S117" s="31"/>
      <c r="T117" s="31">
        <v>0</v>
      </c>
      <c r="U117" s="31"/>
      <c r="V117" s="31"/>
      <c r="W117" s="31"/>
      <c r="X117" s="31"/>
      <c r="Y117" s="31">
        <v>0</v>
      </c>
      <c r="Z117" s="31"/>
      <c r="AA117" s="31"/>
      <c r="AB117" s="31"/>
      <c r="AC117" s="31"/>
      <c r="AD117" s="31">
        <v>0</v>
      </c>
      <c r="AE117" s="31"/>
      <c r="AF117" s="31"/>
      <c r="AG117" s="31"/>
      <c r="AH117" s="31"/>
      <c r="AI117" s="31">
        <v>0</v>
      </c>
      <c r="AW117" t="s">
        <v>206</v>
      </c>
      <c r="AX117" s="31">
        <v>0</v>
      </c>
      <c r="AY117" s="31">
        <v>0</v>
      </c>
      <c r="AZ117" s="31">
        <v>0</v>
      </c>
      <c r="BA117" s="31">
        <v>0</v>
      </c>
      <c r="BB117" s="31">
        <v>0</v>
      </c>
      <c r="BC117" s="31">
        <v>0</v>
      </c>
      <c r="BD117" s="31">
        <v>0</v>
      </c>
    </row>
    <row r="118" spans="3:56" x14ac:dyDescent="0.2">
      <c r="C118" t="s">
        <v>207</v>
      </c>
      <c r="D118" s="31"/>
      <c r="E118" s="31"/>
      <c r="F118" s="31"/>
      <c r="G118" s="31"/>
      <c r="H118" s="31"/>
      <c r="I118" s="31"/>
      <c r="J118" s="31">
        <v>0</v>
      </c>
      <c r="K118" s="31"/>
      <c r="L118" s="31"/>
      <c r="M118" s="31"/>
      <c r="N118" s="31"/>
      <c r="O118" s="31">
        <v>0</v>
      </c>
      <c r="P118" s="31"/>
      <c r="Q118" s="31"/>
      <c r="R118" s="31"/>
      <c r="S118" s="31"/>
      <c r="T118" s="31">
        <v>0</v>
      </c>
      <c r="U118" s="31"/>
      <c r="V118" s="31"/>
      <c r="W118" s="31"/>
      <c r="X118" s="31"/>
      <c r="Y118" s="31">
        <v>0</v>
      </c>
      <c r="Z118" s="31"/>
      <c r="AA118" s="31"/>
      <c r="AB118" s="31"/>
      <c r="AC118" s="31"/>
      <c r="AD118" s="31">
        <v>0</v>
      </c>
      <c r="AE118" s="31"/>
      <c r="AF118" s="31"/>
      <c r="AG118" s="31"/>
      <c r="AH118" s="31"/>
      <c r="AI118" s="31">
        <v>0</v>
      </c>
      <c r="AW118" t="s">
        <v>207</v>
      </c>
      <c r="AX118" s="31">
        <v>0</v>
      </c>
      <c r="AY118" s="31">
        <v>0</v>
      </c>
      <c r="AZ118" s="31">
        <v>0</v>
      </c>
      <c r="BA118" s="31">
        <v>0</v>
      </c>
      <c r="BB118" s="31">
        <v>0</v>
      </c>
      <c r="BC118" s="31">
        <v>0</v>
      </c>
      <c r="BD118" s="31">
        <v>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17"/>
  <sheetViews>
    <sheetView workbookViewId="0">
      <selection activeCell="B7" sqref="B7:AG7"/>
    </sheetView>
  </sheetViews>
  <sheetFormatPr baseColWidth="10" defaultColWidth="8.83203125" defaultRowHeight="15" x14ac:dyDescent="0.2"/>
  <cols>
    <col min="1" max="1" width="23.5" customWidth="1"/>
    <col min="2" max="33" width="9.5" bestFit="1" customWidth="1"/>
  </cols>
  <sheetData>
    <row r="1" spans="1:33" x14ac:dyDescent="0.2">
      <c r="A1" t="s">
        <v>209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t="s">
        <v>74</v>
      </c>
      <c r="B2" s="31">
        <v>0</v>
      </c>
      <c r="C2" s="31">
        <v>0</v>
      </c>
      <c r="D2" s="31">
        <v>0</v>
      </c>
      <c r="E2" s="31">
        <v>0</v>
      </c>
      <c r="F2" s="31">
        <v>0</v>
      </c>
      <c r="G2" s="31">
        <v>0</v>
      </c>
      <c r="H2" s="31">
        <v>0</v>
      </c>
      <c r="I2" s="31">
        <v>0</v>
      </c>
      <c r="J2" s="31">
        <v>0</v>
      </c>
      <c r="K2" s="31">
        <v>0</v>
      </c>
      <c r="L2" s="31">
        <v>0</v>
      </c>
      <c r="M2" s="31">
        <v>0</v>
      </c>
      <c r="N2" s="31">
        <v>0</v>
      </c>
      <c r="O2" s="31">
        <v>0</v>
      </c>
      <c r="P2" s="31">
        <v>0</v>
      </c>
      <c r="Q2" s="31">
        <v>0</v>
      </c>
      <c r="R2" s="31">
        <v>0</v>
      </c>
      <c r="S2" s="31">
        <v>0</v>
      </c>
      <c r="T2" s="31">
        <v>0</v>
      </c>
      <c r="U2" s="31">
        <v>0</v>
      </c>
      <c r="V2" s="31">
        <v>0</v>
      </c>
      <c r="W2" s="31">
        <v>0</v>
      </c>
      <c r="X2" s="31">
        <v>0</v>
      </c>
      <c r="Y2" s="31">
        <v>0</v>
      </c>
      <c r="Z2" s="31">
        <v>0</v>
      </c>
      <c r="AA2" s="31">
        <v>0</v>
      </c>
      <c r="AB2" s="31">
        <v>0</v>
      </c>
      <c r="AC2" s="31">
        <v>0</v>
      </c>
      <c r="AD2" s="31">
        <v>0</v>
      </c>
      <c r="AE2" s="31">
        <v>0</v>
      </c>
      <c r="AF2" s="31">
        <v>0</v>
      </c>
      <c r="AG2" s="31">
        <v>0</v>
      </c>
    </row>
    <row r="3" spans="1:33" x14ac:dyDescent="0.2">
      <c r="A3" t="s">
        <v>20</v>
      </c>
      <c r="B3" s="31">
        <v>0</v>
      </c>
      <c r="C3" s="31">
        <v>0</v>
      </c>
      <c r="D3" s="31">
        <v>0</v>
      </c>
      <c r="E3" s="31">
        <v>0</v>
      </c>
      <c r="F3" s="31">
        <v>0</v>
      </c>
      <c r="G3" s="31">
        <v>0</v>
      </c>
      <c r="H3" s="31">
        <v>0</v>
      </c>
      <c r="I3" s="31">
        <v>0</v>
      </c>
      <c r="J3" s="31">
        <v>0</v>
      </c>
      <c r="K3" s="31">
        <v>0</v>
      </c>
      <c r="L3" s="31">
        <v>0</v>
      </c>
      <c r="M3" s="31">
        <v>0</v>
      </c>
      <c r="N3" s="31">
        <v>0</v>
      </c>
      <c r="O3" s="31">
        <v>0</v>
      </c>
      <c r="P3" s="31">
        <v>0</v>
      </c>
      <c r="Q3" s="31">
        <v>0</v>
      </c>
      <c r="R3" s="31">
        <v>0</v>
      </c>
      <c r="S3" s="31">
        <v>0</v>
      </c>
      <c r="T3" s="31">
        <v>0</v>
      </c>
      <c r="U3" s="31">
        <v>0</v>
      </c>
      <c r="V3" s="31">
        <v>0</v>
      </c>
      <c r="W3" s="31">
        <v>0</v>
      </c>
      <c r="X3" s="31">
        <v>0</v>
      </c>
      <c r="Y3" s="31">
        <v>0</v>
      </c>
      <c r="Z3" s="31">
        <v>0</v>
      </c>
      <c r="AA3" s="31">
        <v>0</v>
      </c>
      <c r="AB3" s="31">
        <v>0</v>
      </c>
      <c r="AC3" s="31">
        <v>0</v>
      </c>
      <c r="AD3" s="31">
        <v>0</v>
      </c>
      <c r="AE3" s="31">
        <v>0</v>
      </c>
      <c r="AF3" s="31">
        <v>0</v>
      </c>
      <c r="AG3" s="31">
        <v>0</v>
      </c>
    </row>
    <row r="4" spans="1:33" x14ac:dyDescent="0.2">
      <c r="A4" t="s">
        <v>21</v>
      </c>
      <c r="B4" s="31">
        <v>0</v>
      </c>
      <c r="C4" s="31">
        <v>0</v>
      </c>
      <c r="D4" s="31">
        <v>0</v>
      </c>
      <c r="E4" s="31">
        <v>0</v>
      </c>
      <c r="F4" s="31">
        <v>0</v>
      </c>
      <c r="G4" s="31">
        <v>0</v>
      </c>
      <c r="H4" s="31">
        <v>0</v>
      </c>
      <c r="I4" s="31">
        <v>0</v>
      </c>
      <c r="J4" s="31">
        <v>0</v>
      </c>
      <c r="K4" s="31">
        <v>0</v>
      </c>
      <c r="L4" s="31">
        <v>0</v>
      </c>
      <c r="M4" s="31">
        <v>0</v>
      </c>
      <c r="N4" s="31">
        <v>0</v>
      </c>
      <c r="O4" s="31">
        <v>0</v>
      </c>
      <c r="P4" s="31">
        <v>0</v>
      </c>
      <c r="Q4" s="31">
        <v>0</v>
      </c>
      <c r="R4" s="31">
        <v>0</v>
      </c>
      <c r="S4" s="31">
        <v>0</v>
      </c>
      <c r="T4" s="31">
        <v>0</v>
      </c>
      <c r="U4" s="31">
        <v>0</v>
      </c>
      <c r="V4" s="31">
        <v>0</v>
      </c>
      <c r="W4" s="31">
        <v>0</v>
      </c>
      <c r="X4" s="31">
        <v>0</v>
      </c>
      <c r="Y4" s="31">
        <v>0</v>
      </c>
      <c r="Z4" s="31">
        <v>0</v>
      </c>
      <c r="AA4" s="31">
        <v>0</v>
      </c>
      <c r="AB4" s="31">
        <v>0</v>
      </c>
      <c r="AC4" s="31">
        <v>0</v>
      </c>
      <c r="AD4" s="31">
        <v>0</v>
      </c>
      <c r="AE4" s="31">
        <v>0</v>
      </c>
      <c r="AF4" s="31">
        <v>0</v>
      </c>
      <c r="AG4" s="31">
        <v>0</v>
      </c>
    </row>
    <row r="5" spans="1:33" x14ac:dyDescent="0.2">
      <c r="A5" t="s">
        <v>22</v>
      </c>
      <c r="B5" s="31">
        <v>0</v>
      </c>
      <c r="C5" s="31">
        <v>0</v>
      </c>
      <c r="D5" s="31">
        <v>0</v>
      </c>
      <c r="E5" s="31">
        <v>0</v>
      </c>
      <c r="F5" s="31">
        <v>0</v>
      </c>
      <c r="G5" s="31">
        <v>0</v>
      </c>
      <c r="H5" s="31">
        <v>0</v>
      </c>
      <c r="I5" s="31">
        <v>0</v>
      </c>
      <c r="J5" s="31">
        <v>0</v>
      </c>
      <c r="K5" s="31">
        <v>0</v>
      </c>
      <c r="L5" s="31">
        <v>0</v>
      </c>
      <c r="M5" s="31">
        <v>0</v>
      </c>
      <c r="N5" s="31">
        <v>0</v>
      </c>
      <c r="O5" s="31">
        <v>0</v>
      </c>
      <c r="P5" s="31">
        <v>0</v>
      </c>
      <c r="Q5" s="31">
        <v>0</v>
      </c>
      <c r="R5" s="31">
        <v>0</v>
      </c>
      <c r="S5" s="31">
        <v>0</v>
      </c>
      <c r="T5" s="31">
        <v>0</v>
      </c>
      <c r="U5" s="31">
        <v>0</v>
      </c>
      <c r="V5" s="31">
        <v>0</v>
      </c>
      <c r="W5" s="31">
        <v>0</v>
      </c>
      <c r="X5" s="31">
        <v>0</v>
      </c>
      <c r="Y5" s="31">
        <v>0</v>
      </c>
      <c r="Z5" s="31">
        <v>0</v>
      </c>
      <c r="AA5" s="31">
        <v>0</v>
      </c>
      <c r="AB5" s="31">
        <v>0</v>
      </c>
      <c r="AC5" s="31">
        <v>0</v>
      </c>
      <c r="AD5" s="31">
        <v>0</v>
      </c>
      <c r="AE5" s="31">
        <v>0</v>
      </c>
      <c r="AF5" s="31">
        <v>0</v>
      </c>
      <c r="AG5" s="31">
        <v>0</v>
      </c>
    </row>
    <row r="6" spans="1:33" x14ac:dyDescent="0.2">
      <c r="A6" t="s">
        <v>75</v>
      </c>
      <c r="B6" s="31">
        <v>0</v>
      </c>
      <c r="C6" s="31">
        <v>0</v>
      </c>
      <c r="D6" s="31">
        <v>0</v>
      </c>
      <c r="E6" s="31">
        <v>0</v>
      </c>
      <c r="F6" s="31">
        <v>0</v>
      </c>
      <c r="G6" s="31">
        <v>0</v>
      </c>
      <c r="H6" s="31">
        <v>0</v>
      </c>
      <c r="I6" s="31">
        <v>0</v>
      </c>
      <c r="J6" s="31">
        <v>0</v>
      </c>
      <c r="K6" s="31">
        <v>0</v>
      </c>
      <c r="L6" s="31">
        <v>0</v>
      </c>
      <c r="M6" s="31">
        <v>0</v>
      </c>
      <c r="N6" s="31">
        <v>0</v>
      </c>
      <c r="O6" s="31">
        <v>0</v>
      </c>
      <c r="P6" s="31">
        <v>0</v>
      </c>
      <c r="Q6" s="31">
        <v>0</v>
      </c>
      <c r="R6" s="31">
        <v>0</v>
      </c>
      <c r="S6" s="31">
        <v>0</v>
      </c>
      <c r="T6" s="31">
        <v>0</v>
      </c>
      <c r="U6" s="31">
        <v>0</v>
      </c>
      <c r="V6" s="31">
        <v>0</v>
      </c>
      <c r="W6" s="31">
        <v>0</v>
      </c>
      <c r="X6" s="31">
        <v>0</v>
      </c>
      <c r="Y6" s="31">
        <v>0</v>
      </c>
      <c r="Z6" s="31">
        <v>0</v>
      </c>
      <c r="AA6" s="31">
        <v>0</v>
      </c>
      <c r="AB6" s="31">
        <v>0</v>
      </c>
      <c r="AC6" s="31">
        <v>0</v>
      </c>
      <c r="AD6" s="31">
        <v>0</v>
      </c>
      <c r="AE6" s="31">
        <v>0</v>
      </c>
      <c r="AF6" s="31">
        <v>0</v>
      </c>
      <c r="AG6" s="31">
        <v>0</v>
      </c>
    </row>
    <row r="7" spans="1:33" x14ac:dyDescent="0.2">
      <c r="A7" t="s">
        <v>23</v>
      </c>
      <c r="B7" s="79">
        <f>'Mexico trend'!M45*About!C33</f>
        <v>339801.80435167905</v>
      </c>
      <c r="C7" s="79">
        <f>'Mexico trend'!M46*About!C33</f>
        <v>440934.29319318163</v>
      </c>
      <c r="D7" s="79">
        <f>'Mexico trend'!M47*About!C33</f>
        <v>542066.78203468444</v>
      </c>
      <c r="E7" s="79">
        <f>'Mexico trend'!M48*About!C33</f>
        <v>643199.27087618702</v>
      </c>
      <c r="F7" s="79">
        <f>'Mexico trend'!M49*About!C33</f>
        <v>744331.75971768971</v>
      </c>
      <c r="G7" s="79">
        <f>'Mexico trend'!M50*About!C33</f>
        <v>845464.24855919241</v>
      </c>
      <c r="H7" s="79">
        <f>'Mexico trend'!M51*About!C33</f>
        <v>946596.7374006951</v>
      </c>
      <c r="I7" s="79">
        <f>'Mexico trend'!M52*About!C33</f>
        <v>1047729.2262421977</v>
      </c>
      <c r="J7" s="79">
        <f>'Mexico trend'!M53*About!C33</f>
        <v>1148861.7150837004</v>
      </c>
      <c r="K7" s="79">
        <f>'Mexico trend'!M54*About!C33</f>
        <v>1249994.2039252028</v>
      </c>
      <c r="L7" s="79">
        <f>'Mexico trend'!M55*About!C33</f>
        <v>1351126.6927667055</v>
      </c>
      <c r="M7" s="79">
        <f>'Mexico trend'!M56*About!C33</f>
        <v>1452259.181608208</v>
      </c>
      <c r="N7" s="79">
        <f>'Mexico trend'!M57*About!C33</f>
        <v>1553391.6704497107</v>
      </c>
      <c r="O7" s="79">
        <f>'Mexico trend'!M58*About!C33</f>
        <v>1654524.1592912131</v>
      </c>
      <c r="P7" s="79">
        <f>'Mexico trend'!M59*About!C33</f>
        <v>1755656.6481327161</v>
      </c>
      <c r="Q7" s="79">
        <f>'Mexico trend'!M60*About!C33</f>
        <v>1856789.1369742183</v>
      </c>
      <c r="R7" s="79">
        <f>'Mexico trend'!M61*About!C33</f>
        <v>1957921.6258157212</v>
      </c>
      <c r="S7" s="79">
        <f>'Mexico trend'!M62*About!C33</f>
        <v>2059054.1146572239</v>
      </c>
      <c r="T7" s="79">
        <f>'Mexico trend'!M63*About!C33</f>
        <v>2160186.6034987266</v>
      </c>
      <c r="U7" s="79">
        <f>'Mexico trend'!M64*About!C33</f>
        <v>2261319.0923402295</v>
      </c>
      <c r="V7" s="79">
        <f>'Mexico trend'!M65*About!C33</f>
        <v>2362451.581181732</v>
      </c>
      <c r="W7" s="79">
        <f>'Mexico trend'!M66*About!C33</f>
        <v>2463584.0700232349</v>
      </c>
      <c r="X7" s="79">
        <f>'Mexico trend'!M67*About!C33</f>
        <v>2564716.5588647374</v>
      </c>
      <c r="Y7" s="79">
        <f>'Mexico trend'!M68*About!C33</f>
        <v>2665849.0477062403</v>
      </c>
      <c r="Z7" s="79">
        <f>'Mexico trend'!M69*About!C33</f>
        <v>2766981.5365477432</v>
      </c>
      <c r="AA7" s="79">
        <f>'Mexico trend'!M70*About!C33</f>
        <v>2868114.0253892466</v>
      </c>
      <c r="AB7" s="79">
        <f>'Mexico trend'!M71*About!C33</f>
        <v>2969246.5142307491</v>
      </c>
      <c r="AC7" s="79">
        <f>'Mexico trend'!M72*About!C33</f>
        <v>3070379.0030722516</v>
      </c>
      <c r="AD7" s="79">
        <f>'Mexico trend'!M73*About!C33</f>
        <v>3171511.4919137545</v>
      </c>
      <c r="AE7" s="79">
        <f>'Mexico trend'!M74*About!C33</f>
        <v>3272643.9807552579</v>
      </c>
      <c r="AF7" s="79">
        <f>'Mexico trend'!M75*About!C33</f>
        <v>3373776.4695967599</v>
      </c>
      <c r="AG7" s="79">
        <f>'Mexico trend'!M76*About!C33</f>
        <v>3474908.9584382628</v>
      </c>
    </row>
    <row r="8" spans="1:33" x14ac:dyDescent="0.2">
      <c r="A8" t="s">
        <v>24</v>
      </c>
      <c r="B8" s="31">
        <v>0</v>
      </c>
      <c r="C8" s="31">
        <v>0</v>
      </c>
      <c r="D8" s="31">
        <v>0</v>
      </c>
      <c r="E8" s="31">
        <v>0</v>
      </c>
      <c r="F8" s="31">
        <v>0</v>
      </c>
      <c r="G8" s="31">
        <v>0</v>
      </c>
      <c r="H8" s="31">
        <v>0</v>
      </c>
      <c r="I8" s="31">
        <v>0</v>
      </c>
      <c r="J8" s="31">
        <v>0</v>
      </c>
      <c r="K8" s="31">
        <v>0</v>
      </c>
      <c r="L8" s="31">
        <v>0</v>
      </c>
      <c r="M8" s="31">
        <v>0</v>
      </c>
      <c r="N8" s="31">
        <v>0</v>
      </c>
      <c r="O8" s="31">
        <v>0</v>
      </c>
      <c r="P8" s="31">
        <v>0</v>
      </c>
      <c r="Q8" s="31">
        <v>0</v>
      </c>
      <c r="R8" s="31">
        <v>0</v>
      </c>
      <c r="S8" s="31">
        <v>0</v>
      </c>
      <c r="T8" s="31">
        <v>0</v>
      </c>
      <c r="U8" s="31">
        <v>0</v>
      </c>
      <c r="V8" s="31">
        <v>0</v>
      </c>
      <c r="W8" s="31">
        <v>0</v>
      </c>
      <c r="X8" s="31">
        <v>0</v>
      </c>
      <c r="Y8" s="31">
        <v>0</v>
      </c>
      <c r="Z8" s="31">
        <v>0</v>
      </c>
      <c r="AA8" s="31">
        <v>0</v>
      </c>
      <c r="AB8" s="31">
        <v>0</v>
      </c>
      <c r="AC8" s="31">
        <v>0</v>
      </c>
      <c r="AD8" s="31">
        <v>0</v>
      </c>
      <c r="AE8" s="31">
        <v>0</v>
      </c>
      <c r="AF8" s="31">
        <v>0</v>
      </c>
      <c r="AG8" s="31">
        <v>0</v>
      </c>
    </row>
    <row r="9" spans="1:33" x14ac:dyDescent="0.2">
      <c r="A9" t="s">
        <v>25</v>
      </c>
      <c r="B9" s="31">
        <v>0</v>
      </c>
      <c r="C9" s="31">
        <v>0</v>
      </c>
      <c r="D9" s="31">
        <v>0</v>
      </c>
      <c r="E9" s="31">
        <v>0</v>
      </c>
      <c r="F9" s="31">
        <v>0</v>
      </c>
      <c r="G9" s="31">
        <v>0</v>
      </c>
      <c r="H9" s="31">
        <v>0</v>
      </c>
      <c r="I9" s="31">
        <v>0</v>
      </c>
      <c r="J9" s="31">
        <v>0</v>
      </c>
      <c r="K9" s="31">
        <v>0</v>
      </c>
      <c r="L9" s="31">
        <v>0</v>
      </c>
      <c r="M9" s="31">
        <v>0</v>
      </c>
      <c r="N9" s="31">
        <v>0</v>
      </c>
      <c r="O9" s="31">
        <v>0</v>
      </c>
      <c r="P9" s="31">
        <v>0</v>
      </c>
      <c r="Q9" s="31">
        <v>0</v>
      </c>
      <c r="R9" s="31">
        <v>0</v>
      </c>
      <c r="S9" s="31">
        <v>0</v>
      </c>
      <c r="T9" s="31">
        <v>0</v>
      </c>
      <c r="U9" s="31">
        <v>0</v>
      </c>
      <c r="V9" s="31">
        <v>0</v>
      </c>
      <c r="W9" s="31">
        <v>0</v>
      </c>
      <c r="X9" s="31">
        <v>0</v>
      </c>
      <c r="Y9" s="31">
        <v>0</v>
      </c>
      <c r="Z9" s="31">
        <v>0</v>
      </c>
      <c r="AA9" s="31">
        <v>0</v>
      </c>
      <c r="AB9" s="31">
        <v>0</v>
      </c>
      <c r="AC9" s="31">
        <v>0</v>
      </c>
      <c r="AD9" s="31">
        <v>0</v>
      </c>
      <c r="AE9" s="31">
        <v>0</v>
      </c>
      <c r="AF9" s="31">
        <v>0</v>
      </c>
      <c r="AG9" s="31">
        <v>0</v>
      </c>
    </row>
    <row r="10" spans="1:33" x14ac:dyDescent="0.2">
      <c r="A10" t="s">
        <v>26</v>
      </c>
      <c r="B10" s="31">
        <v>0</v>
      </c>
      <c r="C10" s="31">
        <v>0</v>
      </c>
      <c r="D10" s="31">
        <v>0</v>
      </c>
      <c r="E10" s="31">
        <v>0</v>
      </c>
      <c r="F10" s="31">
        <v>0</v>
      </c>
      <c r="G10" s="31">
        <v>0</v>
      </c>
      <c r="H10" s="31">
        <v>0</v>
      </c>
      <c r="I10" s="31">
        <v>0</v>
      </c>
      <c r="J10" s="31">
        <v>0</v>
      </c>
      <c r="K10" s="31">
        <v>0</v>
      </c>
      <c r="L10" s="31">
        <v>0</v>
      </c>
      <c r="M10" s="31">
        <v>0</v>
      </c>
      <c r="N10" s="31">
        <v>0</v>
      </c>
      <c r="O10" s="31">
        <v>0</v>
      </c>
      <c r="P10" s="31">
        <v>0</v>
      </c>
      <c r="Q10" s="31">
        <v>0</v>
      </c>
      <c r="R10" s="31">
        <v>0</v>
      </c>
      <c r="S10" s="31">
        <v>0</v>
      </c>
      <c r="T10" s="31">
        <v>0</v>
      </c>
      <c r="U10" s="31">
        <v>0</v>
      </c>
      <c r="V10" s="31">
        <v>0</v>
      </c>
      <c r="W10" s="31">
        <v>0</v>
      </c>
      <c r="X10" s="31">
        <v>0</v>
      </c>
      <c r="Y10" s="31">
        <v>0</v>
      </c>
      <c r="Z10" s="31">
        <v>0</v>
      </c>
      <c r="AA10" s="31">
        <v>0</v>
      </c>
      <c r="AB10" s="31">
        <v>0</v>
      </c>
      <c r="AC10" s="31">
        <v>0</v>
      </c>
      <c r="AD10" s="31">
        <v>0</v>
      </c>
      <c r="AE10" s="31">
        <v>0</v>
      </c>
      <c r="AF10" s="31">
        <v>0</v>
      </c>
      <c r="AG10" s="31">
        <v>0</v>
      </c>
    </row>
    <row r="11" spans="1:33" x14ac:dyDescent="0.2">
      <c r="A11" t="s">
        <v>27</v>
      </c>
      <c r="B11" s="31">
        <v>0</v>
      </c>
      <c r="C11" s="31">
        <v>0</v>
      </c>
      <c r="D11" s="31">
        <v>0</v>
      </c>
      <c r="E11" s="31">
        <v>0</v>
      </c>
      <c r="F11" s="31">
        <v>0</v>
      </c>
      <c r="G11" s="31">
        <v>0</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c r="Z11" s="31">
        <v>0</v>
      </c>
      <c r="AA11" s="31">
        <v>0</v>
      </c>
      <c r="AB11" s="31">
        <v>0</v>
      </c>
      <c r="AC11" s="31">
        <v>0</v>
      </c>
      <c r="AD11" s="31">
        <v>0</v>
      </c>
      <c r="AE11" s="31">
        <v>0</v>
      </c>
      <c r="AF11" s="31">
        <v>0</v>
      </c>
      <c r="AG11" s="31">
        <v>0</v>
      </c>
    </row>
    <row r="12" spans="1:33" x14ac:dyDescent="0.2">
      <c r="A12" t="s">
        <v>28</v>
      </c>
      <c r="B12" s="31">
        <v>0</v>
      </c>
      <c r="C12" s="31">
        <v>0</v>
      </c>
      <c r="D12" s="31">
        <v>0</v>
      </c>
      <c r="E12" s="31">
        <v>0</v>
      </c>
      <c r="F12" s="31">
        <v>0</v>
      </c>
      <c r="G12" s="31">
        <v>0</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c r="Z12" s="31">
        <v>0</v>
      </c>
      <c r="AA12" s="31">
        <v>0</v>
      </c>
      <c r="AB12" s="31">
        <v>0</v>
      </c>
      <c r="AC12" s="31">
        <v>0</v>
      </c>
      <c r="AD12" s="31">
        <v>0</v>
      </c>
      <c r="AE12" s="31">
        <v>0</v>
      </c>
      <c r="AF12" s="31">
        <v>0</v>
      </c>
      <c r="AG12" s="31">
        <v>0</v>
      </c>
    </row>
    <row r="13" spans="1:33" x14ac:dyDescent="0.2">
      <c r="A13" t="s">
        <v>73</v>
      </c>
      <c r="B13" s="31">
        <v>0</v>
      </c>
      <c r="C13" s="31">
        <v>0</v>
      </c>
      <c r="D13" s="31">
        <v>0</v>
      </c>
      <c r="E13" s="31">
        <v>0</v>
      </c>
      <c r="F13" s="31">
        <v>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c r="Z13" s="31">
        <v>0</v>
      </c>
      <c r="AA13" s="31">
        <v>0</v>
      </c>
      <c r="AB13" s="31">
        <v>0</v>
      </c>
      <c r="AC13" s="31">
        <v>0</v>
      </c>
      <c r="AD13" s="31">
        <v>0</v>
      </c>
      <c r="AE13" s="31">
        <v>0</v>
      </c>
      <c r="AF13" s="31">
        <v>0</v>
      </c>
      <c r="AG13" s="31">
        <v>0</v>
      </c>
    </row>
    <row r="14" spans="1:33" x14ac:dyDescent="0.2">
      <c r="A14" t="s">
        <v>76</v>
      </c>
      <c r="B14" s="31">
        <v>0</v>
      </c>
      <c r="C14" s="31">
        <v>0</v>
      </c>
      <c r="D14" s="31">
        <v>0</v>
      </c>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c r="Z14" s="31">
        <v>0</v>
      </c>
      <c r="AA14" s="31">
        <v>0</v>
      </c>
      <c r="AB14" s="31">
        <v>0</v>
      </c>
      <c r="AC14" s="31">
        <v>0</v>
      </c>
      <c r="AD14" s="31">
        <v>0</v>
      </c>
      <c r="AE14" s="31">
        <v>0</v>
      </c>
      <c r="AF14" s="31">
        <v>0</v>
      </c>
      <c r="AG14" s="31">
        <v>0</v>
      </c>
    </row>
    <row r="15" spans="1:33" x14ac:dyDescent="0.2">
      <c r="A15" t="s">
        <v>205</v>
      </c>
      <c r="B15" s="31">
        <v>0</v>
      </c>
      <c r="C15" s="31">
        <v>0</v>
      </c>
      <c r="D15" s="31">
        <v>0</v>
      </c>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c r="Z15" s="31">
        <v>0</v>
      </c>
      <c r="AA15" s="31">
        <v>0</v>
      </c>
      <c r="AB15" s="31">
        <v>0</v>
      </c>
      <c r="AC15" s="31">
        <v>0</v>
      </c>
      <c r="AD15" s="31">
        <v>0</v>
      </c>
      <c r="AE15" s="31">
        <v>0</v>
      </c>
      <c r="AF15" s="31">
        <v>0</v>
      </c>
      <c r="AG15" s="31">
        <v>0</v>
      </c>
    </row>
    <row r="16" spans="1:33" x14ac:dyDescent="0.2">
      <c r="A16" t="s">
        <v>206</v>
      </c>
      <c r="B16" s="31">
        <v>0</v>
      </c>
      <c r="C16" s="31">
        <v>0</v>
      </c>
      <c r="D16" s="31">
        <v>0</v>
      </c>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c r="Z16" s="31">
        <v>0</v>
      </c>
      <c r="AA16" s="31">
        <v>0</v>
      </c>
      <c r="AB16" s="31">
        <v>0</v>
      </c>
      <c r="AC16" s="31">
        <v>0</v>
      </c>
      <c r="AD16" s="31">
        <v>0</v>
      </c>
      <c r="AE16" s="31">
        <v>0</v>
      </c>
      <c r="AF16" s="31">
        <v>0</v>
      </c>
      <c r="AG16" s="31">
        <v>0</v>
      </c>
    </row>
    <row r="17" spans="1:33" x14ac:dyDescent="0.2">
      <c r="A17" t="s">
        <v>207</v>
      </c>
      <c r="B17" s="31">
        <v>0</v>
      </c>
      <c r="C17" s="31">
        <v>0</v>
      </c>
      <c r="D17" s="31">
        <v>0</v>
      </c>
      <c r="E17" s="31">
        <v>0</v>
      </c>
      <c r="F17" s="31">
        <v>0</v>
      </c>
      <c r="G17" s="31">
        <v>0</v>
      </c>
      <c r="H17" s="31">
        <v>0</v>
      </c>
      <c r="I17" s="31">
        <v>0</v>
      </c>
      <c r="J17" s="31">
        <v>0</v>
      </c>
      <c r="K17" s="31">
        <v>0</v>
      </c>
      <c r="L17" s="31">
        <v>0</v>
      </c>
      <c r="M17" s="31">
        <v>0</v>
      </c>
      <c r="N17" s="31">
        <v>0</v>
      </c>
      <c r="O17" s="31">
        <v>0</v>
      </c>
      <c r="P17" s="31">
        <v>0</v>
      </c>
      <c r="Q17" s="31">
        <v>0</v>
      </c>
      <c r="R17" s="31">
        <v>0</v>
      </c>
      <c r="S17" s="31">
        <v>0</v>
      </c>
      <c r="T17" s="31">
        <v>0</v>
      </c>
      <c r="U17" s="31">
        <v>0</v>
      </c>
      <c r="V17" s="31">
        <v>0</v>
      </c>
      <c r="W17" s="31">
        <v>0</v>
      </c>
      <c r="X17" s="31">
        <v>0</v>
      </c>
      <c r="Y17" s="31">
        <v>0</v>
      </c>
      <c r="Z17" s="31">
        <v>0</v>
      </c>
      <c r="AA17" s="31">
        <v>0</v>
      </c>
      <c r="AB17" s="31">
        <v>0</v>
      </c>
      <c r="AC17" s="31">
        <v>0</v>
      </c>
      <c r="AD17" s="31">
        <v>0</v>
      </c>
      <c r="AE17" s="31">
        <v>0</v>
      </c>
      <c r="AF17" s="31">
        <v>0</v>
      </c>
      <c r="AG17" s="3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About</vt:lpstr>
      <vt:lpstr>MEX Urban vs. Rural</vt:lpstr>
      <vt:lpstr>MEX Residential vs. Commercial</vt:lpstr>
      <vt:lpstr>Mexico trend</vt:lpstr>
      <vt:lpstr>Table_21._Residential_Sector_Eq</vt:lpstr>
      <vt:lpstr>Table_22._Commercial_Sector_Ene</vt:lpstr>
      <vt:lpstr>RECS HC2.1</vt:lpstr>
      <vt:lpstr>Calculations</vt:lpstr>
      <vt:lpstr>BDEQ-BEOfDS-urban-residential</vt:lpstr>
      <vt:lpstr>BDEQ-BEOfDS-rural-residential</vt:lpstr>
      <vt:lpstr>BDEQ-BEOfDS-commercial</vt:lpstr>
      <vt:lpstr>BDEQ-BDESC-urban-residential</vt:lpstr>
      <vt:lpstr>BDEQ-BDESC-rural-residential</vt:lpstr>
      <vt:lpstr>BDEQ-BDESC-commercial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Fernando Olea</cp:lastModifiedBy>
  <dcterms:created xsi:type="dcterms:W3CDTF">2016-01-26T19:10:58Z</dcterms:created>
  <dcterms:modified xsi:type="dcterms:W3CDTF">2021-07-12T05:02:20Z</dcterms:modified>
</cp:coreProperties>
</file>