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anaxolt/Google Drive/2021/D.Development/TARGET_eps-us-3.2.1/InputData/bldgs/FoBObE/"/>
    </mc:Choice>
  </mc:AlternateContent>
  <xr:revisionPtr revIDLastSave="0" documentId="13_ncr:1_{42948964-DC2E-EF45-BE8C-2124C736370B}" xr6:coauthVersionLast="47" xr6:coauthVersionMax="47" xr10:uidLastSave="{00000000-0000-0000-0000-000000000000}"/>
  <bookViews>
    <workbookView xWindow="4080" yWindow="6000" windowWidth="29520" windowHeight="15000" xr2:uid="{00000000-000D-0000-FFFF-FFFF00000000}"/>
  </bookViews>
  <sheets>
    <sheet name="About" sheetId="1" r:id="rId1"/>
    <sheet name="Residential" sheetId="2" r:id="rId2"/>
    <sheet name="Commercial" sheetId="3" r:id="rId3"/>
    <sheet name="MEX Split" sheetId="5" r:id="rId4"/>
    <sheet name="FoBObE" sheetId="4" r:id="rId5"/>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 l="1"/>
  <c r="B4" i="4"/>
  <c r="C3" i="5"/>
  <c r="C5" i="5" s="1"/>
  <c r="D4" i="5" s="1"/>
  <c r="G3" i="5"/>
  <c r="H3" i="5" s="1"/>
  <c r="D2" i="4" s="1"/>
  <c r="G4" i="5"/>
  <c r="H4" i="5" s="1"/>
  <c r="D3" i="4" s="1"/>
  <c r="C4" i="5"/>
  <c r="D3" i="5" l="1"/>
  <c r="C5" i="4"/>
  <c r="D4" i="4" l="1"/>
  <c r="C21" i="3" l="1"/>
  <c r="C20" i="3"/>
  <c r="G31" i="2"/>
  <c r="C24" i="2"/>
  <c r="C23" i="2"/>
  <c r="C34" i="2" s="1"/>
  <c r="C2" i="4" s="1"/>
  <c r="C21" i="2"/>
  <c r="B24" i="2"/>
  <c r="B21" i="2"/>
  <c r="B22" i="2"/>
  <c r="B23" i="2"/>
  <c r="B20" i="2"/>
  <c r="C36" i="2" l="1"/>
  <c r="C4" i="4" s="1"/>
  <c r="C25" i="2"/>
  <c r="C35" i="2"/>
  <c r="C3" i="4" l="1"/>
</calcChain>
</file>

<file path=xl/sharedStrings.xml><?xml version="1.0" encoding="utf-8"?>
<sst xmlns="http://schemas.openxmlformats.org/spreadsheetml/2006/main" count="90" uniqueCount="74">
  <si>
    <t>Sources:</t>
  </si>
  <si>
    <t>Residential</t>
  </si>
  <si>
    <t>Commercial</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</si>
  <si>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</si>
  <si>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</si>
  <si>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</si>
  <si>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</si>
  <si>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</si>
  <si>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</si>
  <si>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</si>
  <si>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</si>
  <si>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</si>
  <si>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</si>
  <si>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</si>
  <si>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</si>
  <si>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</si>
  <si>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</si>
  <si>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</si>
  <si>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</si>
  <si>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</si>
  <si>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</si>
  <si>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</si>
  <si>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</si>
  <si>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</si>
  <si>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</si>
  <si>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</si>
  <si>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</si>
  <si>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</si>
  <si>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</si>
  <si>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</si>
  <si>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</si>
  <si>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</si>
  <si>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</si>
  <si>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</si>
  <si>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</si>
  <si>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</si>
  <si>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</si>
  <si>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</si>
  <si>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</si>
  <si>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</si>
  <si>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</si>
  <si>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</si>
  <si>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</si>
  <si>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</si>
  <si>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</si>
  <si>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</si>
  <si>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</si>
  <si>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</si>
  <si>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</si>
  <si>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</si>
  <si>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</si>
  <si>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Urban Residential</t>
  </si>
  <si>
    <t>Rural Residential</t>
  </si>
  <si>
    <t>foreign entities</t>
  </si>
  <si>
    <t>labor and consumers</t>
  </si>
  <si>
    <t>Notes</t>
  </si>
  <si>
    <t>In the output tab, we show more decimal places than the source data</t>
  </si>
  <si>
    <t>add to 1).</t>
  </si>
  <si>
    <t>provide in order to avoid rounding error in Vensim (each column must</t>
  </si>
  <si>
    <t>Ownership by Cash Flow Entity (dimensionless)</t>
  </si>
  <si>
    <t>domestic industries</t>
  </si>
  <si>
    <t>Balance Nacional de Energía (BNE)</t>
  </si>
  <si>
    <t>http://www.cie.unam.mx/~rbb/ERyS2013-1/BalanceNacionaldeEnergia2010_2.pdf</t>
  </si>
  <si>
    <t>Residential &amp; Commercial</t>
  </si>
  <si>
    <t>SPLIT EDIFICIOS COMERCIALES</t>
  </si>
  <si>
    <t>PUBLICO</t>
  </si>
  <si>
    <t>PRIVADO</t>
  </si>
  <si>
    <t>TOTAL</t>
  </si>
  <si>
    <t>SENER - SIE Sistema de Información energética</t>
  </si>
  <si>
    <t>Balance Nacional de Energía 2017-2019</t>
  </si>
  <si>
    <t>SPLIT EDIFICIOS RESIDENCIALES</t>
  </si>
  <si>
    <t>Residencial</t>
  </si>
  <si>
    <t>Comercial</t>
  </si>
  <si>
    <t>Público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</si>
</sst>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00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
      <i/>
      <sz val="11"/>
      <color theme="1"/>
      <name val="Calibri"/>
      <family val="2"/>
      <scheme val="minor"/>
    </font>
    <font>
      <sz val="9.6"/>
      <color rgb="FF00000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80">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0" fontId="0" fillId="0" borderId="0" xfId="0" applyNumberFormat="1"/>
    <xf numFmtId="166" fontId="0" fillId="0" borderId="0" xfId="0" applyNumberFormat="1"/>
    <xf numFmtId="0" fontId="10" fillId="0" borderId="0" xfId="0" applyFont="1" applyAlignment="1">
      <alignment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0" fontId="2" fillId="2" borderId="15" xfId="0" applyFont="1" applyFill="1" applyBorder="1"/>
    <xf numFmtId="0" fontId="0" fillId="2" borderId="15" xfId="0" applyFill="1" applyBorder="1"/>
    <xf numFmtId="0" fontId="2" fillId="0" borderId="15" xfId="0" applyFont="1" applyBorder="1"/>
    <xf numFmtId="2" fontId="0" fillId="0" borderId="15" xfId="0" applyNumberFormat="1" applyBorder="1"/>
    <xf numFmtId="0" fontId="2" fillId="0" borderId="16" xfId="0" applyFont="1" applyBorder="1"/>
    <xf numFmtId="2" fontId="0" fillId="0" borderId="16" xfId="0" applyNumberFormat="1" applyBorder="1"/>
    <xf numFmtId="0" fontId="0" fillId="0" borderId="17" xfId="0" applyBorder="1"/>
    <xf numFmtId="2" fontId="0" fillId="0" borderId="17" xfId="0" applyNumberFormat="1" applyBorder="1"/>
    <xf numFmtId="0" fontId="11" fillId="0" borderId="0" xfId="0" applyFont="1"/>
  </cellXfs>
  <cellStyles count="4">
    <cellStyle name="Comma" xfId="1" builtinId="3"/>
    <cellStyle name="Hyperlink" xfId="3" builtinId="8"/>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B6" sqref="B6"/>
    </sheetView>
  </sheetViews>
  <sheetFormatPr baseColWidth="10" defaultColWidth="8.83203125" defaultRowHeight="15" x14ac:dyDescent="0.2"/>
  <cols>
    <col min="1" max="1" width="11.6640625" customWidth="1"/>
    <col min="2" max="2" width="67.1640625" customWidth="1"/>
    <col min="3" max="3" width="68.5" customWidth="1"/>
  </cols>
  <sheetData>
    <row r="1" spans="1:2" x14ac:dyDescent="0.2">
      <c r="A1" s="1" t="s">
        <v>50</v>
      </c>
    </row>
    <row r="4" spans="1:2" x14ac:dyDescent="0.2">
      <c r="A4" s="1" t="s">
        <v>0</v>
      </c>
      <c r="B4" s="4" t="s">
        <v>63</v>
      </c>
    </row>
    <row r="5" spans="1:2" x14ac:dyDescent="0.2">
      <c r="B5" t="s">
        <v>68</v>
      </c>
    </row>
    <row r="6" spans="1:2" x14ac:dyDescent="0.2">
      <c r="B6" s="2">
        <v>2021</v>
      </c>
    </row>
    <row r="7" spans="1:2" x14ac:dyDescent="0.2">
      <c r="B7" t="s">
        <v>61</v>
      </c>
    </row>
    <row r="8" spans="1:2" x14ac:dyDescent="0.2">
      <c r="B8" s="3" t="s">
        <v>62</v>
      </c>
    </row>
    <row r="11" spans="1:2" x14ac:dyDescent="0.2">
      <c r="A11" s="1" t="s">
        <v>55</v>
      </c>
    </row>
    <row r="12" spans="1:2" x14ac:dyDescent="0.2">
      <c r="A12" t="s">
        <v>56</v>
      </c>
    </row>
    <row r="13" spans="1:2" x14ac:dyDescent="0.2">
      <c r="A13" t="s">
        <v>58</v>
      </c>
    </row>
    <row r="14" spans="1:2" x14ac:dyDescent="0.2">
      <c r="A14" t="s">
        <v>57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baseColWidth="10" defaultColWidth="8.83203125" defaultRowHeight="15" x14ac:dyDescent="0.2"/>
  <cols>
    <col min="2" max="2" width="22.6640625" customWidth="1"/>
    <col min="3" max="3" width="12.6640625" customWidth="1"/>
  </cols>
  <sheetData>
    <row r="1" spans="1:17" x14ac:dyDescent="0.2">
      <c r="A1" s="1" t="s">
        <v>1</v>
      </c>
    </row>
    <row r="3" spans="1:17" x14ac:dyDescent="0.2">
      <c r="A3" s="5" t="s">
        <v>3</v>
      </c>
      <c r="B3" s="63" t="s">
        <v>4</v>
      </c>
      <c r="C3" s="63"/>
      <c r="D3" s="63"/>
      <c r="E3" s="63"/>
      <c r="F3" s="63"/>
      <c r="G3" s="63"/>
      <c r="H3" s="63"/>
      <c r="I3" s="63"/>
      <c r="J3" s="63"/>
      <c r="K3" s="63"/>
      <c r="L3" s="63"/>
      <c r="M3" s="63"/>
      <c r="N3" s="6"/>
      <c r="O3" s="6"/>
      <c r="P3" s="6"/>
      <c r="Q3" s="7"/>
    </row>
    <row r="4" spans="1:17" x14ac:dyDescent="0.2">
      <c r="A4" s="8"/>
      <c r="B4" s="9"/>
      <c r="C4" s="9"/>
      <c r="D4" s="9"/>
      <c r="E4" s="9"/>
      <c r="F4" s="9"/>
      <c r="G4" s="9"/>
      <c r="H4" s="9"/>
      <c r="I4" s="9"/>
      <c r="J4" s="9"/>
      <c r="K4" s="9"/>
      <c r="L4" s="9"/>
      <c r="M4" s="9"/>
      <c r="N4" s="9"/>
      <c r="O4" s="9"/>
      <c r="P4" s="9"/>
      <c r="Q4" s="10"/>
    </row>
    <row r="5" spans="1:17" x14ac:dyDescent="0.2">
      <c r="A5" s="8"/>
      <c r="B5" s="9"/>
      <c r="C5" s="64" t="s">
        <v>5</v>
      </c>
      <c r="D5" s="64"/>
      <c r="E5" s="64"/>
      <c r="F5" s="9"/>
      <c r="G5" s="64" t="s">
        <v>6</v>
      </c>
      <c r="H5" s="64"/>
      <c r="I5" s="64"/>
      <c r="J5" s="9"/>
      <c r="K5" s="64" t="s">
        <v>6</v>
      </c>
      <c r="L5" s="64"/>
      <c r="M5" s="64"/>
      <c r="N5" s="9"/>
      <c r="O5" s="65" t="s">
        <v>7</v>
      </c>
      <c r="P5" s="65"/>
      <c r="Q5" s="66"/>
    </row>
    <row r="6" spans="1:17" x14ac:dyDescent="0.2">
      <c r="A6" s="11" t="s">
        <v>8</v>
      </c>
      <c r="B6" s="9"/>
      <c r="C6" s="67" t="s">
        <v>9</v>
      </c>
      <c r="D6" s="67"/>
      <c r="E6" s="67"/>
      <c r="F6" s="12" t="s">
        <v>10</v>
      </c>
      <c r="G6" s="67" t="s">
        <v>11</v>
      </c>
      <c r="H6" s="67"/>
      <c r="I6" s="67"/>
      <c r="J6" s="13"/>
      <c r="K6" s="67" t="s">
        <v>12</v>
      </c>
      <c r="L6" s="67"/>
      <c r="M6" s="67"/>
      <c r="N6" s="14"/>
      <c r="O6" s="67" t="s">
        <v>13</v>
      </c>
      <c r="P6" s="67"/>
      <c r="Q6" s="68"/>
    </row>
    <row r="7" spans="1:17" x14ac:dyDescent="0.2">
      <c r="A7" s="15" t="s">
        <v>14</v>
      </c>
      <c r="B7" s="9"/>
      <c r="C7" s="9"/>
      <c r="D7" s="16">
        <v>54.92</v>
      </c>
      <c r="E7" s="17"/>
      <c r="F7" s="16"/>
      <c r="G7" s="13"/>
      <c r="H7" s="16">
        <v>104.45</v>
      </c>
      <c r="I7" s="16"/>
      <c r="J7" s="16"/>
      <c r="K7" s="17"/>
      <c r="L7" s="16">
        <v>40.328185328185334</v>
      </c>
      <c r="M7" s="9"/>
      <c r="N7" s="9"/>
      <c r="O7" s="9"/>
      <c r="P7" s="18">
        <v>0.7816091954022989</v>
      </c>
      <c r="Q7" s="10"/>
    </row>
    <row r="8" spans="1:17" x14ac:dyDescent="0.2">
      <c r="A8" s="15" t="s">
        <v>15</v>
      </c>
      <c r="B8" s="9"/>
      <c r="C8" s="9"/>
      <c r="D8" s="16">
        <v>77.42</v>
      </c>
      <c r="E8" s="17"/>
      <c r="F8" s="16"/>
      <c r="G8" s="16"/>
      <c r="H8" s="16">
        <v>71.67</v>
      </c>
      <c r="I8" s="16"/>
      <c r="J8" s="16"/>
      <c r="K8" s="17"/>
      <c r="L8" s="16">
        <v>28.44047619047619</v>
      </c>
      <c r="M8" s="9"/>
      <c r="N8" s="9"/>
      <c r="O8" s="9"/>
      <c r="P8" s="18">
        <v>0.21839080459770113</v>
      </c>
      <c r="Q8" s="10"/>
    </row>
    <row r="9" spans="1:17" x14ac:dyDescent="0.2">
      <c r="A9" s="19" t="s">
        <v>16</v>
      </c>
      <c r="B9" s="9"/>
      <c r="C9" s="9"/>
      <c r="D9" s="16">
        <v>75.709999999999994</v>
      </c>
      <c r="E9" s="17"/>
      <c r="F9" s="16"/>
      <c r="G9" s="16"/>
      <c r="H9" s="16">
        <v>62.67</v>
      </c>
      <c r="I9" s="16"/>
      <c r="J9" s="16"/>
      <c r="K9" s="17"/>
      <c r="L9" s="16">
        <v>28.747706422018346</v>
      </c>
      <c r="M9" s="9"/>
      <c r="N9" s="9"/>
      <c r="O9" s="9"/>
      <c r="P9" s="20">
        <v>2.4904214559386975E-2</v>
      </c>
      <c r="Q9" s="10"/>
    </row>
    <row r="10" spans="1:17" x14ac:dyDescent="0.2">
      <c r="A10" s="19" t="s">
        <v>17</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
      <c r="A11" s="8"/>
      <c r="B11" s="9"/>
      <c r="C11" s="9"/>
      <c r="D11" s="9"/>
      <c r="E11" s="9"/>
      <c r="F11" s="9"/>
      <c r="G11" s="9"/>
      <c r="H11" s="9"/>
      <c r="I11" s="9"/>
      <c r="J11" s="9"/>
      <c r="K11" s="9"/>
      <c r="L11" s="9"/>
      <c r="M11" s="9"/>
      <c r="N11" s="9"/>
      <c r="O11" s="9"/>
      <c r="P11" s="18">
        <v>1</v>
      </c>
      <c r="Q11" s="10"/>
    </row>
    <row r="12" spans="1:17" x14ac:dyDescent="0.2">
      <c r="A12" s="8"/>
      <c r="B12" s="9"/>
      <c r="C12" s="9"/>
      <c r="D12" s="9"/>
      <c r="E12" s="9"/>
      <c r="F12" s="9"/>
      <c r="G12" s="9"/>
      <c r="H12" s="9"/>
      <c r="I12" s="9"/>
      <c r="J12" s="9"/>
      <c r="K12" s="9"/>
      <c r="L12" s="9"/>
      <c r="M12" s="9"/>
      <c r="N12" s="9"/>
      <c r="O12" s="9"/>
      <c r="P12" s="22"/>
      <c r="Q12" s="10"/>
    </row>
    <row r="13" spans="1:17" x14ac:dyDescent="0.2">
      <c r="A13" s="23" t="s">
        <v>18</v>
      </c>
      <c r="B13" s="59" t="s">
        <v>19</v>
      </c>
      <c r="C13" s="59"/>
      <c r="D13" s="59"/>
      <c r="E13" s="59"/>
      <c r="F13" s="59"/>
      <c r="G13" s="59"/>
      <c r="H13" s="59"/>
      <c r="I13" s="59"/>
      <c r="J13" s="59"/>
      <c r="K13" s="59"/>
      <c r="L13" s="59"/>
      <c r="M13" s="59"/>
      <c r="N13" s="59"/>
      <c r="O13" s="59"/>
      <c r="P13" s="59"/>
      <c r="Q13" s="60"/>
    </row>
    <row r="14" spans="1:17" x14ac:dyDescent="0.2">
      <c r="A14" s="23"/>
      <c r="B14" s="59"/>
      <c r="C14" s="59"/>
      <c r="D14" s="59"/>
      <c r="E14" s="59"/>
      <c r="F14" s="59"/>
      <c r="G14" s="59"/>
      <c r="H14" s="59"/>
      <c r="I14" s="59"/>
      <c r="J14" s="59"/>
      <c r="K14" s="59"/>
      <c r="L14" s="59"/>
      <c r="M14" s="59"/>
      <c r="N14" s="59"/>
      <c r="O14" s="59"/>
      <c r="P14" s="59"/>
      <c r="Q14" s="60"/>
    </row>
    <row r="15" spans="1:17" x14ac:dyDescent="0.2">
      <c r="A15" s="23"/>
      <c r="B15" s="59"/>
      <c r="C15" s="59"/>
      <c r="D15" s="59"/>
      <c r="E15" s="59"/>
      <c r="F15" s="59"/>
      <c r="G15" s="59"/>
      <c r="H15" s="59"/>
      <c r="I15" s="59"/>
      <c r="J15" s="59"/>
      <c r="K15" s="59"/>
      <c r="L15" s="59"/>
      <c r="M15" s="59"/>
      <c r="N15" s="59"/>
      <c r="O15" s="59"/>
      <c r="P15" s="59"/>
      <c r="Q15" s="60"/>
    </row>
    <row r="16" spans="1:17" x14ac:dyDescent="0.2">
      <c r="A16" s="24" t="s">
        <v>20</v>
      </c>
      <c r="B16" s="61" t="s">
        <v>21</v>
      </c>
      <c r="C16" s="61"/>
      <c r="D16" s="61"/>
      <c r="E16" s="61"/>
      <c r="F16" s="61"/>
      <c r="G16" s="61"/>
      <c r="H16" s="61"/>
      <c r="I16" s="61"/>
      <c r="J16" s="61"/>
      <c r="K16" s="61"/>
      <c r="L16" s="61"/>
      <c r="M16" s="61"/>
      <c r="N16" s="61"/>
      <c r="O16" s="61"/>
      <c r="P16" s="61"/>
      <c r="Q16" s="62"/>
    </row>
    <row r="18" spans="1:7" x14ac:dyDescent="0.2">
      <c r="A18" t="s">
        <v>28</v>
      </c>
    </row>
    <row r="20" spans="1:7" x14ac:dyDescent="0.2">
      <c r="B20" s="1" t="str">
        <f>A6</f>
        <v>Ownership</v>
      </c>
      <c r="C20" s="1" t="s">
        <v>22</v>
      </c>
    </row>
    <row r="21" spans="1:7" x14ac:dyDescent="0.2">
      <c r="B21" t="str">
        <f t="shared" ref="B21:B23" si="0">A7</f>
        <v>Owned</v>
      </c>
      <c r="C21" s="26">
        <f>(P7/D7)/SUM(P$7/D$7,P$9/D$9,P$10/D$10)</f>
        <v>0.83458607438155852</v>
      </c>
    </row>
    <row r="22" spans="1:7" x14ac:dyDescent="0.2">
      <c r="B22" t="str">
        <f t="shared" si="0"/>
        <v>Rented</v>
      </c>
      <c r="C22" s="26"/>
    </row>
    <row r="23" spans="1:7" x14ac:dyDescent="0.2">
      <c r="B23" s="25" t="str">
        <f t="shared" si="0"/>
        <v>Public Housing</v>
      </c>
      <c r="C23" s="26">
        <f>(P9/D9)/SUM(P$7/D$7,P$9/D$9,P$10/D$10)</f>
        <v>1.9289972368294446E-2</v>
      </c>
    </row>
    <row r="24" spans="1:7" x14ac:dyDescent="0.2">
      <c r="B24" s="25" t="str">
        <f>A10</f>
        <v>Not Public Housing</v>
      </c>
      <c r="C24" s="26">
        <f>(P10/D10)/SUM(P$7/D$7,P$9/D$9,P$10/D$10)</f>
        <v>0.14612395325014693</v>
      </c>
    </row>
    <row r="25" spans="1:7" x14ac:dyDescent="0.2">
      <c r="C25" s="26">
        <f>SUM(C21:C24)</f>
        <v>0.99999999999999989</v>
      </c>
    </row>
    <row r="27" spans="1:7" x14ac:dyDescent="0.2">
      <c r="A27" s="1" t="s">
        <v>23</v>
      </c>
    </row>
    <row r="28" spans="1:7" x14ac:dyDescent="0.2">
      <c r="B28" t="s">
        <v>47</v>
      </c>
    </row>
    <row r="29" spans="1:7" x14ac:dyDescent="0.2">
      <c r="B29" t="s">
        <v>48</v>
      </c>
    </row>
    <row r="30" spans="1:7" x14ac:dyDescent="0.2">
      <c r="B30" t="s">
        <v>49</v>
      </c>
      <c r="G30" s="27">
        <v>0.75</v>
      </c>
    </row>
    <row r="31" spans="1:7" x14ac:dyDescent="0.2">
      <c r="B31" t="s">
        <v>24</v>
      </c>
      <c r="G31" s="27">
        <f>1-G30</f>
        <v>0.25</v>
      </c>
    </row>
    <row r="32" spans="1:7" ht="16" thickBot="1" x14ac:dyDescent="0.25"/>
    <row r="33" spans="2:3" x14ac:dyDescent="0.2">
      <c r="B33" s="28" t="s">
        <v>8</v>
      </c>
      <c r="C33" s="29" t="s">
        <v>22</v>
      </c>
    </row>
    <row r="34" spans="2:3" x14ac:dyDescent="0.2">
      <c r="B34" s="30" t="s">
        <v>25</v>
      </c>
      <c r="C34" s="32">
        <f>C23</f>
        <v>1.9289972368294446E-2</v>
      </c>
    </row>
    <row r="35" spans="2:3" x14ac:dyDescent="0.2">
      <c r="B35" s="30" t="s">
        <v>26</v>
      </c>
      <c r="C35" s="33">
        <f>C24*G31</f>
        <v>3.6530988312536733E-2</v>
      </c>
    </row>
    <row r="36" spans="2:3" ht="16" thickBot="1" x14ac:dyDescent="0.25">
      <c r="B36" s="31" t="s">
        <v>27</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baseColWidth="10" defaultColWidth="8.83203125" defaultRowHeight="15" x14ac:dyDescent="0.2"/>
  <cols>
    <col min="2" max="2" width="13.5" customWidth="1"/>
    <col min="3" max="3" width="13.33203125" customWidth="1"/>
  </cols>
  <sheetData>
    <row r="1" spans="1:17" x14ac:dyDescent="0.2">
      <c r="A1" s="1" t="s">
        <v>2</v>
      </c>
    </row>
    <row r="3" spans="1:17" x14ac:dyDescent="0.2">
      <c r="A3" s="35" t="s">
        <v>29</v>
      </c>
      <c r="B3" s="36" t="s">
        <v>30</v>
      </c>
      <c r="C3" s="37"/>
      <c r="D3" s="37"/>
      <c r="E3" s="37"/>
      <c r="F3" s="37"/>
      <c r="G3" s="37"/>
      <c r="H3" s="37"/>
      <c r="I3" s="37"/>
      <c r="J3" s="37"/>
      <c r="K3" s="37"/>
      <c r="L3" s="37"/>
      <c r="M3" s="37"/>
      <c r="N3" s="37"/>
      <c r="O3" s="37"/>
      <c r="P3" s="37"/>
      <c r="Q3" s="38"/>
    </row>
    <row r="4" spans="1:17" x14ac:dyDescent="0.2">
      <c r="A4" s="39"/>
      <c r="B4" s="40"/>
      <c r="C4" s="40"/>
      <c r="D4" s="40"/>
      <c r="E4" s="40"/>
      <c r="F4" s="40"/>
      <c r="G4" s="40"/>
      <c r="H4" s="40"/>
      <c r="I4" s="40"/>
      <c r="J4" s="40"/>
      <c r="K4" s="40"/>
      <c r="L4" s="40"/>
      <c r="M4" s="40"/>
      <c r="N4" s="40"/>
      <c r="O4" s="40"/>
      <c r="P4" s="40"/>
      <c r="Q4" s="41"/>
    </row>
    <row r="5" spans="1:17" x14ac:dyDescent="0.2">
      <c r="A5" s="11" t="s">
        <v>31</v>
      </c>
      <c r="B5" s="14"/>
      <c r="C5" s="14"/>
      <c r="D5" s="14"/>
      <c r="E5" s="14"/>
      <c r="F5" s="42"/>
      <c r="G5" s="43" t="s">
        <v>8</v>
      </c>
      <c r="H5" s="14"/>
      <c r="I5" s="14"/>
      <c r="J5" s="14"/>
      <c r="K5" s="14"/>
      <c r="L5" s="40"/>
      <c r="M5" s="40"/>
      <c r="N5" s="40"/>
      <c r="O5" s="40"/>
      <c r="P5" s="40"/>
      <c r="Q5" s="44"/>
    </row>
    <row r="6" spans="1:17" x14ac:dyDescent="0.2">
      <c r="A6" s="15" t="s">
        <v>32</v>
      </c>
      <c r="B6" s="40"/>
      <c r="C6" s="40"/>
      <c r="D6" s="45">
        <v>0.4010403803408249</v>
      </c>
      <c r="E6" s="40"/>
      <c r="F6" s="13"/>
      <c r="G6" s="46" t="s">
        <v>33</v>
      </c>
      <c r="H6" s="40"/>
      <c r="I6" s="40"/>
      <c r="J6" s="40"/>
      <c r="K6" s="47">
        <v>0.76285811311434926</v>
      </c>
      <c r="L6" s="40"/>
      <c r="M6" s="40"/>
      <c r="N6" s="40"/>
      <c r="O6" s="40"/>
      <c r="P6" s="40"/>
      <c r="Q6" s="41"/>
    </row>
    <row r="7" spans="1:17" x14ac:dyDescent="0.2">
      <c r="A7" s="15" t="s">
        <v>34</v>
      </c>
      <c r="B7" s="40"/>
      <c r="C7" s="40"/>
      <c r="D7" s="45">
        <v>0.25114225734749318</v>
      </c>
      <c r="E7" s="40"/>
      <c r="F7" s="13"/>
      <c r="G7" s="48" t="s">
        <v>35</v>
      </c>
      <c r="H7" s="40"/>
      <c r="I7" s="40"/>
      <c r="J7" s="40"/>
      <c r="K7" s="49">
        <v>0.36414855519881451</v>
      </c>
      <c r="L7" s="40"/>
      <c r="M7" s="40"/>
      <c r="N7" s="40"/>
      <c r="O7" s="40"/>
      <c r="P7" s="40"/>
      <c r="Q7" s="41"/>
    </row>
    <row r="8" spans="1:17" x14ac:dyDescent="0.2">
      <c r="A8" s="15" t="s">
        <v>36</v>
      </c>
      <c r="B8" s="40"/>
      <c r="C8" s="40"/>
      <c r="D8" s="45">
        <v>0.11578476166954804</v>
      </c>
      <c r="E8" s="40"/>
      <c r="F8" s="13"/>
      <c r="G8" s="48" t="s">
        <v>37</v>
      </c>
      <c r="H8" s="40"/>
      <c r="I8" s="40"/>
      <c r="J8" s="40"/>
      <c r="K8" s="49">
        <v>0.36913435416152135</v>
      </c>
      <c r="L8" s="40"/>
      <c r="M8" s="40"/>
      <c r="N8" s="40"/>
      <c r="O8" s="40"/>
      <c r="P8" s="40"/>
      <c r="Q8" s="41"/>
    </row>
    <row r="9" spans="1:17" x14ac:dyDescent="0.2">
      <c r="A9" s="15" t="s">
        <v>38</v>
      </c>
      <c r="B9" s="40"/>
      <c r="C9" s="40"/>
      <c r="D9" s="45">
        <v>0.15567115337120277</v>
      </c>
      <c r="E9" s="40"/>
      <c r="F9" s="13"/>
      <c r="G9" s="48" t="s">
        <v>39</v>
      </c>
      <c r="H9" s="40"/>
      <c r="I9" s="40"/>
      <c r="J9" s="40"/>
      <c r="K9" s="49">
        <v>2.9575203754013336E-2</v>
      </c>
      <c r="L9" s="40"/>
      <c r="M9" s="40"/>
      <c r="N9" s="40"/>
      <c r="O9" s="40"/>
      <c r="P9" s="40"/>
      <c r="Q9" s="41"/>
    </row>
    <row r="10" spans="1:17" x14ac:dyDescent="0.2">
      <c r="A10" s="50" t="s">
        <v>40</v>
      </c>
      <c r="B10" s="40"/>
      <c r="C10" s="40"/>
      <c r="D10" s="51">
        <v>7.6361447270931096E-2</v>
      </c>
      <c r="E10" s="40"/>
      <c r="F10" s="13"/>
      <c r="G10" s="46" t="s">
        <v>41</v>
      </c>
      <c r="H10" s="40"/>
      <c r="I10" s="40"/>
      <c r="J10" s="40"/>
      <c r="K10" s="47">
        <v>0.23714188688565077</v>
      </c>
      <c r="L10" s="40"/>
      <c r="M10" s="40"/>
      <c r="N10" s="40"/>
      <c r="O10" s="40"/>
      <c r="P10" s="40"/>
      <c r="Q10" s="41"/>
    </row>
    <row r="11" spans="1:17" x14ac:dyDescent="0.2">
      <c r="A11" s="15" t="s">
        <v>42</v>
      </c>
      <c r="B11" s="40"/>
      <c r="C11" s="40"/>
      <c r="D11" s="45">
        <v>1</v>
      </c>
      <c r="E11" s="40"/>
      <c r="F11" s="13"/>
      <c r="G11" s="48" t="s">
        <v>43</v>
      </c>
      <c r="H11" s="40"/>
      <c r="I11" s="40"/>
      <c r="J11" s="40"/>
      <c r="K11" s="45">
        <v>3.0192640158063718E-2</v>
      </c>
      <c r="L11" s="40"/>
      <c r="M11" s="40"/>
      <c r="N11" s="40"/>
      <c r="O11" s="40"/>
      <c r="P11" s="40"/>
      <c r="Q11" s="41"/>
    </row>
    <row r="12" spans="1:17" x14ac:dyDescent="0.2">
      <c r="A12" s="39"/>
      <c r="B12" s="40"/>
      <c r="C12" s="40"/>
      <c r="D12" s="45"/>
      <c r="E12" s="40"/>
      <c r="F12" s="13"/>
      <c r="G12" s="48" t="s">
        <v>44</v>
      </c>
      <c r="H12" s="52"/>
      <c r="I12" s="40"/>
      <c r="J12" s="40"/>
      <c r="K12" s="45">
        <v>4.8779945665596444E-2</v>
      </c>
      <c r="L12" s="40"/>
      <c r="M12" s="40"/>
      <c r="N12" s="40"/>
      <c r="O12" s="40"/>
      <c r="P12" s="40"/>
      <c r="Q12" s="41"/>
    </row>
    <row r="13" spans="1:17" x14ac:dyDescent="0.2">
      <c r="A13" s="39"/>
      <c r="B13" s="40"/>
      <c r="C13" s="40"/>
      <c r="D13" s="45"/>
      <c r="E13" s="40"/>
      <c r="F13" s="13"/>
      <c r="G13" s="53" t="s">
        <v>45</v>
      </c>
      <c r="H13" s="40"/>
      <c r="I13" s="40"/>
      <c r="J13" s="40"/>
      <c r="K13" s="51">
        <v>0.14816930106199061</v>
      </c>
      <c r="L13" s="40"/>
      <c r="M13" s="40"/>
      <c r="N13" s="40"/>
      <c r="O13" s="40"/>
      <c r="P13" s="49"/>
      <c r="Q13" s="41"/>
    </row>
    <row r="14" spans="1:17" x14ac:dyDescent="0.2">
      <c r="A14" s="39"/>
      <c r="B14" s="40"/>
      <c r="C14" s="40"/>
      <c r="D14" s="45"/>
      <c r="E14" s="40"/>
      <c r="F14" s="13"/>
      <c r="G14" s="52" t="s">
        <v>42</v>
      </c>
      <c r="H14" s="40"/>
      <c r="I14" s="40"/>
      <c r="J14" s="40"/>
      <c r="K14" s="49">
        <v>1</v>
      </c>
      <c r="L14" s="40"/>
      <c r="M14" s="40"/>
      <c r="N14" s="40"/>
      <c r="O14" s="40"/>
      <c r="P14" s="49"/>
      <c r="Q14" s="41"/>
    </row>
    <row r="15" spans="1:17" x14ac:dyDescent="0.2">
      <c r="A15" s="39"/>
      <c r="B15" s="40"/>
      <c r="C15" s="40"/>
      <c r="D15" s="45"/>
      <c r="E15" s="40"/>
      <c r="F15" s="40"/>
      <c r="G15" s="40"/>
      <c r="H15" s="40"/>
      <c r="I15" s="40"/>
      <c r="J15" s="49"/>
      <c r="K15" s="40"/>
      <c r="L15" s="40"/>
      <c r="M15" s="40"/>
      <c r="N15" s="40"/>
      <c r="O15" s="40"/>
      <c r="P15" s="49"/>
      <c r="Q15" s="41"/>
    </row>
    <row r="16" spans="1:17" x14ac:dyDescent="0.2">
      <c r="A16" s="54" t="s">
        <v>20</v>
      </c>
      <c r="B16" s="69" t="s">
        <v>46</v>
      </c>
      <c r="C16" s="69"/>
      <c r="D16" s="69"/>
      <c r="E16" s="69"/>
      <c r="F16" s="69"/>
      <c r="G16" s="69"/>
      <c r="H16" s="69"/>
      <c r="I16" s="69"/>
      <c r="J16" s="69"/>
      <c r="K16" s="69"/>
      <c r="L16" s="69"/>
      <c r="M16" s="69"/>
      <c r="N16" s="69"/>
      <c r="O16" s="69"/>
      <c r="P16" s="69"/>
      <c r="Q16" s="70"/>
    </row>
    <row r="18" spans="2:3" ht="16" thickBot="1" x14ac:dyDescent="0.25"/>
    <row r="19" spans="2:3" x14ac:dyDescent="0.2">
      <c r="B19" s="28" t="s">
        <v>8</v>
      </c>
      <c r="C19" s="29" t="s">
        <v>22</v>
      </c>
    </row>
    <row r="20" spans="2:3" x14ac:dyDescent="0.2">
      <c r="B20" s="30" t="s">
        <v>25</v>
      </c>
      <c r="C20" s="32">
        <f>K10</f>
        <v>0.23714188688565077</v>
      </c>
    </row>
    <row r="21" spans="2:3" x14ac:dyDescent="0.2">
      <c r="B21" s="30" t="s">
        <v>26</v>
      </c>
      <c r="C21" s="33">
        <f>K6</f>
        <v>0.76285811311434926</v>
      </c>
    </row>
    <row r="22" spans="2:3" ht="16" thickBot="1" x14ac:dyDescent="0.25">
      <c r="B22" s="31" t="s">
        <v>27</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50B03-E0A3-5D4F-B77E-09651BD6C4D7}">
  <dimension ref="B2:H11"/>
  <sheetViews>
    <sheetView workbookViewId="0">
      <selection activeCell="H4" sqref="H4"/>
    </sheetView>
  </sheetViews>
  <sheetFormatPr baseColWidth="10" defaultRowHeight="15" x14ac:dyDescent="0.2"/>
  <sheetData>
    <row r="2" spans="2:8" x14ac:dyDescent="0.2">
      <c r="B2" s="71" t="s">
        <v>70</v>
      </c>
      <c r="C2" s="72"/>
      <c r="D2" s="72"/>
      <c r="F2" s="71" t="s">
        <v>64</v>
      </c>
      <c r="G2" s="72"/>
      <c r="H2" s="72"/>
    </row>
    <row r="3" spans="2:8" x14ac:dyDescent="0.2">
      <c r="B3" s="73" t="s">
        <v>65</v>
      </c>
      <c r="C3" s="74">
        <f>SUM(D11:F11)/3-G3</f>
        <v>6.1868000000000016</v>
      </c>
      <c r="D3" s="74">
        <f>C3/C5</f>
        <v>2.6842318085027003E-2</v>
      </c>
      <c r="F3" s="73" t="s">
        <v>65</v>
      </c>
      <c r="G3" s="74">
        <f>SUM(D11:F11)*0.8/3</f>
        <v>24.747199999999996</v>
      </c>
      <c r="H3" s="74">
        <f>G3/G5</f>
        <v>0.15861731280438049</v>
      </c>
    </row>
    <row r="4" spans="2:8" ht="16" thickBot="1" x14ac:dyDescent="0.25">
      <c r="B4" s="75" t="s">
        <v>66</v>
      </c>
      <c r="C4" s="76">
        <f>SUM(D9:F9)/3</f>
        <v>224.29999999999998</v>
      </c>
      <c r="D4" s="76">
        <f>C4/C5</f>
        <v>0.97315768191497298</v>
      </c>
      <c r="F4" s="75" t="s">
        <v>66</v>
      </c>
      <c r="G4" s="74">
        <f>SUM(D10:F10)/3</f>
        <v>87.112666666666669</v>
      </c>
      <c r="H4" s="76">
        <f>G4/G5</f>
        <v>0.5583491101171203</v>
      </c>
    </row>
    <row r="5" spans="2:8" x14ac:dyDescent="0.2">
      <c r="B5" s="77" t="s">
        <v>67</v>
      </c>
      <c r="C5" s="78">
        <f>C3+C4</f>
        <v>230.48679999999999</v>
      </c>
      <c r="D5" s="77"/>
      <c r="F5" s="77" t="s">
        <v>67</v>
      </c>
      <c r="G5" s="78">
        <v>156.01827797019999</v>
      </c>
      <c r="H5" s="77"/>
    </row>
    <row r="7" spans="2:8" x14ac:dyDescent="0.2">
      <c r="B7" t="s">
        <v>69</v>
      </c>
    </row>
    <row r="8" spans="2:8" x14ac:dyDescent="0.2">
      <c r="D8" s="1">
        <v>2017</v>
      </c>
      <c r="E8" s="1">
        <v>2018</v>
      </c>
      <c r="F8" s="1">
        <v>2019</v>
      </c>
    </row>
    <row r="9" spans="2:8" x14ac:dyDescent="0.2">
      <c r="B9" s="79" t="s">
        <v>71</v>
      </c>
      <c r="C9" s="79"/>
      <c r="D9" s="79">
        <v>212.95</v>
      </c>
      <c r="E9" s="79">
        <v>227.80199999999999</v>
      </c>
      <c r="F9" s="79">
        <v>232.148</v>
      </c>
      <c r="G9" s="79"/>
      <c r="H9" s="79"/>
    </row>
    <row r="10" spans="2:8" x14ac:dyDescent="0.2">
      <c r="B10" s="79" t="s">
        <v>72</v>
      </c>
      <c r="C10" s="79"/>
      <c r="D10" s="79">
        <v>81.489999999999995</v>
      </c>
      <c r="E10" s="79">
        <v>87.173000000000002</v>
      </c>
      <c r="F10" s="79">
        <v>92.674999999999997</v>
      </c>
      <c r="G10" s="79"/>
      <c r="H10" s="79"/>
    </row>
    <row r="11" spans="2:8" x14ac:dyDescent="0.2">
      <c r="B11" s="79" t="s">
        <v>73</v>
      </c>
      <c r="C11" s="79"/>
      <c r="D11" s="79">
        <v>28.917000000000002</v>
      </c>
      <c r="E11" s="79">
        <v>30.934000000000001</v>
      </c>
      <c r="F11" s="79">
        <v>32.951000000000001</v>
      </c>
      <c r="G11" s="79"/>
      <c r="H11" s="7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5"/>
  <sheetViews>
    <sheetView workbookViewId="0">
      <selection activeCell="B5" sqref="B5"/>
    </sheetView>
  </sheetViews>
  <sheetFormatPr baseColWidth="10" defaultColWidth="8.83203125" defaultRowHeight="15" x14ac:dyDescent="0.2"/>
  <cols>
    <col min="1" max="1" width="35.33203125" customWidth="1"/>
    <col min="2" max="2" width="18.33203125" customWidth="1"/>
    <col min="3" max="3" width="19" customWidth="1"/>
    <col min="4" max="4" width="15.1640625" customWidth="1"/>
  </cols>
  <sheetData>
    <row r="1" spans="1:4" ht="32" x14ac:dyDescent="0.2">
      <c r="A1" s="58" t="s">
        <v>59</v>
      </c>
      <c r="B1" s="55" t="s">
        <v>51</v>
      </c>
      <c r="C1" s="55" t="s">
        <v>52</v>
      </c>
      <c r="D1" s="55" t="s">
        <v>2</v>
      </c>
    </row>
    <row r="2" spans="1:4" x14ac:dyDescent="0.2">
      <c r="A2" t="s">
        <v>25</v>
      </c>
      <c r="B2" s="57">
        <f>'MEX Split'!D3</f>
        <v>2.6842318085027003E-2</v>
      </c>
      <c r="C2" s="57">
        <f>B2</f>
        <v>2.6842318085027003E-2</v>
      </c>
      <c r="D2" s="57">
        <f>'MEX Split'!H3</f>
        <v>0.15861731280438049</v>
      </c>
    </row>
    <row r="3" spans="1:4" x14ac:dyDescent="0.2">
      <c r="A3" t="s">
        <v>60</v>
      </c>
      <c r="B3" s="57">
        <v>0</v>
      </c>
      <c r="C3" s="57">
        <f t="shared" ref="C3:C5" si="0">B3</f>
        <v>0</v>
      </c>
      <c r="D3" s="57">
        <f>'MEX Split'!H4</f>
        <v>0.5583491101171203</v>
      </c>
    </row>
    <row r="4" spans="1:4" x14ac:dyDescent="0.2">
      <c r="A4" t="s">
        <v>54</v>
      </c>
      <c r="B4" s="57">
        <f>'MEX Split'!D4</f>
        <v>0.97315768191497298</v>
      </c>
      <c r="C4" s="57">
        <f t="shared" si="0"/>
        <v>0.97315768191497298</v>
      </c>
      <c r="D4">
        <f>Commercial!C22</f>
        <v>0</v>
      </c>
    </row>
    <row r="5" spans="1:4" x14ac:dyDescent="0.2">
      <c r="A5" t="s">
        <v>53</v>
      </c>
      <c r="B5">
        <v>0</v>
      </c>
      <c r="C5" s="56">
        <f t="shared" si="0"/>
        <v>0</v>
      </c>
      <c r="D5">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Residential</vt:lpstr>
      <vt:lpstr>Commercial</vt:lpstr>
      <vt:lpstr>MEX Split</vt:lpstr>
      <vt:lpstr>FoBObE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2014-04-17T21:40:42Z</dcterms:created>
  <dcterms:modified xsi:type="dcterms:W3CDTF">2021-07-12T04:53:06Z</dcterms:modified>
</cp:coreProperties>
</file>