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86F5796E-05FB-4F76-9F93-2AB2DF107C3D}"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4" i="23"/>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4" i="23" l="1"/>
  <c r="O24" i="23" s="1"/>
  <c r="J24" i="23"/>
  <c r="K24"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<sst xmlns="http://schemas.openxmlformats.org/spreadsheetml/2006/main" count="39510" uniqueCount="4474">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</sst>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4045</v>
      </c>
      <c r="C1" s="391">
        <v>46273</v>
      </c>
      <c r="G1" s="392" t="s">
        <v>4001</v>
      </c>
      <c r="H1" s="392" t="s">
        <v>4002</v>
      </c>
    </row>
    <row r="2" spans="1:8" x14ac:dyDescent="0.25">
      <c r="B2" t="str">
        <f>_xlfn.XLOOKUP(B1,H:H,G:G,0,0,1)</f>
        <v>MI</v>
      </c>
      <c r="C2" t="str">
        <f>_xlfn.XLOOKUP(B2,G:G, H:H, 0,0,1)</f>
        <v>Michigan</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ht="75"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201</v>
      </c>
      <c r="H24" t="s">
        <v>4167</v>
      </c>
      <c r="I24" s="424">
        <v>2030</v>
      </c>
      <c r="J24" s="424">
        <f t="shared" si="0"/>
        <v>96.47999999999999</v>
      </c>
      <c r="K24" s="424">
        <f t="shared" si="1"/>
        <v>96.47999999999999</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MI</v>
      </c>
      <c r="C1" s="431">
        <f>SUM(C4:C87)</f>
        <v>188.70935535723865</v>
      </c>
      <c r="D1" s="431">
        <f t="shared" ref="D1:AG1" si="0">SUM(D4:D87)</f>
        <v>188.10711823005624</v>
      </c>
      <c r="E1" s="431">
        <f t="shared" si="0"/>
        <v>188.48257081191133</v>
      </c>
      <c r="F1" s="431">
        <f t="shared" si="0"/>
        <v>189.02287502190637</v>
      </c>
      <c r="G1" s="431">
        <f t="shared" si="0"/>
        <v>193.86781238853919</v>
      </c>
      <c r="H1" s="431">
        <f t="shared" si="0"/>
        <v>197.49770797516447</v>
      </c>
      <c r="I1" s="431">
        <f t="shared" si="0"/>
        <v>203.33735427267843</v>
      </c>
      <c r="J1" s="431">
        <f t="shared" si="0"/>
        <v>200.96434625233786</v>
      </c>
      <c r="K1" s="431">
        <f t="shared" si="0"/>
        <v>199.78659900391804</v>
      </c>
      <c r="L1" s="431">
        <f t="shared" si="0"/>
        <v>205.02425262015058</v>
      </c>
      <c r="M1" s="431">
        <f t="shared" si="0"/>
        <v>203.69595466614982</v>
      </c>
      <c r="N1" s="431">
        <f t="shared" si="0"/>
        <v>199.61980540759907</v>
      </c>
      <c r="O1" s="431">
        <f t="shared" si="0"/>
        <v>200.33557424794404</v>
      </c>
      <c r="P1" s="431">
        <f t="shared" si="0"/>
        <v>198.33952675571697</v>
      </c>
      <c r="Q1" s="431">
        <f t="shared" si="0"/>
        <v>199.98301439273399</v>
      </c>
      <c r="R1" s="431">
        <f t="shared" si="0"/>
        <v>201.0139762518852</v>
      </c>
      <c r="S1" s="431">
        <f t="shared" si="0"/>
        <v>189.25221715161729</v>
      </c>
      <c r="T1" s="431">
        <f t="shared" si="0"/>
        <v>191.58206893308738</v>
      </c>
      <c r="U1" s="431">
        <f t="shared" si="0"/>
        <v>184.65219005767395</v>
      </c>
      <c r="V1" s="431">
        <f t="shared" si="0"/>
        <v>172.68283924132814</v>
      </c>
      <c r="W1" s="431">
        <f t="shared" si="0"/>
        <v>182.37515727509182</v>
      </c>
      <c r="X1" s="431">
        <f t="shared" si="0"/>
        <v>177.2687691441493</v>
      </c>
      <c r="Y1" s="431">
        <f t="shared" si="0"/>
        <v>169.89981624940387</v>
      </c>
      <c r="Z1" s="431">
        <f t="shared" si="0"/>
        <v>177.39616479213169</v>
      </c>
      <c r="AA1" s="431">
        <f t="shared" si="0"/>
        <v>176.9160118102134</v>
      </c>
      <c r="AB1" s="431">
        <f t="shared" si="0"/>
        <v>176.61250112113467</v>
      </c>
      <c r="AC1" s="431">
        <f t="shared" si="0"/>
        <v>167.39576727584347</v>
      </c>
      <c r="AD1" s="431">
        <f t="shared" si="0"/>
        <v>165.45278645894118</v>
      </c>
      <c r="AE1" s="431">
        <f t="shared" si="0"/>
        <v>172.03246854207413</v>
      </c>
      <c r="AF1" s="431">
        <f t="shared" si="0"/>
        <v>167.17772903592268</v>
      </c>
      <c r="AG1" s="431">
        <f t="shared" si="0"/>
        <v>145.21904783464484</v>
      </c>
      <c r="AH1" s="431">
        <f>SUM(AH4:AH87)</f>
        <v>155.85395000855854</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25">
      <c r="A5" s="435" t="s">
        <v>2216</v>
      </c>
      <c r="B5" s="436" t="s">
        <v>4223</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25">
      <c r="A6" s="435" t="s">
        <v>2216</v>
      </c>
      <c r="B6" s="436" t="s">
        <v>4227</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25">
      <c r="A7" s="435" t="s">
        <v>2216</v>
      </c>
      <c r="B7" s="436" t="s">
        <v>4229</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25">
      <c r="A8" s="435" t="s">
        <v>2216</v>
      </c>
      <c r="B8" s="436" t="s">
        <v>4231</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25">
      <c r="A9" s="435" t="s">
        <v>2216</v>
      </c>
      <c r="B9" s="436" t="s">
        <v>4241</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25">
      <c r="A10" s="435" t="s">
        <v>2216</v>
      </c>
      <c r="B10" s="436" t="s">
        <v>4250</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25">
      <c r="A11" s="435" t="s">
        <v>2216</v>
      </c>
      <c r="B11" s="436" t="s">
        <v>4245</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25">
      <c r="A12" s="435" t="s">
        <v>2216</v>
      </c>
      <c r="B12" s="436" t="s">
        <v>4256</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25">
      <c r="A13" s="435" t="s">
        <v>2216</v>
      </c>
      <c r="B13" s="436" t="s">
        <v>4260</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25">
      <c r="A14" s="435" t="s">
        <v>2216</v>
      </c>
      <c r="B14" s="436" t="s">
        <v>4278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25">
      <c r="A17" s="435" t="s">
        <v>2216</v>
      </c>
      <c r="B17" s="436" t="s">
        <v>4258</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25">
      <c r="A21" s="435" t="s">
        <v>2216</v>
      </c>
      <c r="B21" s="436" t="s">
        <v>4270</v>
      </c>
      <c r="C21" s="437">
        <f>SUMIFS('EPA Export Aggregation'!F:F,'EPA Export Aggregation'!$A:$A,$B21,'EPA Export Aggregation'!$D:$D,$A$1)*IF($A21="CH4",About!$D$58,IF($A21="N2O",About!$D$59,1))</f>
        <v>0.23989587222219999</v>
      </c>
      <c r="D21" s="437">
        <f>SUMIFS('EPA Export Aggregation'!G:G,'EPA Export Aggregation'!$A:$A,$B21,'EPA Export Aggregation'!$D:$D,$A$1)*IF($A21="CH4",About!$D$58,IF($A21="N2O",About!$D$59,1))</f>
        <v>0.2028534972222</v>
      </c>
      <c r="E21" s="437">
        <f>SUMIFS('EPA Export Aggregation'!H:H,'EPA Export Aggregation'!$A:$A,$B21,'EPA Export Aggregation'!$D:$D,$A$1)*IF($A21="CH4",About!$D$58,IF($A21="N2O",About!$D$59,1))</f>
        <v>0.20751087222219999</v>
      </c>
      <c r="F21" s="437">
        <f>SUMIFS('EPA Export Aggregation'!I:I,'EPA Export Aggregation'!$A:$A,$B21,'EPA Export Aggregation'!$D:$D,$A$1)*IF($A21="CH4",About!$D$58,IF($A21="N2O",About!$D$59,1))</f>
        <v>0.19869341388889999</v>
      </c>
      <c r="G21" s="437">
        <f>SUMIFS('EPA Export Aggregation'!J:J,'EPA Export Aggregation'!$A:$A,$B21,'EPA Export Aggregation'!$D:$D,$A$1)*IF($A21="CH4",About!$D$58,IF($A21="N2O",About!$D$59,1))</f>
        <v>0.1869033904762</v>
      </c>
      <c r="H21" s="437">
        <f>SUMIFS('EPA Export Aggregation'!K:K,'EPA Export Aggregation'!$A:$A,$B21,'EPA Export Aggregation'!$D:$D,$A$1)*IF($A21="CH4",About!$D$58,IF($A21="N2O",About!$D$59,1))</f>
        <v>0.18908196190480001</v>
      </c>
      <c r="I21" s="437">
        <f>SUMIFS('EPA Export Aggregation'!L:L,'EPA Export Aggregation'!$A:$A,$B21,'EPA Export Aggregation'!$D:$D,$A$1)*IF($A21="CH4",About!$D$58,IF($A21="N2O",About!$D$59,1))</f>
        <v>0.20297481904760001</v>
      </c>
      <c r="J21" s="437">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25">
      <c r="A30" s="435" t="s">
        <v>2216</v>
      </c>
      <c r="B30" s="436" t="s">
        <v>4291</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37">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37">
        <f>SUMIFS('EPA Export Aggregation'!R:R,'EPA Export Aggregation'!$A:$A,$B33,'EPA Export Aggregation'!$D:$D,$A$1)*IF($A33="CH4",About!$D$58,IF($A33="N2O",About!$D$59,1))</f>
        <v>0</v>
      </c>
      <c r="P33" s="437">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37">
        <f>SUMIFS('EPA Export Aggregation'!U:U,'EPA Export Aggregation'!$A:$A,$B33,'EPA Export Aggregation'!$D:$D,$A$1)*IF($A33="CH4",About!$D$58,IF($A33="N2O",About!$D$59,1))</f>
        <v>6.0901280287699998E-2</v>
      </c>
      <c r="S33" s="437">
        <f>SUMIFS('EPA Export Aggregation'!V:V,'EPA Export Aggregation'!$A:$A,$B33,'EPA Export Aggregation'!$D:$D,$A$1)*IF($A33="CH4",About!$D$58,IF($A33="N2O",About!$D$59,1))</f>
        <v>5.31918058734E-2</v>
      </c>
      <c r="T33" s="437">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37">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37">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37">
        <f>SUMIFS('EPA Export Aggregation'!AD:AD,'EPA Export Aggregation'!$A:$A,$B33,'EPA Export Aggregation'!$D:$D,$A$1)*IF($A33="CH4",About!$D$58,IF($A33="N2O",About!$D$59,1))</f>
        <v>0.34895107330019998</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0.34917185299679998</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2.5601576945199999E-2</v>
      </c>
      <c r="AH33" s="437">
        <f>SUMIFS('EPA Export Aggregation'!AK:AK,'EPA Export Aggregation'!$A:$A,$B33,'EPA Export Aggregation'!$D:$D,$A$1)*IF($A33="CH4",About!$D$58,IF($A33="N2O",About!$D$59,1))</f>
        <v>2.6756871925200001E-2</v>
      </c>
    </row>
    <row r="34" spans="1:34" x14ac:dyDescent="0.25">
      <c r="A34" s="435" t="s">
        <v>2216</v>
      </c>
      <c r="B34" s="436" t="s">
        <v>4262</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2026-09-08T15:18:11Z</dcterms:modified>
</cp:coreProperties>
</file>