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template_state/"/>
    </mc:Choice>
  </mc:AlternateContent>
  <xr:revisionPtr revIDLastSave="0" documentId="13_ncr:1_{46973AFC-000D-8140-AD21-1DB2D0D3F9E9}" xr6:coauthVersionLast="46" xr6:coauthVersionMax="46" xr10:uidLastSave="{00000000-0000-0000-0000-000000000000}"/>
  <bookViews>
    <workbookView xWindow="0" yWindow="460" windowWidth="28800" windowHeight="15740" activeTab="7" xr2:uid="{00000000-000D-0000-FFFF-FFFF00000000}"/>
  </bookViews>
  <sheets>
    <sheet name="About" sheetId="1" r:id="rId1"/>
    <sheet name="Unique State Inputs" sheetId="13" r:id="rId2"/>
    <sheet name="Target Calculations" sheetId="10" r:id="rId3"/>
    <sheet name="OutputGraphs" sheetId="7" r:id="rId4"/>
    <sheet name="PolicyLevers" sheetId="5" r:id="rId5"/>
    <sheet name="Supporting Data" sheetId="3" r:id="rId6"/>
    <sheet name="Supporting Data from Scripts" sheetId="4" r:id="rId7"/>
    <sheet name="Repeating Values" sheetId="2" r:id="rId8"/>
    <sheet name="State 2005 Data" sheetId="9" r:id="rId9"/>
    <sheet name="ReferenceScenarios" sheetId="11" r:id="rId10"/>
    <sheet name="UnitControlCenter" sheetId="6" r:id="rId11"/>
    <sheet name="Output Graph Color Key" sheetId="8" r:id="rId12"/>
    <sheet name="MaxBoundCalculations" sheetId="12" r:id="rId13"/>
  </sheets>
  <externalReferences>
    <externalReference r:id="rId14"/>
  </externalReferences>
  <definedNames>
    <definedName name="_xlnm._FilterDatabase" localSheetId="4" hidden="1">PolicyLevers!$A$1:$U$753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O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B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M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M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O347" i="5"/>
  <c r="N347" i="5"/>
  <c r="M347" i="5"/>
  <c r="L347" i="5"/>
  <c r="K347" i="5"/>
  <c r="J347" i="5"/>
  <c r="C347" i="5"/>
  <c r="B347" i="5"/>
  <c r="A347" i="5"/>
  <c r="K346" i="5"/>
  <c r="J346" i="5"/>
  <c r="C346" i="5"/>
  <c r="B346" i="5"/>
  <c r="A346" i="5"/>
  <c r="S345" i="5"/>
  <c r="P345" i="5"/>
  <c r="O345" i="5"/>
  <c r="N345" i="5"/>
  <c r="M345" i="5"/>
  <c r="L345" i="5"/>
  <c r="K345" i="5"/>
  <c r="J345" i="5"/>
  <c r="C345" i="5"/>
  <c r="B345" i="5"/>
  <c r="A345" i="5"/>
  <c r="S344" i="5"/>
  <c r="P344" i="5"/>
  <c r="N344" i="5"/>
  <c r="M344" i="5"/>
  <c r="L344" i="5"/>
  <c r="K344" i="5"/>
  <c r="J344" i="5"/>
  <c r="C344" i="5"/>
  <c r="B344" i="5"/>
  <c r="A344" i="5"/>
  <c r="S343" i="5"/>
  <c r="P343" i="5"/>
  <c r="O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M150" i="5"/>
  <c r="M156" i="5" s="1"/>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L12" i="7" l="1"/>
  <c r="I5" i="10"/>
  <c r="G6" i="10"/>
  <c r="F6" i="10"/>
  <c r="G4" i="10"/>
  <c r="M11" i="7" s="1"/>
  <c r="F9" i="10"/>
  <c r="C11" i="10"/>
  <c r="G5" i="10"/>
  <c r="M12" i="7" s="1"/>
  <c r="C10" i="10"/>
  <c r="F3" i="10"/>
  <c r="L9" i="7" s="1"/>
  <c r="B8" i="10"/>
  <c r="J8" i="10" s="1"/>
  <c r="D6" i="2"/>
  <c r="P141" i="5" s="1"/>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B660" i="5"/>
  <c r="F35" i="7"/>
  <c r="F84" i="7"/>
  <c r="F108" i="7"/>
  <c r="F133" i="7"/>
  <c r="J9" i="9"/>
  <c r="B7" i="10" s="1"/>
  <c r="J8" i="9"/>
  <c r="B6" i="10" s="1"/>
  <c r="J6" i="10" s="1"/>
  <c r="J7" i="9"/>
  <c r="B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J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G10" i="10" l="1"/>
  <c r="I8" i="10"/>
  <c r="K8" i="10" s="1"/>
  <c r="I9" i="10"/>
  <c r="F10" i="10"/>
  <c r="F11" i="10" s="1"/>
  <c r="AZ6" i="3"/>
  <c r="P76" i="5" s="1"/>
  <c r="AO6" i="3"/>
  <c r="AN6" i="3"/>
  <c r="AP6" i="3"/>
  <c r="N6" i="3"/>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P129" i="5" s="1"/>
  <c r="E82" i="3" a="1"/>
  <c r="E82" i="3" s="1"/>
  <c r="D79" i="3" a="1"/>
  <c r="D79" i="3" s="1"/>
  <c r="P134" i="5"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P553" i="5" s="1"/>
  <c r="T6" i="3"/>
  <c r="L6" i="3"/>
  <c r="D6" i="3"/>
  <c r="AX6" i="3"/>
  <c r="S6" i="3"/>
  <c r="K6" i="3"/>
  <c r="C6" i="3"/>
  <c r="P329" i="5"/>
  <c r="AR6" i="3"/>
  <c r="U6" i="3"/>
  <c r="M6" i="3"/>
  <c r="P206" i="5" s="1"/>
  <c r="E6" i="3"/>
  <c r="P64" i="5" s="1"/>
  <c r="P71" i="5"/>
  <c r="AW6" i="3"/>
  <c r="R6" i="3"/>
  <c r="J6" i="3"/>
  <c r="B6" i="3"/>
  <c r="AV6" i="3"/>
  <c r="Q6" i="3"/>
  <c r="I6" i="3"/>
  <c r="AU6" i="3"/>
  <c r="P223" i="5" s="1"/>
  <c r="P6" i="3"/>
  <c r="H6" i="3"/>
  <c r="J9" i="10"/>
  <c r="K9" i="10" s="1"/>
  <c r="A122" i="12"/>
  <c r="A111" i="12" s="1"/>
  <c r="I7" i="10"/>
  <c r="I6" i="10"/>
  <c r="K6" i="10" s="1"/>
  <c r="N14" i="7" s="1"/>
  <c r="L14" i="7"/>
  <c r="J7" i="10"/>
  <c r="J5" i="10"/>
  <c r="K5" i="10" s="1"/>
  <c r="N12" i="7" s="1"/>
  <c r="T63" i="3"/>
  <c r="P551" i="5" s="1"/>
  <c r="L63" i="3"/>
  <c r="D63" i="3"/>
  <c r="S63" i="3"/>
  <c r="P544" i="5" s="1"/>
  <c r="K63" i="3"/>
  <c r="C63" i="3"/>
  <c r="Y63" i="3"/>
  <c r="P546" i="5" s="1"/>
  <c r="Q63" i="3"/>
  <c r="I63" i="3"/>
  <c r="X63" i="3"/>
  <c r="P547" i="5" s="1"/>
  <c r="P63" i="3"/>
  <c r="H63" i="3"/>
  <c r="R63" i="3"/>
  <c r="P550" i="5" s="1"/>
  <c r="J63" i="3"/>
  <c r="W63" i="3"/>
  <c r="P545" i="5" s="1"/>
  <c r="O63" i="3"/>
  <c r="G63" i="3"/>
  <c r="V63" i="3"/>
  <c r="P552" i="5" s="1"/>
  <c r="N63" i="3"/>
  <c r="F63" i="3"/>
  <c r="U63" i="3"/>
  <c r="P548" i="5" s="1"/>
  <c r="M63" i="3"/>
  <c r="E63" i="3"/>
  <c r="J13" i="9"/>
  <c r="D10" i="10" l="1"/>
  <c r="L87" i="3" a="1"/>
  <c r="L87" i="3" s="1"/>
  <c r="K86" i="3" a="1"/>
  <c r="K86" i="3" s="1"/>
  <c r="K88" i="3" s="1"/>
  <c r="L86" i="3" a="1"/>
  <c r="L86" i="3" s="1"/>
  <c r="L88"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Q88" i="3" s="1"/>
  <c r="R87" i="3" a="1"/>
  <c r="R87" i="3" s="1"/>
  <c r="R86" i="3" a="1"/>
  <c r="R86" i="3" s="1"/>
  <c r="R88"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Q2" i="7" l="1"/>
  <c r="R2" i="7" s="1"/>
  <c r="Q3" i="7"/>
  <c r="R3" i="7" s="1"/>
  <c r="N88" i="3"/>
  <c r="P88" i="3"/>
  <c r="O88" i="3"/>
  <c r="M88" i="3"/>
  <c r="I10" i="10"/>
  <c r="J10" i="10"/>
  <c r="J11" i="10"/>
  <c r="I11" i="10"/>
  <c r="K3" i="10"/>
  <c r="N9" i="7" s="1"/>
  <c r="K11" i="10" l="1"/>
  <c r="N2" i="7" s="1"/>
  <c r="K10" i="10"/>
  <c r="N3" i="7" s="1"/>
  <c r="I224" i="5"/>
  <c r="I234" i="5"/>
  <c r="P235" i="5"/>
  <c r="X6" i="3"/>
  <c r="P224" i="5" s="1"/>
  <c r="Y6" i="3"/>
  <c r="I225" i="5" s="1"/>
  <c r="Z6" i="3"/>
  <c r="I226" i="5" s="1"/>
  <c r="AA6" i="3"/>
  <c r="AB6" i="3"/>
  <c r="AC6" i="3"/>
  <c r="AD6" i="3"/>
  <c r="AE6" i="3"/>
  <c r="Z228" i="5" s="1"/>
  <c r="AF6" i="3"/>
  <c r="AG6" i="3"/>
  <c r="I233" i="5" s="1"/>
  <c r="AH6" i="3"/>
  <c r="P234" i="5" s="1"/>
  <c r="AI6" i="3"/>
  <c r="I235" i="5" s="1"/>
  <c r="AJ6" i="3"/>
  <c r="AK6" i="3"/>
  <c r="AL6" i="3"/>
  <c r="AM6" i="3"/>
  <c r="B19" i="1" l="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<sst xmlns="http://schemas.openxmlformats.org/spreadsheetml/2006/main" count="12272" uniqueCount="2097">
  <si>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</si>
  <si>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</si>
  <si>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</si>
  <si>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</si>
  <si>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</si>
  <si>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</si>
  <si>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</si>
  <si>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</si>
  <si>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</si>
  <si>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</si>
  <si>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</si>
  <si>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</si>
  <si>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</si>
  <si>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</si>
  <si>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</si>
  <si>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</si>
  <si>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</si>
  <si>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</si>
  <si>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</si>
  <si>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</si>
  <si>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</si>
  <si>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</si>
  <si>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</si>
  <si>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</si>
  <si>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</si>
  <si>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</si>
  <si>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</si>
  <si>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</si>
  <si>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</si>
  <si>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</si>
  <si>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</si>
  <si>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</si>
  <si>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</si>
  <si>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</si>
  <si>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</si>
  <si>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</si>
  <si>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</si>
  <si>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</si>
  <si>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</si>
  <si>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</si>
  <si>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</si>
  <si>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</si>
  <si>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</si>
  <si>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</si>
  <si>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</si>
  <si>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</si>
  <si>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</si>
  <si>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</si>
  <si>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</si>
  <si>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</si>
  <si>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</si>
  <si>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</si>
  <si>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</si>
  <si>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</si>
  <si>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</si>
  <si>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</si>
  <si>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</si>
  <si>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</si>
  <si>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</si>
  <si>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</si>
  <si>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</si>
  <si>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</si>
  <si>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</si>
  <si>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</si>
  <si>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</si>
  <si>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</si>
  <si>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</si>
  <si>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</si>
  <si>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</si>
  <si>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</si>
  <si>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</si>
  <si>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</si>
  <si>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</si>
  <si>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</si>
  <si>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</si>
  <si>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</si>
  <si>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</si>
  <si>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</si>
  <si>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</si>
  <si>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</si>
  <si>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</si>
  <si>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</si>
  <si>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</si>
  <si>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</si>
  <si>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</si>
  <si>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</si>
  <si>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</si>
  <si>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</si>
  <si>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</si>
  <si>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</si>
  <si>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</si>
  <si>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</si>
  <si>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</si>
  <si>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</si>
  <si>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</si>
  <si>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</si>
  <si>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</si>
  <si>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</si>
  <si>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</si>
  <si>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</si>
  <si>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</si>
  <si>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</si>
  <si>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</si>
  <si>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</si>
  <si>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</si>
  <si>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</si>
  <si>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</si>
  <si>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</si>
  <si>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</si>
  <si>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</si>
  <si>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</si>
  <si>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</si>
  <si>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</si>
  <si>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</si>
  <si>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</si>
  <si>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</si>
  <si>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</si>
  <si>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</si>
  <si>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</si>
  <si>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</si>
  <si>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</si>
  <si>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</si>
  <si>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</si>
  <si>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</si>
  <si>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</si>
  <si>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</si>
  <si>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</si>
  <si>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</si>
  <si>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</si>
  <si>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</si>
  <si>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</si>
  <si>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</si>
  <si>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</si>
  <si>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</si>
  <si>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</si>
  <si>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</si>
  <si>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</si>
  <si>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</si>
  <si>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</si>
  <si>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</si>
  <si>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</si>
  <si>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</si>
  <si>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</si>
  <si>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</si>
  <si>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</si>
  <si>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</si>
  <si>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</si>
  <si>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</si>
  <si>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</si>
  <si>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</si>
  <si>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</si>
  <si>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</si>
  <si>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</si>
  <si>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</si>
  <si>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</si>
  <si>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</si>
  <si>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</si>
  <si>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</si>
  <si>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</si>
  <si>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</si>
  <si>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</si>
  <si>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</si>
  <si>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</si>
  <si>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</si>
  <si>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</si>
  <si>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</si>
  <si>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</si>
  <si>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</si>
  <si>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</si>
  <si>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</si>
  <si>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</si>
  <si>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</si>
  <si>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</si>
  <si>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</si>
  <si>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</si>
  <si>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</si>
  <si>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</si>
  <si>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</si>
  <si>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</si>
  <si>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</si>
  <si>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</si>
  <si>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</si>
  <si>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</si>
  <si>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</si>
  <si>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</si>
  <si>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</si>
  <si>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</si>
  <si>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</si>
  <si>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</si>
  <si>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</si>
  <si>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</si>
  <si>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</si>
  <si>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</si>
  <si>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</si>
  <si>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</si>
  <si>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</si>
  <si>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</si>
  <si>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</si>
  <si>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</si>
  <si>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</si>
  <si>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</si>
  <si>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</si>
  <si>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</si>
  <si>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</si>
  <si>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</si>
  <si>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</si>
  <si>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</si>
  <si>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</si>
  <si>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</si>
  <si>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</si>
  <si>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</si>
  <si>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</si>
  <si>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</si>
  <si>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</si>
  <si>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</si>
  <si>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</si>
  <si>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</si>
  <si>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</si>
  <si>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</si>
  <si>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</si>
  <si>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</si>
  <si>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</si>
  <si>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</si>
  <si>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</si>
  <si>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</si>
  <si>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</si>
  <si>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</si>
  <si>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</si>
  <si>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</si>
  <si>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</si>
  <si>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</si>
  <si>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</si>
  <si>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</si>
  <si>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</si>
  <si>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</si>
  <si>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</si>
  <si>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</si>
  <si>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</si>
  <si>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</si>
  <si>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</si>
  <si>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</si>
  <si>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</si>
  <si>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</si>
  <si>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</si>
  <si>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</si>
  <si>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</si>
  <si>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</si>
  <si>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</si>
  <si>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</si>
  <si>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</si>
  <si>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</si>
  <si>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</si>
  <si>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</si>
  <si>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</si>
  <si>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</si>
  <si>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</si>
  <si>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</si>
  <si>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</si>
  <si>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</si>
  <si>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</si>
  <si>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</si>
  <si>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</si>
  <si>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</si>
  <si>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</si>
  <si>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</si>
  <si>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</si>
  <si>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</si>
  <si>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</si>
  <si>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</si>
  <si>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</si>
  <si>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</si>
  <si>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</si>
  <si>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</si>
  <si>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</si>
  <si>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</si>
  <si>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</si>
  <si>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</si>
  <si>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</si>
  <si>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</si>
  <si>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</si>
  <si>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</si>
  <si>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</si>
  <si>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</si>
  <si>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</si>
  <si>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</si>
  <si>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</si>
  <si>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</si>
  <si>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</si>
  <si>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</si>
  <si>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</si>
  <si>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</si>
  <si>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</si>
  <si>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</si>
  <si>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</si>
  <si>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</si>
  <si>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</si>
  <si>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</si>
  <si>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</si>
  <si>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</si>
  <si>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</si>
  <si>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</si>
  <si>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</si>
  <si>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</si>
  <si>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</si>
  <si>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</si>
  <si>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</si>
  <si>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</si>
  <si>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</si>
  <si>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</si>
  <si>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</si>
  <si>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</si>
  <si>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</si>
  <si>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</si>
  <si>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</si>
  <si>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</si>
  <si>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</si>
  <si>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</si>
  <si>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</si>
  <si>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</si>
  <si>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</si>
  <si>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</si>
  <si>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</si>
  <si>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</si>
  <si>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</si>
  <si>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</si>
  <si>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</si>
  <si>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</si>
  <si>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</si>
  <si>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</si>
  <si>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</si>
  <si>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</si>
  <si>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</si>
  <si>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</si>
  <si>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</si>
  <si>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</si>
  <si>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</si>
  <si>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</si>
  <si>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</si>
  <si>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</si>
  <si>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</si>
  <si>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</si>
  <si>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</si>
  <si>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</si>
  <si>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</si>
  <si>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</si>
  <si>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</si>
  <si>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</si>
  <si>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</si>
  <si>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</si>
  <si>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</si>
  <si>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</si>
  <si>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</si>
  <si>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</si>
  <si>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</si>
  <si>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</si>
  <si>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</si>
  <si>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</si>
  <si>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</si>
  <si>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</si>
  <si>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</si>
  <si>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</si>
  <si>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</si>
  <si>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</si>
  <si>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</si>
  <si>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</si>
  <si>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</si>
  <si>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</si>
  <si>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</si>
  <si>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</si>
  <si>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</si>
  <si>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</si>
  <si>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</si>
  <si>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</si>
  <si>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</si>
  <si>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</si>
  <si>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</si>
  <si>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</si>
  <si>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</si>
  <si>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</si>
  <si>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</si>
  <si>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</si>
  <si>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</si>
  <si>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</si>
  <si>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</si>
  <si>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</si>
  <si>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</si>
  <si>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</si>
  <si>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</si>
  <si>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</si>
  <si>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</si>
  <si>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</si>
  <si>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</si>
  <si>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</si>
  <si>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</si>
  <si>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</si>
  <si>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</si>
  <si>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</si>
  <si>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</si>
  <si>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</si>
  <si>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</si>
  <si>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</si>
  <si>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</si>
  <si>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</si>
  <si>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</si>
  <si>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</si>
  <si>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</si>
  <si>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</si>
  <si>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</si>
  <si>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</si>
  <si>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</si>
  <si>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</si>
  <si>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</si>
  <si>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</si>
  <si>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</si>
  <si>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</si>
  <si>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</si>
  <si>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</si>
  <si>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</si>
  <si>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</si>
  <si>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</si>
  <si>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</si>
  <si>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</si>
  <si>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</si>
  <si>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</si>
  <si>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</si>
  <si>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</si>
  <si>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</si>
  <si>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</si>
  <si>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</si>
  <si>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</si>
  <si>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</si>
  <si>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</si>
  <si>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</si>
  <si>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</si>
  <si>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</si>
  <si>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</si>
  <si>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</si>
  <si>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</si>
  <si>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</si>
  <si>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</si>
  <si>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</si>
  <si>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</si>
  <si>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</si>
  <si>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</si>
  <si>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</si>
  <si>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</si>
  <si>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</si>
  <si>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</si>
  <si>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</si>
  <si>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</si>
  <si>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</si>
  <si>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</si>
  <si>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</si>
  <si>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</si>
  <si>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</si>
  <si>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</si>
  <si>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</si>
  <si>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</si>
  <si>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</si>
  <si>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</si>
  <si>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</si>
  <si>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</si>
  <si>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</si>
  <si>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</si>
  <si>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</si>
  <si>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</si>
  <si>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</si>
  <si>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</si>
  <si>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</si>
  <si>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</si>
  <si>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</si>
  <si>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</si>
  <si>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</si>
  <si>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</si>
  <si>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</si>
  <si>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</si>
  <si>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</si>
  <si>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</si>
  <si>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</si>
  <si>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</si>
  <si>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</si>
  <si>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</si>
  <si>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</si>
  <si>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</si>
  <si>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</si>
  <si>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</si>
  <si>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</si>
  <si>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</si>
  <si>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</si>
  <si>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</si>
  <si>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</si>
  <si>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</si>
  <si>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</si>
  <si>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</si>
  <si>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</si>
  <si>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</si>
  <si>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</si>
  <si>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</si>
  <si>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</si>
  <si>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</si>
  <si>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</si>
  <si>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</si>
  <si>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</si>
  <si>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</si>
  <si>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</si>
  <si>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</si>
  <si>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</si>
  <si>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</si>
  <si>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</si>
  <si>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</si>
  <si>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</si>
  <si>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</si>
  <si>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</si>
  <si>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</si>
  <si>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</si>
  <si>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</si>
  <si>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</si>
  <si>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</si>
  <si>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</si>
  <si>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</si>
  <si>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</si>
  <si>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</si>
  <si>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</si>
  <si>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</si>
  <si>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</si>
  <si>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</si>
  <si>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</si>
  <si>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</si>
  <si>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</si>
  <si>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</si>
  <si>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</si>
  <si>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</si>
  <si>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</si>
  <si>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</si>
  <si>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</si>
  <si>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</si>
  <si>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</si>
  <si>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</si>
  <si>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</si>
  <si>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</si>
  <si>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</si>
  <si>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</si>
  <si>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</si>
  <si>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</si>
  <si>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</si>
  <si>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</si>
  <si>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</si>
  <si>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</si>
  <si>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</si>
  <si>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</si>
  <si>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</si>
  <si>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</si>
  <si>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</si>
  <si>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</si>
  <si>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</si>
  <si>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</si>
  <si>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</si>
  <si>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</si>
  <si>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</si>
  <si>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</si>
  <si>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</si>
  <si>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</si>
  <si>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</si>
  <si>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</si>
  <si>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</si>
  <si>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</si>
  <si>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</si>
  <si>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</si>
  <si>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</si>
  <si>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</si>
  <si>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</si>
  <si>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</si>
  <si>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</si>
  <si>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</si>
  <si>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</si>
  <si>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</si>
  <si>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</si>
  <si>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</si>
  <si>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</si>
  <si>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</si>
  <si>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</si>
  <si>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</si>
  <si>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</si>
  <si>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</si>
  <si>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</si>
  <si>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</si>
  <si>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</si>
  <si>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</si>
  <si>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</si>
  <si>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</si>
  <si>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</si>
  <si>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</si>
  <si>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</si>
  <si>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</si>
  <si>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</si>
  <si>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</si>
  <si>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</si>
  <si>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</si>
  <si>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</si>
  <si>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</si>
  <si>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</si>
  <si>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</si>
  <si>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</si>
  <si>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</si>
  <si>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</si>
  <si>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</si>
  <si>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</si>
  <si>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</si>
  <si>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</si>
  <si>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</si>
  <si>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</si>
  <si>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</si>
  <si>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</si>
  <si>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</si>
  <si>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</si>
  <si>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</si>
  <si>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</si>
  <si>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</si>
  <si>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</si>
  <si>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</si>
  <si>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</si>
  <si>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</si>
  <si>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</si>
  <si>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</si>
  <si>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</si>
  <si>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</si>
  <si>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</si>
  <si>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</si>
  <si>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</si>
  <si>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</si>
  <si>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</si>
  <si>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</si>
  <si>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</si>
  <si>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</si>
  <si>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</si>
  <si>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</si>
  <si>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</si>
  <si>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</si>
  <si>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</si>
  <si>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</si>
  <si>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</si>
  <si>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</si>
  <si>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</si>
  <si>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</si>
  <si>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</si>
  <si>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</si>
  <si>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</si>
  <si>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</si>
  <si>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</si>
  <si>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</si>
  <si>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</si>
  <si>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</si>
  <si>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</si>
  <si>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</si>
  <si>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</si>
  <si>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</si>
  <si>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</si>
  <si>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</si>
  <si>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</si>
  <si>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</si>
  <si>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</si>
  <si>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</si>
  <si>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</si>
  <si>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</si>
  <si>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</si>
  <si>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</si>
  <si>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</si>
  <si>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</si>
  <si>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</si>
  <si>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</si>
  <si>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</si>
  <si>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</si>
  <si>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</si>
  <si>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</si>
  <si>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</si>
  <si>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</si>
  <si>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</si>
  <si>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</si>
  <si>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</si>
  <si>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</si>
  <si>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</si>
  <si>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</si>
  <si>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</si>
  <si>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</si>
  <si>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</si>
  <si>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</si>
  <si>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</si>
  <si>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</si>
  <si>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</si>
  <si>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</si>
  <si>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</si>
  <si>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</si>
  <si>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</si>
  <si>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</si>
  <si>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</si>
  <si>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</si>
  <si>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</si>
  <si>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</si>
  <si>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</si>
  <si>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</si>
  <si>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</si>
  <si>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</si>
  <si>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</si>
  <si>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</si>
  <si>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</si>
  <si>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</si>
  <si>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</si>
  <si>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</si>
  <si>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</si>
  <si>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</si>
  <si>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</si>
  <si>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</si>
  <si>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</si>
  <si>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</si>
  <si>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</si>
  <si>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</si>
  <si>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</si>
  <si>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</si>
  <si>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</si>
  <si>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</si>
  <si>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</si>
  <si>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</si>
  <si>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</si>
  <si>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</si>
  <si>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</si>
  <si>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</si>
  <si>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</si>
  <si>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</si>
  <si>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</si>
  <si>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</si>
  <si>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</si>
  <si>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</si>
  <si>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</si>
  <si>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</si>
  <si>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</si>
  <si>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</si>
  <si>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</si>
  <si>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</si>
  <si>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</si>
  <si>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</si>
  <si>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</si>
  <si>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</si>
  <si>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</si>
  <si>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</si>
  <si>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</si>
  <si>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</si>
  <si>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</si>
  <si>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</si>
  <si>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</si>
  <si>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</si>
  <si>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</si>
  <si>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</si>
  <si>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</si>
  <si>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</si>
  <si>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</si>
  <si>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</si>
  <si>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</si>
  <si>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</si>
  <si>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</si>
  <si>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</si>
  <si>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</si>
  <si>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</si>
  <si>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</si>
  <si>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</si>
  <si>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</si>
  <si>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</si>
  <si>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</si>
  <si>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</si>
  <si>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</si>
  <si>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</si>
  <si>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</si>
  <si>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</si>
  <si>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</si>
  <si>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</si>
  <si>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</si>
  <si>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</si>
  <si>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</si>
  <si>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</si>
  <si>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</si>
  <si>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</si>
  <si>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</si>
  <si>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</si>
  <si>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</si>
  <si>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</si>
  <si>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</si>
  <si>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</si>
  <si>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</si>
  <si>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</si>
  <si>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</si>
  <si>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</si>
  <si>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</si>
  <si>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</si>
  <si>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</si>
  <si>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</si>
  <si>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</si>
  <si>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</si>
  <si>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</si>
  <si>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</si>
  <si>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</si>
  <si>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</si>
  <si>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</si>
  <si>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</si>
  <si>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</si>
  <si>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</si>
  <si>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</si>
  <si>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</si>
  <si>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</si>
  <si>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</si>
  <si>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</si>
  <si>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</si>
  <si>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</si>
  <si>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</si>
  <si>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</si>
  <si>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</si>
  <si>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</si>
  <si>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</si>
  <si>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</si>
  <si>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</si>
  <si>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</si>
  <si>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</si>
  <si>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</si>
  <si>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</si>
  <si>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</si>
  <si>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</si>
  <si>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</si>
  <si>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</si>
  <si>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</si>
  <si>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</si>
  <si>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</si>
  <si>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</si>
  <si>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</si>
  <si>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</si>
  <si>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</si>
  <si>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</si>
  <si>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</si>
  <si>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</si>
  <si>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</si>
  <si>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</si>
  <si>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</si>
  <si>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</si>
  <si>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</si>
  <si>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</si>
  <si>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</si>
  <si>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</si>
  <si>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</si>
  <si>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</si>
  <si>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</si>
  <si>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</si>
  <si>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</si>
  <si>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</si>
  <si>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</si>
  <si>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</si>
  <si>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</si>
  <si>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</si>
  <si>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</si>
  <si>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</si>
  <si>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</si>
  <si>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</si>
  <si>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</si>
  <si>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</si>
  <si>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</si>
  <si>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</si>
  <si>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</si>
  <si>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</si>
  <si>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</si>
  <si>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</si>
  <si>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</si>
  <si>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</si>
  <si>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</si>
  <si>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</si>
  <si>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</si>
  <si>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</si>
  <si>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</si>
  <si>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</si>
  <si>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</si>
  <si>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</si>
  <si>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</si>
  <si>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</si>
  <si>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</si>
  <si>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</si>
  <si>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</si>
  <si>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</si>
  <si>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</si>
  <si>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</si>
  <si>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</si>
  <si>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</si>
  <si>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</si>
  <si>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</si>
  <si>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</si>
  <si>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</si>
  <si>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</si>
  <si>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</si>
  <si>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</si>
  <si>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</si>
  <si>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</si>
  <si>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</si>
  <si>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</si>
  <si>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</si>
  <si>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</si>
  <si>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</si>
  <si>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</si>
  <si>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</si>
  <si>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</si>
  <si>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</si>
  <si>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</si>
  <si>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</si>
  <si>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</si>
  <si>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</si>
  <si>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</si>
  <si>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</si>
  <si>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</si>
  <si>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</si>
  <si>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</si>
  <si>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</si>
  <si>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</si>
  <si>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</si>
  <si>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</si>
  <si>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</si>
  <si>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</si>
  <si>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</si>
  <si>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</si>
  <si>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</si>
  <si>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</si>
  <si>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</si>
  <si>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</si>
  <si>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</si>
  <si>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</si>
  <si>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</si>
  <si>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</si>
  <si>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</si>
  <si>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</si>
  <si>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</si>
  <si>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</si>
  <si>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</si>
  <si>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</si>
  <si>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</si>
  <si>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</si>
  <si>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</si>
  <si>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</si>
  <si>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</si>
  <si>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</si>
  <si>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</si>
  <si>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</si>
  <si>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</si>
  <si>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</si>
  <si>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</si>
  <si>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</si>
  <si>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</si>
  <si>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</si>
  <si>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</si>
  <si>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</si>
  <si>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</si>
  <si>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</si>
  <si>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</si>
  <si>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</si>
  <si>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</si>
  <si>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</si>
  <si>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</si>
  <si>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</si>
  <si>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</si>
  <si>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</si>
  <si>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</si>
  <si>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</si>
  <si>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</si>
  <si>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</si>
  <si>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</si>
  <si>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</si>
  <si>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</si>
  <si>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</si>
  <si>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</si>
  <si>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</si>
  <si>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</si>
  <si>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</si>
  <si>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</si>
  <si>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</si>
  <si>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</si>
  <si>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</si>
  <si>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</si>
  <si>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</si>
  <si>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</si>
  <si>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</si>
  <si>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</si>
  <si>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</si>
  <si>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</si>
  <si>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</si>
  <si>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</si>
  <si>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</si>
  <si>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</si>
  <si>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</si>
  <si>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</si>
  <si>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</si>
  <si>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</si>
  <si>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</si>
  <si>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</si>
  <si>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</si>
  <si>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</si>
  <si>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</si>
  <si>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</si>
  <si>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</si>
  <si>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</si>
  <si>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</si>
  <si>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</si>
  <si>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</si>
  <si>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</si>
  <si>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</si>
  <si>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</si>
  <si>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</si>
  <si>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</si>
  <si>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</si>
  <si>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</si>
  <si>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</si>
  <si>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</si>
  <si>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</si>
  <si>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</si>
  <si>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</si>
  <si>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</si>
  <si>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</si>
  <si>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</si>
  <si>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</si>
  <si>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</si>
  <si>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</si>
  <si>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</si>
  <si>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</si>
  <si>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</si>
  <si>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</si>
  <si>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</si>
  <si>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</si>
  <si>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</si>
  <si>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</si>
  <si>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</si>
  <si>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</si>
  <si>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</si>
  <si>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</si>
  <si>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</si>
  <si>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</si>
  <si>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</si>
  <si>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</si>
  <si>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</si>
  <si>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</si>
  <si>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</si>
  <si>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</si>
  <si>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</si>
  <si>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</si>
  <si>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</si>
  <si>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</si>
  <si>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</si>
  <si>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</si>
  <si>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</si>
  <si>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</si>
  <si>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</si>
  <si>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</si>
  <si>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</si>
  <si>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</si>
  <si>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</si>
  <si>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</si>
  <si>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</si>
  <si>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</si>
  <si>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</si>
  <si>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</si>
  <si>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</si>
  <si>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</si>
  <si>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</si>
  <si>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</si>
  <si>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</si>
  <si>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</si>
  <si>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</si>
  <si>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</si>
  <si>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</si>
  <si>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</si>
  <si>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</si>
  <si>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</si>
  <si>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</si>
  <si>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</si>
  <si>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</si>
  <si>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</si>
  <si>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</si>
  <si>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</si>
  <si>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</si>
  <si>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</si>
  <si>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</si>
  <si>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</si>
  <si>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</si>
  <si>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</si>
  <si>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</si>
  <si>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</si>
  <si>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</si>
  <si>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</si>
  <si>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</si>
  <si>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</si>
  <si>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</si>
  <si>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</si>
  <si>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</si>
  <si>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</si>
  <si>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</si>
  <si>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</si>
  <si>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</si>
  <si>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</si>
  <si>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</si>
  <si>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</si>
  <si>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</si>
  <si>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</si>
  <si>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</si>
  <si>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</si>
  <si>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</si>
  <si>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</si>
  <si>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</si>
  <si>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</si>
  <si>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</si>
  <si>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</si>
  <si>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</si>
  <si>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</si>
  <si>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</si>
  <si>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</si>
  <si>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</si>
  <si>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</si>
  <si>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</si>
  <si>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</si>
  <si>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</si>
  <si>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</si>
  <si>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</si>
  <si>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</si>
  <si>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</si>
  <si>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</si>
  <si>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</si>
  <si>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</si>
  <si>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</si>
  <si>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</si>
  <si>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</si>
  <si>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</si>
  <si>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</si>
  <si>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</si>
  <si>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</si>
  <si>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</si>
  <si>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</si>
  <si>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</si>
  <si>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</si>
  <si>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</si>
  <si>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</si>
  <si>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</si>
  <si>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</si>
  <si>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</si>
  <si>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</si>
  <si>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</si>
  <si>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</si>
  <si>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</si>
  <si>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</si>
  <si>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</si>
  <si>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</si>
  <si>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</si>
  <si>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</si>
  <si>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</si>
  <si>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</si>
  <si>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</si>
  <si>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</si>
  <si>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</si>
  <si>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</si>
  <si>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</si>
  <si>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</si>
  <si>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</si>
  <si>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</si>
  <si>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</si>
  <si>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</si>
  <si>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</si>
  <si>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</si>
  <si>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</si>
  <si>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</si>
  <si>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</si>
  <si>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</si>
  <si>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</si>
  <si>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</si>
  <si>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</si>
  <si>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</si>
  <si>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</si>
  <si>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</si>
  <si>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</si>
  <si>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</si>
  <si>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</si>
  <si>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</si>
  <si>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</si>
  <si>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</si>
  <si>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</si>
  <si>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</si>
  <si>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</si>
  <si>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</si>
  <si>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</si>
  <si>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</si>
  <si>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</si>
  <si>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</si>
  <si>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</si>
  <si>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</si>
  <si>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</si>
  <si>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</si>
  <si>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</si>
  <si>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</si>
  <si>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</si>
  <si>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</si>
  <si>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</si>
  <si>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</si>
  <si>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</si>
  <si>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</si>
  <si>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</si>
  <si>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</si>
  <si>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</si>
  <si>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</si>
  <si>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</si>
  <si>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</si>
  <si>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</si>
  <si>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</si>
  <si>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</si>
  <si>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</si>
  <si>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</si>
  <si>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</si>
  <si>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</si>
  <si>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</si>
  <si>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</si>
  <si>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</si>
  <si>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</si>
  <si>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</si>
  <si>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</si>
  <si>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</si>
  <si>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</si>
  <si>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</si>
  <si>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</si>
  <si>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</si>
  <si>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</si>
  <si>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</si>
  <si>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</si>
  <si>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</si>
  <si>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</si>
  <si>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</si>
  <si>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</si>
  <si>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</si>
  <si>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</si>
  <si>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</si>
  <si>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</si>
  <si>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</si>
  <si>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</si>
  <si>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</si>
  <si>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</si>
  <si>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</si>
  <si>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</si>
  <si>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</si>
  <si>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</si>
  <si>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</si>
  <si>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</si>
  <si>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</si>
  <si>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</si>
  <si>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</si>
  <si>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</si>
  <si>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</si>
  <si>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</si>
  <si>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</si>
  <si>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</si>
  <si>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</si>
  <si>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</si>
  <si>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</si>
  <si>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</si>
  <si>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</si>
  <si>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</si>
  <si>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</si>
  <si>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</si>
  <si>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</si>
  <si>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</si>
  <si>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</si>
  <si>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</si>
  <si>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</si>
  <si>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</si>
  <si>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</si>
  <si>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</si>
  <si>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</si>
  <si>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</si>
  <si>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</si>
  <si>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</si>
  <si>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</si>
  <si>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</si>
  <si>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</si>
  <si>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</si>
  <si>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</si>
  <si>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</si>
  <si>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</si>
  <si>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</si>
  <si>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</si>
  <si>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</si>
  <si>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</si>
  <si>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</si>
  <si>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</si>
  <si>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</si>
  <si>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</si>
  <si>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</si>
  <si>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</si>
  <si>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</si>
  <si>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</si>
  <si>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</si>
  <si>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</si>
  <si>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</si>
  <si>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</si>
  <si>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</si>
  <si>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</si>
  <si>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</si>
  <si>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</si>
  <si>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</si>
  <si>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</si>
  <si>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</si>
  <si>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</si>
  <si>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</si>
  <si>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</si>
  <si>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</si>
  <si>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</si>
  <si>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</si>
  <si>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</si>
  <si>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</si>
  <si>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</si>
  <si>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</si>
  <si>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</si>
  <si>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</si>
  <si>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</si>
  <si>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</si>
  <si>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</si>
  <si>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</si>
  <si>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</si>
  <si>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</si>
  <si>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</si>
  <si>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</si>
  <si>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</si>
  <si>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</si>
  <si>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</si>
  <si>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</si>
  <si>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</si>
  <si>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</si>
  <si>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</si>
  <si>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</si>
  <si>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</si>
  <si>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</si>
  <si>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</si>
  <si>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</si>
  <si>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</si>
  <si>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</si>
  <si>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</si>
  <si>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</si>
  <si>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</si>
  <si>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</si>
  <si>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Example: Colorado's Climate Action Plan To Reduce Pollution set a goal of reducing emissions 90% below the 2005 baseline by 2050.</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</si>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</sst>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54">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8" fillId="3" borderId="0" xfId="0" applyFont="1" applyFill="1" applyAlignment="1">
      <alignment wrapText="1"/>
    </xf>
    <xf numFmtId="0" fontId="8" fillId="2" borderId="0" xfId="0" applyFont="1" applyFill="1" applyAlignment="1">
      <alignment horizontal="left" wrapText="1"/>
    </xf>
    <xf numFmtId="49" fontId="3" fillId="0" borderId="0" xfId="0" applyNumberFormat="1" applyFont="1" applyAlignment="1">
      <alignment horizontal="left" wrapText="1"/>
    </xf>
    <xf numFmtId="49" fontId="3" fillId="0" borderId="0" xfId="1" applyNumberFormat="1" applyFont="1" applyAlignment="1">
      <alignment wrapText="1"/>
    </xf>
    <xf numFmtId="1" fontId="0" fillId="0" borderId="0" xfId="0" applyNumberFormat="1" applyAlignment="1">
      <alignment wrapText="1"/>
    </xf>
    <xf numFmtId="49" fontId="2" fillId="0" borderId="0" xfId="1" applyNumberFormat="1" applyFont="1" applyAlignment="1">
      <alignment wrapText="1"/>
    </xf>
    <xf numFmtId="0" fontId="3" fillId="0" borderId="0" xfId="1" applyNumberFormat="1" applyFont="1" applyAlignment="1">
      <alignment wrapText="1"/>
    </xf>
    <xf numFmtId="0" fontId="1" fillId="2" borderId="0" xfId="0" applyFont="1" applyFill="1"/>
    <xf numFmtId="0" fontId="3" fillId="0" borderId="0" xfId="0" applyFont="1" applyAlignment="1">
      <alignment horizontal="left" wrapText="1"/>
    </xf>
    <xf numFmtId="0" fontId="8" fillId="2" borderId="19" xfId="0" applyFont="1" applyFill="1" applyBorder="1" applyAlignment="1">
      <alignment wrapText="1"/>
    </xf>
    <xf numFmtId="0" fontId="8" fillId="2" borderId="21" xfId="0" applyFont="1" applyFill="1" applyBorder="1" applyAlignment="1">
      <alignment wrapText="1"/>
    </xf>
    <xf numFmtId="9" fontId="3" fillId="0" borderId="0" xfId="1" applyFont="1" applyAlignment="1">
      <alignment horizontal="right" wrapText="1"/>
    </xf>
    <xf numFmtId="0" fontId="2" fillId="0" borderId="0" xfId="0" applyFont="1" applyAlignment="1">
      <alignment horizontal="left" wrapText="1"/>
    </xf>
    <xf numFmtId="9" fontId="2" fillId="0" borderId="0" xfId="0" applyNumberFormat="1" applyFont="1" applyAlignment="1">
      <alignment wrapText="1"/>
    </xf>
    <xf numFmtId="0" fontId="8" fillId="2" borderId="0" xfId="0" applyFont="1" applyFill="1" applyAlignment="1">
      <alignment wrapText="1"/>
    </xf>
    <xf numFmtId="9" fontId="3" fillId="0" borderId="0" xfId="1" applyFont="1" applyAlignment="1">
      <alignment wrapText="1"/>
    </xf>
    <xf numFmtId="0" fontId="2" fillId="0" borderId="0" xfId="0" applyFont="1" applyAlignment="1">
      <alignment wrapText="1"/>
    </xf>
    <xf numFmtId="9" fontId="2" fillId="0" borderId="0" xfId="1" applyFont="1" applyAlignment="1">
      <alignment wrapText="1"/>
    </xf>
    <xf numFmtId="0" fontId="3" fillId="0" borderId="0" xfId="0" applyFont="1" applyAlignment="1">
      <alignment vertical="top" wrapText="1"/>
    </xf>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3" fillId="0" borderId="0" xfId="0" applyFont="1" applyAlignment="1">
      <alignment wrapText="1"/>
    </xf>
    <xf numFmtId="0" fontId="8" fillId="3" borderId="25" xfId="0" applyFont="1" applyFill="1" applyBorder="1" applyAlignment="1">
      <alignment wrapText="1"/>
    </xf>
    <xf numFmtId="0" fontId="2" fillId="0" borderId="25" xfId="0" applyFont="1" applyBorder="1" applyAlignment="1">
      <alignment wrapText="1"/>
    </xf>
    <xf numFmtId="49" fontId="2" fillId="0" borderId="25" xfId="1" applyNumberFormat="1" applyFont="1" applyBorder="1" applyAlignment="1">
      <alignment wrapText="1"/>
    </xf>
    <xf numFmtId="49" fontId="5" fillId="0" borderId="25" xfId="2" applyNumberFormat="1" applyBorder="1" applyAlignment="1">
      <alignment wrapText="1"/>
    </xf>
    <xf numFmtId="0" fontId="0" fillId="0" borderId="25" xfId="0" applyBorder="1" applyAlignment="1">
      <alignment wrapText="1"/>
    </xf>
    <xf numFmtId="0" fontId="3" fillId="0" borderId="25" xfId="1" applyNumberFormat="1" applyFont="1" applyBorder="1" applyAlignment="1">
      <alignment wrapText="1"/>
    </xf>
    <xf numFmtId="49" fontId="0" fillId="0" borderId="25" xfId="0" applyNumberFormat="1" applyBorder="1" applyAlignment="1">
      <alignment vertical="top" wrapText="1"/>
    </xf>
    <xf numFmtId="0" fontId="3" fillId="0" borderId="25" xfId="0" applyFont="1" applyBorder="1" applyAlignment="1">
      <alignment vertical="top" wrapText="1"/>
    </xf>
    <xf numFmtId="49" fontId="3" fillId="0" borderId="25" xfId="0" applyNumberFormat="1" applyFont="1" applyBorder="1" applyAlignment="1">
      <alignment vertical="top" wrapText="1"/>
    </xf>
    <xf numFmtId="0" fontId="5" fillId="0" borderId="25" xfId="2" applyBorder="1"/>
    <xf numFmtId="49" fontId="6" fillId="0" borderId="25" xfId="0" applyNumberFormat="1" applyFont="1" applyBorder="1" applyAlignment="1">
      <alignment wrapText="1"/>
    </xf>
    <xf numFmtId="49" fontId="3" fillId="0" borderId="25" xfId="1" applyNumberFormat="1" applyFont="1" applyBorder="1" applyAlignment="1">
      <alignment wrapText="1"/>
    </xf>
    <xf numFmtId="0" fontId="3" fillId="0" borderId="25" xfId="0" applyFont="1" applyBorder="1" applyAlignment="1">
      <alignment wrapText="1"/>
    </xf>
    <xf numFmtId="0" fontId="5" fillId="0" borderId="25" xfId="2" applyBorder="1" applyAlignment="1">
      <alignment wrapText="1"/>
    </xf>
    <xf numFmtId="0" fontId="7" fillId="0" borderId="25" xfId="0" applyFont="1" applyBorder="1" applyAlignment="1">
      <alignment wrapText="1"/>
    </xf>
    <xf numFmtId="0" fontId="1" fillId="4" borderId="0" xfId="0" applyFont="1" applyFill="1"/>
    <xf numFmtId="0" fontId="1" fillId="10" borderId="0" xfId="0" applyFont="1" applyFill="1"/>
    <xf numFmtId="1" fontId="3" fillId="0" borderId="0" xfId="0" applyNumberFormat="1" applyFont="1" applyAlignment="1">
      <alignment wrapText="1"/>
    </xf>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27" xfId="0" applyFont="1" applyBorder="1" applyAlignment="1">
      <alignment wrapText="1"/>
    </xf>
    <xf numFmtId="49" fontId="24" fillId="0" borderId="0" xfId="0" applyNumberFormat="1" applyFont="1" applyAlignment="1">
      <alignment wrapText="1"/>
    </xf>
    <xf numFmtId="49" fontId="24" fillId="30" borderId="0" xfId="0" applyNumberFormat="1" applyFont="1" applyFill="1" applyAlignment="1">
      <alignment wrapText="1"/>
    </xf>
    <xf numFmtId="49" fontId="24" fillId="0" borderId="28" xfId="0" applyNumberFormat="1" applyFont="1" applyBorder="1" applyAlignment="1">
      <alignment wrapText="1"/>
    </xf>
    <xf numFmtId="49" fontId="32" fillId="0" borderId="0" xfId="0" applyNumberFormat="1" applyFont="1" applyAlignment="1">
      <alignment wrapText="1"/>
    </xf>
    <xf numFmtId="49" fontId="24" fillId="30" borderId="9" xfId="0" applyNumberFormat="1" applyFont="1" applyFill="1" applyBorder="1" applyAlignment="1">
      <alignment wrapText="1"/>
    </xf>
    <xf numFmtId="0" fontId="24" fillId="0" borderId="0" xfId="0" applyFont="1" applyAlignment="1">
      <alignment wrapText="1"/>
    </xf>
    <xf numFmtId="0" fontId="32"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4" fillId="36" borderId="27" xfId="0" applyNumberFormat="1" applyFont="1" applyFill="1" applyBorder="1" applyAlignment="1">
      <alignment wrapText="1"/>
    </xf>
    <xf numFmtId="49" fontId="2" fillId="0" borderId="0" xfId="0" applyNumberFormat="1" applyFont="1" applyAlignment="1">
      <alignment wrapText="1"/>
    </xf>
    <xf numFmtId="49" fontId="24" fillId="0" borderId="27" xfId="0" applyNumberFormat="1" applyFont="1" applyBorder="1" applyAlignment="1">
      <alignment wrapText="1"/>
    </xf>
    <xf numFmtId="0" fontId="1" fillId="2" borderId="0" xfId="0" applyFont="1" applyFill="1" applyAlignment="1">
      <alignment wrapText="1"/>
    </xf>
    <xf numFmtId="0" fontId="33" fillId="0" borderId="0" xfId="0" applyFont="1"/>
    <xf numFmtId="0" fontId="0" fillId="37" borderId="0" xfId="0" applyFill="1" applyAlignment="1">
      <alignment wrapText="1"/>
    </xf>
    <xf numFmtId="49" fontId="4" fillId="0" borderId="25" xfId="2" applyNumberFormat="1" applyFont="1" applyBorder="1" applyAlignment="1">
      <alignment wrapText="1"/>
    </xf>
    <xf numFmtId="0" fontId="2" fillId="37" borderId="0" xfId="0" applyFont="1" applyFill="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37" borderId="0" xfId="1" applyFont="1" applyFill="1" applyAlignment="1">
      <alignment wrapText="1"/>
    </xf>
    <xf numFmtId="9" fontId="0" fillId="0" borderId="0" xfId="0" applyNumberFormat="1"/>
    <xf numFmtId="0" fontId="2" fillId="10" borderId="0" xfId="0" applyFont="1" applyFill="1" applyAlignment="1">
      <alignment wrapText="1"/>
    </xf>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49" fontId="2" fillId="0" borderId="25" xfId="0" applyNumberFormat="1" applyFont="1" applyBorder="1" applyAlignment="1">
      <alignment wrapText="1"/>
    </xf>
    <xf numFmtId="49" fontId="3" fillId="0" borderId="25" xfId="0" applyNumberFormat="1" applyFont="1" applyBorder="1" applyAlignment="1">
      <alignment wrapText="1"/>
    </xf>
    <xf numFmtId="49" fontId="3" fillId="0" borderId="0" xfId="0" applyNumberFormat="1" applyFont="1" applyAlignment="1">
      <alignment wrapText="1"/>
    </xf>
    <xf numFmtId="9" fontId="0" fillId="0" borderId="0" xfId="1" applyFont="1" applyAlignment="1">
      <alignment wrapText="1"/>
    </xf>
    <xf numFmtId="49" fontId="0" fillId="0" borderId="25" xfId="0" applyNumberFormat="1" applyBorder="1" applyAlignment="1">
      <alignment wrapText="1"/>
    </xf>
    <xf numFmtId="9" fontId="3" fillId="0" borderId="0" xfId="0" applyNumberFormat="1" applyFont="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8" fontId="0" fillId="0" borderId="0" xfId="0" applyNumberFormat="1" applyAlignment="1">
      <alignment wrapText="1"/>
    </xf>
    <xf numFmtId="168" fontId="0" fillId="0" borderId="0" xfId="1" applyNumberFormat="1" applyFont="1" applyAlignment="1">
      <alignment wrapText="1"/>
    </xf>
    <xf numFmtId="168" fontId="2" fillId="0" borderId="0" xfId="0" applyNumberFormat="1" applyFont="1" applyAlignment="1">
      <alignment wrapText="1"/>
    </xf>
    <xf numFmtId="168" fontId="3" fillId="0" borderId="0" xfId="1" applyNumberFormat="1" applyFont="1" applyAlignment="1">
      <alignmen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0" fontId="2" fillId="41" borderId="0" xfId="0" applyFont="1" applyFill="1" applyAlignment="1">
      <alignment wrapText="1"/>
    </xf>
    <xf numFmtId="0" fontId="0" fillId="41" borderId="0" xfId="0" applyFill="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49" fontId="24" fillId="10" borderId="27" xfId="0" applyNumberFormat="1" applyFont="1" applyFill="1" applyBorder="1" applyAlignment="1">
      <alignment wrapText="1"/>
    </xf>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0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3">
          <cell r="B3" t="str">
            <v>million metric tons / year</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E19" sqref="E19"/>
    </sheetView>
  </sheetViews>
  <sheetFormatPr baseColWidth="10" defaultColWidth="8.83203125" defaultRowHeight="15"/>
  <cols>
    <col min="1" max="1" width="28.6640625" style="167" customWidth="1"/>
    <col min="2" max="2" width="24.33203125" style="167" customWidth="1"/>
    <col min="3" max="6" width="8.83203125" style="167" customWidth="1"/>
    <col min="7" max="7" width="13.33203125" style="167" customWidth="1"/>
    <col min="8" max="16384" width="8.83203125" style="167"/>
  </cols>
  <sheetData>
    <row r="1" spans="1:8">
      <c r="A1" s="44" t="s">
        <v>0</v>
      </c>
      <c r="B1" t="s">
        <v>1</v>
      </c>
      <c r="C1" s="228">
        <v>44307</v>
      </c>
      <c r="G1" s="140" t="s">
        <v>2</v>
      </c>
      <c r="H1" s="140" t="s">
        <v>3</v>
      </c>
    </row>
    <row r="2" spans="1:8">
      <c r="G2" s="140" t="s">
        <v>4</v>
      </c>
      <c r="H2" s="140" t="s">
        <v>5</v>
      </c>
    </row>
    <row r="3" spans="1:8">
      <c r="A3" t="s">
        <v>6</v>
      </c>
      <c r="G3" s="140" t="s">
        <v>7</v>
      </c>
      <c r="H3" s="140" t="s">
        <v>8</v>
      </c>
    </row>
    <row r="4" spans="1:8">
      <c r="A4" t="s">
        <v>9</v>
      </c>
      <c r="G4" s="140" t="s">
        <v>10</v>
      </c>
      <c r="H4" s="140" t="s">
        <v>11</v>
      </c>
    </row>
    <row r="5" spans="1:8">
      <c r="A5" t="s">
        <v>12</v>
      </c>
      <c r="G5" s="140" t="s">
        <v>13</v>
      </c>
      <c r="H5" s="140" t="s">
        <v>14</v>
      </c>
    </row>
    <row r="6" spans="1:8">
      <c r="A6" t="s">
        <v>15</v>
      </c>
      <c r="G6" s="140" t="s">
        <v>16</v>
      </c>
      <c r="H6" s="140" t="s">
        <v>17</v>
      </c>
    </row>
    <row r="7" spans="1:8">
      <c r="G7" s="140" t="s">
        <v>18</v>
      </c>
      <c r="H7" s="140" t="s">
        <v>19</v>
      </c>
    </row>
    <row r="8" spans="1:8">
      <c r="A8" t="s">
        <v>20</v>
      </c>
      <c r="G8" s="140" t="s">
        <v>21</v>
      </c>
      <c r="H8" s="140" t="s">
        <v>22</v>
      </c>
    </row>
    <row r="9" spans="1:8">
      <c r="A9" t="s">
        <v>23</v>
      </c>
      <c r="G9" s="140" t="s">
        <v>24</v>
      </c>
      <c r="H9" s="140" t="s">
        <v>25</v>
      </c>
    </row>
    <row r="10" spans="1:8">
      <c r="A10" s="21" t="s">
        <v>26</v>
      </c>
      <c r="G10" s="140" t="s">
        <v>27</v>
      </c>
      <c r="H10" s="140" t="s">
        <v>28</v>
      </c>
    </row>
    <row r="11" spans="1:8">
      <c r="A11" s="21"/>
      <c r="G11" s="140" t="s">
        <v>29</v>
      </c>
      <c r="H11" s="140" t="s">
        <v>30</v>
      </c>
    </row>
    <row r="12" spans="1:8">
      <c r="A12" t="s">
        <v>31</v>
      </c>
      <c r="G12" s="140" t="s">
        <v>32</v>
      </c>
      <c r="H12" s="140" t="s">
        <v>33</v>
      </c>
    </row>
    <row r="13" spans="1:8">
      <c r="A13" t="s">
        <v>34</v>
      </c>
      <c r="G13" s="140" t="s">
        <v>35</v>
      </c>
      <c r="H13" s="140" t="s">
        <v>36</v>
      </c>
    </row>
    <row r="14" spans="1:8">
      <c r="A14" t="s">
        <v>37</v>
      </c>
      <c r="G14" s="140" t="s">
        <v>38</v>
      </c>
      <c r="H14" s="140" t="s">
        <v>39</v>
      </c>
    </row>
    <row r="15" spans="1:8">
      <c r="G15" s="140" t="s">
        <v>40</v>
      </c>
      <c r="H15" s="140" t="s">
        <v>41</v>
      </c>
    </row>
    <row r="16" spans="1:8">
      <c r="A16" s="29" t="s">
        <v>42</v>
      </c>
      <c r="B16" s="79"/>
      <c r="G16" s="140" t="s">
        <v>43</v>
      </c>
      <c r="H16" s="140" t="s">
        <v>44</v>
      </c>
    </row>
    <row r="17" spans="1:8">
      <c r="A17" t="s">
        <v>45</v>
      </c>
      <c r="B17" s="58">
        <f>MAX(PolicyLevers!H:H)</f>
        <v>907</v>
      </c>
      <c r="G17" s="140" t="s">
        <v>46</v>
      </c>
      <c r="H17" s="140" t="s">
        <v>47</v>
      </c>
    </row>
    <row r="18" spans="1:8">
      <c r="A18" t="s">
        <v>48</v>
      </c>
      <c r="B18" s="58" t="str">
        <f t="array" ref="B18">IF(MIN(IF(COUNTIF(PolicyLevers!$H$2:$H$1669,PolicyLevers!$H$2:$H$1669)&gt;1,PolicyLevers!$H$2:$H$1669, ""))=0,"No duplicate ID numbers",MIN(IF(COUNTIF(PolicyLevers!$H$2:$H$1669,PolicyLevers!$H$2:$H$1669)&gt;1,PolicyLevers!$H$2:$H$1669, "")))</f>
        <v>No duplicate ID numbers</v>
      </c>
      <c r="G18" s="140" t="s">
        <v>49</v>
      </c>
      <c r="H18" s="140" t="s">
        <v>50</v>
      </c>
    </row>
    <row r="19" spans="1:8" ht="32" customHeight="1">
      <c r="A19" s="166" t="s">
        <v>51</v>
      </c>
      <c r="B19" s="58" t="str">
        <f t="array" ref="B19">IF(MIN(IF((NOT(ISNUMBER(PolicyLevers!$H$2:$H$1669)))*(ISTEXT(PolicyLevers!$I$2:$I$1669)),ROW(PolicyLevers!$H$2:$H$1669)))=0,"No missing ID numbers",MIN(IF((NOT(ISNUMBER(PolicyLevers!$H$2:$H$1669)))*(ISTEXT(PolicyLevers!$I$2:$I$1669)),ROW(PolicyLevers!$H$2:$H$1669))))</f>
        <v>No missing ID numbers</v>
      </c>
      <c r="G19" s="140" t="s">
        <v>52</v>
      </c>
      <c r="H19" s="140" t="s">
        <v>53</v>
      </c>
    </row>
    <row r="20" spans="1:8">
      <c r="G20" s="140" t="s">
        <v>54</v>
      </c>
      <c r="H20" s="140" t="s">
        <v>55</v>
      </c>
    </row>
    <row r="21" spans="1:8">
      <c r="A21" s="29" t="s">
        <v>56</v>
      </c>
      <c r="B21" s="79"/>
      <c r="G21" s="140" t="s">
        <v>57</v>
      </c>
      <c r="H21" s="140" t="s">
        <v>58</v>
      </c>
    </row>
    <row r="22" spans="1:8">
      <c r="A22" t="s">
        <v>59</v>
      </c>
      <c r="G22" s="140" t="s">
        <v>60</v>
      </c>
      <c r="H22" s="140" t="s">
        <v>61</v>
      </c>
    </row>
    <row r="23" spans="1:8">
      <c r="A23" t="s">
        <v>62</v>
      </c>
      <c r="G23" s="140" t="s">
        <v>63</v>
      </c>
      <c r="H23" s="140" t="s">
        <v>64</v>
      </c>
    </row>
    <row r="24" spans="1:8">
      <c r="A24" t="s">
        <v>65</v>
      </c>
      <c r="G24" s="140" t="s">
        <v>66</v>
      </c>
      <c r="H24" s="140" t="s">
        <v>67</v>
      </c>
    </row>
    <row r="25" spans="1:8">
      <c r="A25" t="s">
        <v>68</v>
      </c>
      <c r="G25" s="140" t="s">
        <v>69</v>
      </c>
      <c r="H25" s="140" t="s">
        <v>70</v>
      </c>
    </row>
    <row r="26" spans="1:8">
      <c r="A26" t="s">
        <v>71</v>
      </c>
      <c r="G26" s="140" t="s">
        <v>72</v>
      </c>
      <c r="H26" s="140" t="s">
        <v>73</v>
      </c>
    </row>
    <row r="27" spans="1:8">
      <c r="G27" s="140" t="s">
        <v>74</v>
      </c>
      <c r="H27" s="140" t="s">
        <v>75</v>
      </c>
    </row>
    <row r="28" spans="1:8">
      <c r="A28" t="s">
        <v>76</v>
      </c>
      <c r="G28" s="140" t="s">
        <v>77</v>
      </c>
      <c r="H28" s="140" t="s">
        <v>78</v>
      </c>
    </row>
    <row r="29" spans="1:8">
      <c r="A29" t="s">
        <v>79</v>
      </c>
      <c r="G29" s="140" t="s">
        <v>80</v>
      </c>
      <c r="H29" s="140" t="s">
        <v>81</v>
      </c>
    </row>
    <row r="30" spans="1:8">
      <c r="A30" t="s">
        <v>82</v>
      </c>
      <c r="G30" s="140" t="s">
        <v>83</v>
      </c>
      <c r="H30" s="140" t="s">
        <v>84</v>
      </c>
    </row>
    <row r="31" spans="1:8">
      <c r="G31" s="140" t="s">
        <v>85</v>
      </c>
      <c r="H31" s="140" t="s">
        <v>86</v>
      </c>
    </row>
    <row r="32" spans="1:8">
      <c r="A32" t="s">
        <v>87</v>
      </c>
      <c r="G32" s="140" t="s">
        <v>88</v>
      </c>
      <c r="H32" s="140" t="s">
        <v>89</v>
      </c>
    </row>
    <row r="33" spans="1:8">
      <c r="A33" t="s">
        <v>90</v>
      </c>
      <c r="G33" s="140" t="s">
        <v>91</v>
      </c>
      <c r="H33" s="140" t="s">
        <v>92</v>
      </c>
    </row>
    <row r="34" spans="1:8">
      <c r="A34" t="s">
        <v>93</v>
      </c>
      <c r="G34" s="140" t="s">
        <v>94</v>
      </c>
      <c r="H34" s="140" t="s">
        <v>95</v>
      </c>
    </row>
    <row r="35" spans="1:8">
      <c r="G35" s="140" t="s">
        <v>96</v>
      </c>
      <c r="H35" s="140" t="s">
        <v>97</v>
      </c>
    </row>
    <row r="36" spans="1:8">
      <c r="A36" t="s">
        <v>98</v>
      </c>
      <c r="G36" s="140" t="s">
        <v>99</v>
      </c>
      <c r="H36" s="140" t="s">
        <v>100</v>
      </c>
    </row>
    <row r="37" spans="1:8">
      <c r="A37" t="s">
        <v>101</v>
      </c>
      <c r="G37" s="140" t="s">
        <v>102</v>
      </c>
      <c r="H37" s="140" t="s">
        <v>103</v>
      </c>
    </row>
    <row r="38" spans="1:8">
      <c r="A38" t="s">
        <v>104</v>
      </c>
      <c r="G38" s="140" t="s">
        <v>105</v>
      </c>
      <c r="H38" s="140" t="s">
        <v>106</v>
      </c>
    </row>
    <row r="39" spans="1:8">
      <c r="G39" s="140" t="s">
        <v>107</v>
      </c>
      <c r="H39" s="140" t="s">
        <v>108</v>
      </c>
    </row>
    <row r="40" spans="1:8">
      <c r="A40" s="29" t="s">
        <v>109</v>
      </c>
      <c r="B40" s="79"/>
      <c r="G40" s="140" t="s">
        <v>110</v>
      </c>
      <c r="H40" s="140" t="s">
        <v>111</v>
      </c>
    </row>
    <row r="41" spans="1:8">
      <c r="A41" t="s">
        <v>112</v>
      </c>
      <c r="G41" s="140" t="s">
        <v>113</v>
      </c>
      <c r="H41" s="140" t="s">
        <v>114</v>
      </c>
    </row>
    <row r="42" spans="1:8">
      <c r="A42" t="s">
        <v>115</v>
      </c>
      <c r="G42" s="140" t="s">
        <v>116</v>
      </c>
      <c r="H42" s="140" t="s">
        <v>117</v>
      </c>
    </row>
    <row r="43" spans="1:8">
      <c r="G43" s="140" t="s">
        <v>118</v>
      </c>
      <c r="H43" s="140" t="s">
        <v>119</v>
      </c>
    </row>
    <row r="44" spans="1:8">
      <c r="A44" t="s">
        <v>120</v>
      </c>
      <c r="G44" s="140" t="s">
        <v>121</v>
      </c>
      <c r="H44" s="140" t="s">
        <v>122</v>
      </c>
    </row>
    <row r="45" spans="1:8">
      <c r="A45" t="s">
        <v>123</v>
      </c>
      <c r="G45" s="140" t="s">
        <v>124</v>
      </c>
      <c r="H45" s="140" t="s">
        <v>125</v>
      </c>
    </row>
    <row r="46" spans="1:8">
      <c r="A46" t="s">
        <v>126</v>
      </c>
      <c r="G46" s="140" t="s">
        <v>127</v>
      </c>
      <c r="H46" s="140" t="s">
        <v>128</v>
      </c>
    </row>
    <row r="47" spans="1:8">
      <c r="A47" t="s">
        <v>129</v>
      </c>
      <c r="G47" s="140" t="s">
        <v>130</v>
      </c>
      <c r="H47" s="140" t="s">
        <v>131</v>
      </c>
    </row>
    <row r="48" spans="1:8">
      <c r="G48" s="140" t="s">
        <v>132</v>
      </c>
      <c r="H48" s="140" t="s">
        <v>133</v>
      </c>
    </row>
    <row r="49" spans="1:8">
      <c r="G49" s="140" t="s">
        <v>1</v>
      </c>
      <c r="H49" s="140" t="s">
        <v>134</v>
      </c>
    </row>
    <row r="50" spans="1:8">
      <c r="A50" s="44" t="s">
        <v>135</v>
      </c>
      <c r="G50" s="140" t="s">
        <v>136</v>
      </c>
      <c r="H50" s="140" t="s">
        <v>137</v>
      </c>
    </row>
    <row r="51" spans="1:8">
      <c r="A51" t="s">
        <v>138</v>
      </c>
    </row>
    <row r="52" spans="1:8">
      <c r="A52" t="s">
        <v>139</v>
      </c>
    </row>
    <row r="54" spans="1:8">
      <c r="A54" t="s">
        <v>140</v>
      </c>
      <c r="B54" s="44" t="s">
        <v>141</v>
      </c>
    </row>
    <row r="55" spans="1:8" ht="16" customHeight="1">
      <c r="A55" s="152" t="s">
        <v>142</v>
      </c>
      <c r="B55" s="167" t="s">
        <v>2061</v>
      </c>
    </row>
    <row r="56" spans="1:8">
      <c r="A56" s="154" t="s">
        <v>143</v>
      </c>
    </row>
    <row r="57" spans="1:8" ht="16" customHeight="1">
      <c r="A57" s="153" t="s">
        <v>144</v>
      </c>
    </row>
    <row r="58" spans="1:8" ht="16" customHeight="1">
      <c r="A58" s="153" t="s">
        <v>145</v>
      </c>
    </row>
    <row r="59" spans="1:8" ht="16" customHeight="1">
      <c r="A59" s="153" t="s">
        <v>146</v>
      </c>
    </row>
    <row r="60" spans="1:8">
      <c r="A60" s="154" t="s">
        <v>147</v>
      </c>
    </row>
    <row r="61" spans="1:8" ht="16" customHeight="1">
      <c r="A61" s="166" t="s">
        <v>148</v>
      </c>
    </row>
    <row r="62" spans="1:8" ht="16" customHeight="1">
      <c r="A62" s="166" t="s">
        <v>149</v>
      </c>
    </row>
    <row r="64" spans="1:8" ht="32" customHeight="1">
      <c r="A64" s="147" t="s">
        <v>150</v>
      </c>
      <c r="B64" t="s">
        <v>2064</v>
      </c>
    </row>
    <row r="65" spans="1:1">
      <c r="A65" t="s">
        <v>143</v>
      </c>
    </row>
    <row r="66" spans="1:1" ht="16" customHeight="1">
      <c r="A66" s="166" t="s">
        <v>148</v>
      </c>
    </row>
    <row r="67" spans="1:1" ht="16" customHeight="1">
      <c r="A67" s="166" t="s">
        <v>149</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E30" sqref="E30"/>
    </sheetView>
  </sheetViews>
  <sheetFormatPr baseColWidth="10" defaultRowHeight="15"/>
  <cols>
    <col min="1" max="1" width="20.6640625" customWidth="1"/>
  </cols>
  <sheetData>
    <row r="1" spans="1:10">
      <c r="A1" s="44" t="s">
        <v>2094</v>
      </c>
    </row>
    <row r="2" spans="1:10">
      <c r="A2" s="44" t="s">
        <v>2090</v>
      </c>
    </row>
    <row r="3" spans="1:10">
      <c r="A3" s="100" t="s">
        <v>1917</v>
      </c>
      <c r="B3" s="100" t="s">
        <v>1918</v>
      </c>
      <c r="C3" s="100" t="s">
        <v>1919</v>
      </c>
      <c r="D3" s="100" t="s">
        <v>1920</v>
      </c>
      <c r="E3" s="100" t="s">
        <v>1921</v>
      </c>
      <c r="F3" s="100" t="s">
        <v>1922</v>
      </c>
      <c r="G3" s="100" t="s">
        <v>1923</v>
      </c>
      <c r="H3" s="100" t="s">
        <v>1924</v>
      </c>
      <c r="I3" s="100" t="s">
        <v>1925</v>
      </c>
      <c r="J3" s="100" t="s">
        <v>1926</v>
      </c>
    </row>
    <row r="4" spans="1:10">
      <c r="A4" s="60">
        <v>2019</v>
      </c>
      <c r="B4" s="60">
        <v>0</v>
      </c>
      <c r="C4" s="60">
        <v>0.442388</v>
      </c>
      <c r="D4" s="60">
        <v>21.8887</v>
      </c>
      <c r="E4" s="60">
        <v>15.2286</v>
      </c>
      <c r="F4" s="60">
        <v>33.041499999999999</v>
      </c>
      <c r="G4" s="60">
        <v>34.168399999999998</v>
      </c>
      <c r="H4" s="60">
        <v>19.331399999999999</v>
      </c>
      <c r="I4" s="60">
        <v>0</v>
      </c>
      <c r="J4" s="60">
        <v>-42.5169</v>
      </c>
    </row>
    <row r="5" spans="1:10">
      <c r="A5" s="44"/>
    </row>
    <row r="7" spans="1:10" ht="32">
      <c r="A7" s="231" t="s">
        <v>2092</v>
      </c>
      <c r="B7" s="6" t="s">
        <v>2093</v>
      </c>
    </row>
    <row r="8" spans="1:10">
      <c r="A8" s="233">
        <v>0.9</v>
      </c>
    </row>
    <row r="9" spans="1:10">
      <c r="A9" s="104" t="s">
        <v>1917</v>
      </c>
      <c r="B9" s="229"/>
    </row>
    <row r="10" spans="1:10">
      <c r="A10" s="60">
        <v>2050</v>
      </c>
    </row>
    <row r="11" spans="1:10">
      <c r="A11" s="44" t="s">
        <v>1330</v>
      </c>
    </row>
    <row r="12" spans="1:10">
      <c r="A12" s="60" t="str">
        <f>IFERROR(_xlfn.CONCAT(A8*100,"%", " below 2005 Baseline by ", A10),"")</f>
        <v>90% below 2005 Baseline by 2050</v>
      </c>
    </row>
    <row r="13" spans="1:10">
      <c r="A13" s="44" t="s">
        <v>1334</v>
      </c>
    </row>
    <row r="14" spans="1:10">
      <c r="A14" s="60" t="s">
        <v>1341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I15" sqref="I15"/>
    </sheetView>
  </sheetViews>
  <sheetFormatPr baseColWidth="10" defaultColWidth="12.6640625" defaultRowHeight="15" customHeight="1"/>
  <cols>
    <col min="1" max="1" width="18.1640625" style="101" customWidth="1"/>
    <col min="2" max="2" width="15.6640625" style="101" customWidth="1"/>
    <col min="3" max="3" width="13.6640625" style="101" customWidth="1"/>
    <col min="4" max="4" width="15.83203125" style="101" customWidth="1"/>
    <col min="5" max="5" width="15.6640625" style="101" customWidth="1"/>
    <col min="6" max="7" width="21" style="101" customWidth="1"/>
    <col min="8" max="8" width="11.6640625" style="101" customWidth="1"/>
    <col min="9" max="9" width="27.6640625" style="101" customWidth="1"/>
    <col min="10" max="10" width="14.1640625" style="101" customWidth="1"/>
    <col min="11" max="11" width="10.33203125" style="101" customWidth="1"/>
    <col min="12" max="12" width="7.6640625" style="101" customWidth="1"/>
    <col min="13" max="13" width="16.83203125" style="101" customWidth="1"/>
    <col min="14" max="26" width="7.6640625" style="101" customWidth="1"/>
    <col min="27" max="30" width="12.6640625" style="101" customWidth="1"/>
    <col min="31" max="16384" width="12.6640625" style="101"/>
  </cols>
  <sheetData>
    <row r="1" spans="1:26">
      <c r="A1" s="100" t="s">
        <v>274</v>
      </c>
      <c r="B1" s="100" t="str">
        <f>About!B1</f>
        <v>Wisconsin</v>
      </c>
      <c r="C1" s="100"/>
      <c r="D1" s="100"/>
      <c r="E1" s="100"/>
      <c r="F1" s="100"/>
      <c r="G1" s="100"/>
      <c r="H1" s="100"/>
      <c r="I1" s="100"/>
      <c r="J1" s="100"/>
      <c r="K1" s="100"/>
      <c r="L1" s="100"/>
      <c r="M1" s="100"/>
      <c r="N1" s="100"/>
      <c r="O1" s="100"/>
      <c r="P1" s="100"/>
      <c r="Q1" s="100"/>
      <c r="R1" s="100"/>
      <c r="S1" s="100"/>
      <c r="T1" s="100"/>
      <c r="U1" s="100"/>
      <c r="V1" s="100"/>
      <c r="W1" s="100"/>
      <c r="X1" s="100"/>
      <c r="Y1" s="100"/>
      <c r="Z1" s="100"/>
    </row>
    <row r="2" spans="1:26" ht="46.5" customHeight="1">
      <c r="A2" s="100"/>
      <c r="B2" s="102">
        <v>2005</v>
      </c>
      <c r="C2" s="102" t="s">
        <v>1894</v>
      </c>
      <c r="D2" s="102" t="s">
        <v>1895</v>
      </c>
      <c r="E2" s="102" t="s">
        <v>1896</v>
      </c>
      <c r="F2" s="102" t="s">
        <v>1897</v>
      </c>
      <c r="G2" s="102" t="s">
        <v>1898</v>
      </c>
      <c r="H2" s="103" t="s">
        <v>2091</v>
      </c>
      <c r="I2" s="102" t="s">
        <v>1899</v>
      </c>
      <c r="J2" s="102" t="s">
        <v>1900</v>
      </c>
      <c r="K2" s="100" t="s">
        <v>1901</v>
      </c>
      <c r="L2" s="100"/>
      <c r="M2" s="100" t="s">
        <v>1902</v>
      </c>
      <c r="N2" s="100"/>
      <c r="O2" s="100"/>
      <c r="P2" s="100"/>
      <c r="Q2" s="100"/>
      <c r="R2" s="100"/>
      <c r="S2" s="100"/>
      <c r="T2" s="100"/>
      <c r="U2" s="100"/>
      <c r="V2" s="100"/>
      <c r="W2" s="100"/>
      <c r="X2" s="100"/>
      <c r="Y2" s="100"/>
      <c r="Z2" s="100"/>
    </row>
    <row r="3" spans="1:26">
      <c r="A3" s="104" t="s">
        <v>1877</v>
      </c>
      <c r="B3" s="173">
        <f>'State 2005 Data'!J5</f>
        <v>17.260596676051001</v>
      </c>
      <c r="C3" s="105">
        <f>E28</f>
        <v>15.2286</v>
      </c>
      <c r="D3" s="106">
        <v>0.55000000000000004</v>
      </c>
      <c r="E3" s="106">
        <v>0.4</v>
      </c>
      <c r="F3" s="174">
        <f t="shared" ref="F3:G9" si="0">$C3*(1-D3)</f>
        <v>6.8528699999999994</v>
      </c>
      <c r="G3" s="174">
        <f t="shared" si="0"/>
        <v>9.1371599999999997</v>
      </c>
      <c r="H3" s="100"/>
      <c r="I3" s="107">
        <f t="shared" ref="I3:I11" si="1">1-F3/$B3</f>
        <v>0.60297606574004914</v>
      </c>
      <c r="J3" s="107">
        <f t="shared" ref="J3:J11" si="2">1-G3/$B3</f>
        <v>0.47063475432006552</v>
      </c>
      <c r="K3" s="100" t="str">
        <f t="shared" ref="K3:K11" si="3">"In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00"/>
      <c r="M3" s="100"/>
      <c r="N3" s="100"/>
      <c r="O3" s="100"/>
      <c r="P3" s="100"/>
      <c r="Q3" s="100"/>
      <c r="R3" s="100"/>
      <c r="S3" s="100"/>
      <c r="T3" s="100"/>
      <c r="U3" s="100"/>
      <c r="V3" s="100"/>
      <c r="W3" s="100"/>
      <c r="X3" s="100"/>
      <c r="Y3" s="100"/>
      <c r="Z3" s="100"/>
    </row>
    <row r="4" spans="1:26">
      <c r="A4" s="104" t="s">
        <v>1028</v>
      </c>
      <c r="B4" s="173">
        <f>'State 2005 Data'!J6</f>
        <v>48.972462560430664</v>
      </c>
      <c r="C4" s="105">
        <f>G28</f>
        <v>34.168399999999998</v>
      </c>
      <c r="D4" s="106">
        <v>0.89</v>
      </c>
      <c r="E4" s="106">
        <v>0.66</v>
      </c>
      <c r="F4" s="174">
        <f t="shared" si="0"/>
        <v>3.7585239999999995</v>
      </c>
      <c r="G4" s="174">
        <f t="shared" si="0"/>
        <v>11.617255999999998</v>
      </c>
      <c r="H4" s="100"/>
      <c r="I4" s="107">
        <f t="shared" si="1"/>
        <v>0.9232522972402688</v>
      </c>
      <c r="J4" s="107">
        <f t="shared" si="2"/>
        <v>0.76277982783355802</v>
      </c>
      <c r="K4" s="100" t="str">
        <f t="shared" si="3"/>
        <v>In a scenario limiting global warming to 1.5 °C, Wisconsin would need to cut its electricity emissions by 76 to 92 percent of 2005 levels.</v>
      </c>
      <c r="L4" s="100"/>
      <c r="M4" s="100"/>
      <c r="N4" s="100"/>
      <c r="O4" s="100"/>
      <c r="P4" s="100"/>
      <c r="Q4" s="100"/>
      <c r="R4" s="100"/>
      <c r="S4" s="100"/>
      <c r="T4" s="100"/>
      <c r="U4" s="100"/>
      <c r="V4" s="100"/>
      <c r="W4" s="100"/>
      <c r="X4" s="100"/>
      <c r="Y4" s="100"/>
      <c r="Z4" s="100"/>
    </row>
    <row r="5" spans="1:26">
      <c r="A5" s="104" t="s">
        <v>1878</v>
      </c>
      <c r="B5" s="173">
        <f>'State 2005 Data'!J7</f>
        <v>22.060108883765508</v>
      </c>
      <c r="C5" s="175">
        <f>H28</f>
        <v>19.331399999999999</v>
      </c>
      <c r="D5" s="106">
        <v>0.41</v>
      </c>
      <c r="E5" s="106">
        <v>0.33</v>
      </c>
      <c r="F5" s="174">
        <f t="shared" si="0"/>
        <v>11.405526</v>
      </c>
      <c r="G5" s="174">
        <f t="shared" si="0"/>
        <v>12.952037999999998</v>
      </c>
      <c r="H5" s="100"/>
      <c r="I5" s="107">
        <f>1-F5/$B5</f>
        <v>0.48297961446629289</v>
      </c>
      <c r="J5" s="107">
        <f t="shared" si="2"/>
        <v>0.41287515541087505</v>
      </c>
      <c r="K5" s="100" t="str">
        <f t="shared" si="3"/>
        <v>In a scenario limiting global warming to 1.5 °C, Wisconsin would need to cut its industry emissions by 41 to 48 percent of 2005 levels.</v>
      </c>
      <c r="L5" s="100"/>
      <c r="M5" s="100"/>
      <c r="N5" s="100"/>
      <c r="O5" s="100"/>
      <c r="P5" s="100"/>
      <c r="Q5" s="100"/>
      <c r="R5" s="100"/>
      <c r="S5" s="100"/>
      <c r="T5" s="100"/>
      <c r="U5" s="100"/>
      <c r="V5" s="100"/>
      <c r="W5" s="100"/>
      <c r="X5" s="100"/>
      <c r="Y5" s="100"/>
      <c r="Z5" s="100"/>
    </row>
    <row r="6" spans="1:26">
      <c r="A6" s="104" t="s">
        <v>1879</v>
      </c>
      <c r="B6" s="173">
        <f>'State 2005 Data'!J8</f>
        <v>31.169493632693342</v>
      </c>
      <c r="C6" s="175">
        <f>F28</f>
        <v>33.041499999999999</v>
      </c>
      <c r="D6" s="106">
        <v>0.48</v>
      </c>
      <c r="E6" s="106">
        <v>0.27</v>
      </c>
      <c r="F6" s="174">
        <f>$C6*(1-D6)</f>
        <v>17.18158</v>
      </c>
      <c r="G6" s="174">
        <f t="shared" si="0"/>
        <v>24.120294999999999</v>
      </c>
      <c r="H6" s="100"/>
      <c r="I6" s="107">
        <f t="shared" si="1"/>
        <v>0.44876935754970271</v>
      </c>
      <c r="J6" s="107">
        <f t="shared" si="2"/>
        <v>0.22615698271400586</v>
      </c>
      <c r="K6" s="100" t="str">
        <f t="shared" si="3"/>
        <v>In a scenario limiting global warming to 1.5 °C, Wisconsin would need to cut its transportation emissions by 23 to 45 percent of 2005 levels.</v>
      </c>
      <c r="L6" s="100"/>
      <c r="M6" s="100"/>
      <c r="N6" s="100"/>
      <c r="O6" s="100"/>
      <c r="P6" s="100"/>
      <c r="Q6" s="100"/>
      <c r="R6" s="100"/>
      <c r="S6" s="100"/>
      <c r="T6" s="100"/>
      <c r="U6" s="100"/>
      <c r="V6" s="100"/>
      <c r="W6" s="100"/>
      <c r="X6" s="100"/>
      <c r="Y6" s="100"/>
      <c r="Z6" s="100"/>
    </row>
    <row r="7" spans="1:26">
      <c r="A7" s="104" t="s">
        <v>775</v>
      </c>
      <c r="B7" s="173">
        <f>'State 2005 Data'!J9</f>
        <v>16.410265028440239</v>
      </c>
      <c r="C7" s="175">
        <f>D28</f>
        <v>21.8887</v>
      </c>
      <c r="D7" s="106">
        <v>0.06</v>
      </c>
      <c r="E7" s="106">
        <v>0.02</v>
      </c>
      <c r="F7" s="174">
        <f t="shared" si="0"/>
        <v>20.575378000000001</v>
      </c>
      <c r="G7" s="174">
        <f t="shared" si="0"/>
        <v>21.450925999999999</v>
      </c>
      <c r="H7" s="100"/>
      <c r="I7" s="107">
        <f t="shared" si="1"/>
        <v>-0.25381143841012332</v>
      </c>
      <c r="J7" s="107">
        <f t="shared" si="2"/>
        <v>-0.3071651166403413</v>
      </c>
      <c r="K7" s="100" t="str">
        <f t="shared" si="3"/>
        <v>In a scenario limiting global warming to 1.5 °C, Wisconsin would need to cut its agriculture emissions by -31 to -25 percent of 2005 levels.</v>
      </c>
      <c r="L7" s="100"/>
      <c r="M7" s="100"/>
      <c r="N7" s="100"/>
      <c r="O7" s="100"/>
      <c r="P7" s="100"/>
      <c r="Q7" s="100"/>
      <c r="R7" s="100"/>
      <c r="S7" s="100"/>
      <c r="T7" s="100"/>
      <c r="U7" s="100"/>
      <c r="V7" s="100"/>
      <c r="W7" s="100"/>
      <c r="X7" s="100"/>
      <c r="Y7" s="100"/>
      <c r="Z7" s="100"/>
    </row>
    <row r="8" spans="1:26">
      <c r="A8" s="104" t="s">
        <v>1903</v>
      </c>
      <c r="B8" s="173">
        <f>C8</f>
        <v>-42.5169</v>
      </c>
      <c r="C8" s="175">
        <f>J28</f>
        <v>-42.5169</v>
      </c>
      <c r="D8" s="108">
        <v>0</v>
      </c>
      <c r="E8" s="108">
        <v>0</v>
      </c>
      <c r="F8" s="174">
        <f t="shared" si="0"/>
        <v>-42.5169</v>
      </c>
      <c r="G8" s="174">
        <f t="shared" si="0"/>
        <v>-42.5169</v>
      </c>
      <c r="H8" s="100"/>
      <c r="I8" s="107">
        <f t="shared" si="1"/>
        <v>0</v>
      </c>
      <c r="J8" s="107">
        <f t="shared" si="2"/>
        <v>0</v>
      </c>
      <c r="K8" s="100" t="str">
        <f t="shared" si="3"/>
        <v>In a scenario limiting global warming to 1.5 °C, Wisconsin would need to cut its land use * emissions by 0 to 0 percent of 2005 levels.</v>
      </c>
      <c r="L8" s="100"/>
      <c r="M8" s="100"/>
      <c r="N8" s="100"/>
      <c r="O8" s="100"/>
      <c r="P8" s="100"/>
      <c r="Q8" s="100"/>
      <c r="R8" s="100"/>
      <c r="S8" s="100"/>
      <c r="T8" s="100"/>
      <c r="U8" s="100"/>
      <c r="V8" s="100"/>
      <c r="W8" s="100"/>
      <c r="X8" s="100"/>
      <c r="Y8" s="100"/>
      <c r="Z8" s="100"/>
    </row>
    <row r="9" spans="1:26">
      <c r="A9" s="104" t="s">
        <v>1881</v>
      </c>
      <c r="B9" s="173">
        <f>'State 2005 Data'!J11</f>
        <v>2.8099739843118821</v>
      </c>
      <c r="C9" s="175">
        <f>C28</f>
        <v>0.442388</v>
      </c>
      <c r="D9" s="106">
        <v>0.06</v>
      </c>
      <c r="E9" s="106">
        <v>0.02</v>
      </c>
      <c r="F9" s="174">
        <f t="shared" si="0"/>
        <v>0.41584472</v>
      </c>
      <c r="G9" s="174">
        <f t="shared" si="0"/>
        <v>0.43354024000000002</v>
      </c>
      <c r="H9" s="100"/>
      <c r="I9" s="107">
        <f t="shared" si="1"/>
        <v>0.85201118504240037</v>
      </c>
      <c r="J9" s="107">
        <f t="shared" si="2"/>
        <v>0.84571378866122593</v>
      </c>
      <c r="K9" s="100" t="str">
        <f t="shared" si="3"/>
        <v>In a scenario limiting global warming to 1.5 °C, Wisconsin would need to cut its waste emissions by 85 to 85 percent of 2005 levels.</v>
      </c>
      <c r="L9" s="100"/>
      <c r="M9" s="100"/>
      <c r="N9" s="100"/>
      <c r="O9" s="100"/>
      <c r="P9" s="100"/>
      <c r="Q9" s="100"/>
      <c r="R9" s="100"/>
      <c r="S9" s="100"/>
      <c r="T9" s="100"/>
      <c r="U9" s="100"/>
      <c r="V9" s="100"/>
      <c r="W9" s="100"/>
      <c r="X9" s="100"/>
      <c r="Y9" s="100"/>
      <c r="Z9" s="100"/>
    </row>
    <row r="10" spans="1:26">
      <c r="A10" s="104" t="s">
        <v>1884</v>
      </c>
      <c r="B10" s="176">
        <f>SUM(B3:B9)</f>
        <v>96.166000765692644</v>
      </c>
      <c r="C10" s="176">
        <f>SUM(C3:C9)</f>
        <v>81.58408799999998</v>
      </c>
      <c r="D10" s="107">
        <f>1-F10/$C10</f>
        <v>0.78337904911065503</v>
      </c>
      <c r="E10" s="107">
        <f>1-G10/$C10</f>
        <v>0.5440984124257171</v>
      </c>
      <c r="F10" s="174">
        <f>SUM(F3:F9)</f>
        <v>17.672822719999996</v>
      </c>
      <c r="G10" s="174">
        <f>SUM(G3:G9)</f>
        <v>37.194315239999987</v>
      </c>
      <c r="H10" s="232">
        <f>IFERROR(B10*(1-'Unique State Inputs'!A$8),"")</f>
        <v>9.616600076569263</v>
      </c>
      <c r="I10" s="107">
        <f t="shared" si="1"/>
        <v>0.81622587422492876</v>
      </c>
      <c r="J10" s="107">
        <f t="shared" si="2"/>
        <v>0.61322801256315618</v>
      </c>
      <c r="K10" s="100" t="str">
        <f t="shared" si="3"/>
        <v>In a scenario limiting global warming to 1.5 °C, Wisconsin would need to cut its total (including land use) emissions by 61 to 82 percent of 2005 levels.</v>
      </c>
      <c r="L10" s="100"/>
      <c r="M10" s="100"/>
      <c r="N10" s="100"/>
      <c r="O10" s="100"/>
      <c r="P10" s="100"/>
      <c r="Q10" s="100"/>
      <c r="R10" s="100"/>
      <c r="S10" s="100"/>
      <c r="T10" s="100"/>
      <c r="U10" s="100"/>
      <c r="V10" s="100"/>
      <c r="W10" s="100"/>
      <c r="X10" s="100"/>
      <c r="Y10" s="100"/>
      <c r="Z10" s="100"/>
    </row>
    <row r="11" spans="1:26">
      <c r="A11" s="104" t="s">
        <v>1886</v>
      </c>
      <c r="B11" s="176">
        <f>SUM(B3:B9)-B8</f>
        <v>138.68290076569264</v>
      </c>
      <c r="C11" s="176">
        <f>SUM(C3:C9)-C8</f>
        <v>124.10098799999997</v>
      </c>
      <c r="D11" s="107">
        <f>1-F11/$C11</f>
        <v>0.5149940085891983</v>
      </c>
      <c r="E11" s="107">
        <f>1-G11/$C11</f>
        <v>0.3576907281350572</v>
      </c>
      <c r="F11" s="174">
        <f>F10-F8</f>
        <v>60.189722719999992</v>
      </c>
      <c r="G11" s="174">
        <f>G10-G8</f>
        <v>79.711215239999987</v>
      </c>
      <c r="H11" s="232">
        <f>IFERROR(B11*(1-'Unique State Inputs'!A$8),"")</f>
        <v>13.868290076569261</v>
      </c>
      <c r="I11" s="107">
        <f t="shared" si="1"/>
        <v>0.56599031035778768</v>
      </c>
      <c r="J11" s="107">
        <f t="shared" si="2"/>
        <v>0.42522679580611322</v>
      </c>
      <c r="K11" s="100" t="str">
        <f t="shared" si="3"/>
        <v>In a scenario limiting global warming to 1.5 °C, Wisconsin would need to cut its total (excluding land use) emissions by 43 to 57 percent of 2005 levels.</v>
      </c>
      <c r="L11" s="100"/>
      <c r="M11" s="100"/>
      <c r="N11" s="100"/>
      <c r="O11" s="100"/>
      <c r="P11" s="100"/>
      <c r="Q11" s="100"/>
      <c r="R11" s="100"/>
      <c r="S11" s="100"/>
      <c r="T11" s="100"/>
      <c r="U11" s="100"/>
      <c r="V11" s="100"/>
      <c r="W11" s="100"/>
      <c r="X11" s="100"/>
      <c r="Y11" s="100"/>
      <c r="Z11" s="100"/>
    </row>
    <row r="12" spans="1:26">
      <c r="A12" s="109" t="s">
        <v>1904</v>
      </c>
      <c r="B12" s="100"/>
      <c r="C12" s="100"/>
      <c r="D12" s="174"/>
      <c r="E12" s="100"/>
      <c r="F12" s="100"/>
      <c r="G12" s="100"/>
      <c r="H12" s="100"/>
      <c r="I12" s="100"/>
      <c r="J12" s="100"/>
      <c r="K12" s="100"/>
      <c r="L12" s="100"/>
      <c r="M12" s="100"/>
      <c r="N12" s="100"/>
      <c r="O12" s="100"/>
      <c r="P12" s="100"/>
      <c r="Q12" s="100"/>
      <c r="R12" s="100"/>
      <c r="S12" s="100"/>
      <c r="T12" s="100"/>
      <c r="U12" s="100"/>
      <c r="V12" s="100"/>
      <c r="W12" s="100"/>
      <c r="X12" s="100"/>
      <c r="Y12" s="100"/>
      <c r="Z12" s="100"/>
    </row>
    <row r="13" spans="1:26">
      <c r="A13" s="100"/>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spans="1:26">
      <c r="A14" s="104" t="s">
        <v>1905</v>
      </c>
      <c r="B14" s="100">
        <f>CONVERT(2000,"lbm","kg")/1000</f>
        <v>0.90718474000000004</v>
      </c>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spans="1:26">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spans="1:26">
      <c r="A16" s="104" t="s">
        <v>1906</v>
      </c>
      <c r="B16" s="100" t="s">
        <v>1907</v>
      </c>
      <c r="C16" s="100" t="s">
        <v>1908</v>
      </c>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c r="A17" s="104" t="s">
        <v>1372</v>
      </c>
      <c r="B17" s="100">
        <v>1</v>
      </c>
      <c r="C17" s="100" t="s">
        <v>1909</v>
      </c>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spans="1:26">
      <c r="A18" s="104" t="s">
        <v>334</v>
      </c>
      <c r="B18" s="100">
        <f>265/298</f>
        <v>0.88926174496644295</v>
      </c>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spans="1:26">
      <c r="A19" s="104" t="s">
        <v>332</v>
      </c>
      <c r="B19" s="100">
        <f>28/25</f>
        <v>1.1200000000000001</v>
      </c>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spans="1:26">
      <c r="A20" s="104" t="s">
        <v>1910</v>
      </c>
      <c r="B20" s="100">
        <v>1</v>
      </c>
      <c r="C20" s="100" t="s">
        <v>1911</v>
      </c>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104" t="s">
        <v>1912</v>
      </c>
      <c r="B21" s="100">
        <v>1</v>
      </c>
      <c r="C21" s="100" t="s">
        <v>1911</v>
      </c>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104" t="s">
        <v>1913</v>
      </c>
      <c r="B22" s="100">
        <f>23500/22800</f>
        <v>1.0307017543859649</v>
      </c>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104" t="s">
        <v>1914</v>
      </c>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155" t="s">
        <v>1915</v>
      </c>
      <c r="B25" s="155" t="s">
        <v>1916</v>
      </c>
      <c r="K25" s="100"/>
      <c r="L25" s="100"/>
      <c r="M25" s="100"/>
      <c r="N25" s="100"/>
      <c r="O25" s="100"/>
      <c r="P25" s="100"/>
      <c r="Q25" s="100"/>
      <c r="R25" s="100"/>
      <c r="S25" s="100"/>
      <c r="T25" s="100"/>
      <c r="U25" s="100"/>
      <c r="V25" s="100"/>
      <c r="W25" s="100"/>
      <c r="X25" s="100"/>
      <c r="Y25" s="100"/>
      <c r="Z25" s="100"/>
    </row>
    <row r="26" spans="1:26" ht="15.75" customHeight="1">
      <c r="K26" s="100"/>
      <c r="L26" s="100"/>
      <c r="M26" s="100"/>
      <c r="N26" s="100"/>
      <c r="O26" s="100"/>
      <c r="P26" s="100"/>
      <c r="Q26" s="100"/>
      <c r="R26" s="100"/>
      <c r="S26" s="100"/>
      <c r="T26" s="100"/>
      <c r="U26" s="100"/>
      <c r="V26" s="100"/>
      <c r="W26" s="100"/>
      <c r="X26" s="100"/>
      <c r="Y26" s="100"/>
      <c r="Z26" s="100"/>
    </row>
    <row r="27" spans="1:26" ht="15.75" customHeight="1">
      <c r="A27" s="100" t="s">
        <v>1917</v>
      </c>
      <c r="B27" s="100" t="s">
        <v>1918</v>
      </c>
      <c r="C27" s="100" t="s">
        <v>1919</v>
      </c>
      <c r="D27" s="100" t="s">
        <v>1920</v>
      </c>
      <c r="E27" s="100" t="s">
        <v>1921</v>
      </c>
      <c r="F27" s="100" t="s">
        <v>1922</v>
      </c>
      <c r="G27" s="100" t="s">
        <v>1923</v>
      </c>
      <c r="H27" s="100" t="s">
        <v>1924</v>
      </c>
      <c r="I27" s="100" t="s">
        <v>1925</v>
      </c>
      <c r="J27" s="100" t="s">
        <v>1926</v>
      </c>
      <c r="K27" s="100"/>
      <c r="L27" s="100"/>
      <c r="M27" s="100"/>
      <c r="N27" s="100"/>
      <c r="O27" s="100"/>
      <c r="P27" s="100"/>
      <c r="Q27" s="100"/>
      <c r="R27" s="100"/>
      <c r="S27" s="100"/>
      <c r="T27" s="100"/>
      <c r="U27" s="100"/>
      <c r="V27" s="100"/>
      <c r="W27" s="100"/>
      <c r="X27" s="100"/>
      <c r="Y27" s="100"/>
      <c r="Z27" s="100"/>
    </row>
    <row r="28" spans="1:26" ht="15.75" customHeight="1">
      <c r="A28" s="156">
        <f>'Unique State Inputs'!A4</f>
        <v>2019</v>
      </c>
      <c r="B28" s="156">
        <f>'Unique State Inputs'!B4</f>
        <v>0</v>
      </c>
      <c r="C28" s="156">
        <f>'Unique State Inputs'!C4</f>
        <v>0.442388</v>
      </c>
      <c r="D28" s="156">
        <f>'Unique State Inputs'!D4</f>
        <v>21.8887</v>
      </c>
      <c r="E28" s="156">
        <f>'Unique State Inputs'!E4</f>
        <v>15.2286</v>
      </c>
      <c r="F28" s="156">
        <f>'Unique State Inputs'!F4</f>
        <v>33.041499999999999</v>
      </c>
      <c r="G28" s="156">
        <f>'Unique State Inputs'!G4</f>
        <v>34.168399999999998</v>
      </c>
      <c r="H28" s="156">
        <f>'Unique State Inputs'!H4</f>
        <v>19.331399999999999</v>
      </c>
      <c r="I28" s="156">
        <f>'Unique State Inputs'!I4</f>
        <v>0</v>
      </c>
      <c r="J28" s="156">
        <f>'Unique State Inputs'!J4</f>
        <v>-42.5169</v>
      </c>
      <c r="K28" s="100"/>
      <c r="L28" s="100"/>
      <c r="M28" s="100"/>
      <c r="N28" s="100"/>
      <c r="O28" s="100"/>
      <c r="P28" s="100"/>
      <c r="Q28" s="100"/>
      <c r="R28" s="100"/>
      <c r="S28" s="100"/>
      <c r="T28" s="100"/>
      <c r="U28" s="100"/>
      <c r="V28" s="100"/>
      <c r="W28" s="100"/>
      <c r="X28" s="100"/>
      <c r="Y28" s="100"/>
      <c r="Z28" s="100"/>
    </row>
    <row r="29" spans="1:26" ht="15.75" customHeight="1">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spans="1:26" ht="15.75" customHeight="1">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spans="1:26" ht="15.75" customHeigh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spans="1:26" ht="15.7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ht="15.7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ht="15.7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ht="15.7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5.7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ht="15.7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spans="1:26" ht="15.7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spans="1:26" ht="15.7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spans="1:26" ht="15.7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spans="1:26" ht="15.7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spans="1:26" ht="15.7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spans="1:26" ht="15.7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spans="1:26" ht="15.7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spans="1:26" ht="15.7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spans="1:26" ht="15.7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spans="1:26" ht="15.7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spans="1:26" ht="15.7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ht="15.7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spans="1:26" ht="15.7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spans="1:26" ht="15.7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spans="1:26" ht="15.7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spans="1:26" ht="15.7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spans="1:26" ht="15.7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spans="1:26" ht="15.7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spans="1:26" ht="15.7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spans="1:26" ht="15.7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spans="1:26" ht="15.7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spans="1:26" ht="15.7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spans="1:26" ht="15.7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spans="1:26" ht="15.7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spans="1:26" ht="15.7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spans="1:26" ht="15.7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spans="1:26" ht="15.7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spans="1:26" ht="15.7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spans="1:26" ht="15.7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spans="1:26" ht="15.7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spans="1:26" ht="15.7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spans="1:26" ht="15.7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spans="1:26" ht="15.7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spans="1:26" ht="15.7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spans="1:26" ht="15.7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spans="1:26" ht="15.7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spans="1:26" ht="15.7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spans="1:26" ht="15.7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spans="1:26" ht="15.7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spans="1:26" ht="15.7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spans="1:26" ht="15.7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spans="1:26" ht="15.7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spans="1:26" ht="15.7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spans="1:26" ht="15.7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spans="1:26" ht="15.7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spans="1:26" ht="15.7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spans="1:26" ht="15.7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spans="1:26" ht="15.7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spans="1:26" ht="15.7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spans="1:26" ht="15.7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spans="1:26" ht="15.7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spans="1:26" ht="15.7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spans="1:26" ht="15.7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spans="1:26" ht="15.7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spans="1:26" ht="15.7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spans="1:26" ht="15.7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spans="1:26" ht="15.7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spans="1:26" ht="15.7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spans="1:26" ht="15.7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spans="1:26" ht="15.7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spans="1:26" ht="15.7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spans="1:26" ht="15.7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spans="1:26" ht="15.7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spans="1:26" ht="15.7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spans="1:26" ht="15.7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spans="1:26" ht="15.7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spans="1:26" ht="15.7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spans="1:26" ht="15.7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spans="1:26" ht="15.7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spans="1:26" ht="15.7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spans="1:26" ht="15.7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spans="1:26" ht="15.7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spans="1:26" ht="15.7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spans="1:26" ht="15.7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spans="1:26" ht="15.7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spans="1:26" ht="15.7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spans="1:26" ht="15.7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spans="1:26" ht="15.7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spans="1:26" ht="15.7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spans="1:26" ht="15.7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spans="1:26" ht="15.7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spans="1:26" ht="15.7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spans="1:26" ht="15.7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spans="1:26" ht="15.7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spans="1:26" ht="15.7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spans="1:26" ht="15.7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spans="1:26" ht="15.7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spans="1:26" ht="15.7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spans="1:26" ht="15.7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spans="1:26" ht="15.7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spans="1:26" ht="15.7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spans="1:26" ht="15.7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spans="1:26" ht="15.7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spans="1:26" ht="15.7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spans="1:26" ht="15.7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spans="1:26" ht="15.7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spans="1:26" ht="15.7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spans="1:26" ht="15.7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spans="1:26" ht="15.7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spans="1:26" ht="15.7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spans="1:26" ht="15.7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spans="1:26" ht="15.7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spans="1:26" ht="15.7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spans="1:26" ht="15.7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spans="1:26" ht="15.7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spans="1:26" ht="15.7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spans="1:26" ht="15.7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spans="1:26" ht="15.7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spans="1:26" ht="15.7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spans="1:26" ht="15.7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spans="1:26" ht="15.7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spans="1:26" ht="15.7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spans="1:26" ht="15.7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spans="1:26" ht="15.7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spans="1:26" ht="15.7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spans="1:26" ht="15.7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spans="1:26" ht="15.7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spans="1:26" ht="15.7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spans="1:26" ht="15.7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spans="1:26" ht="15.7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spans="1:26" ht="15.7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spans="1:26" ht="15.7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spans="1:26" ht="15.7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spans="1:26" ht="15.7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spans="1:26" ht="15.7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spans="1:26" ht="15.7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spans="1:26" ht="15.7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spans="1:26" ht="15.7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spans="1:26" ht="15.7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spans="1:26" ht="15.7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spans="1:26" ht="15.7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spans="1:26" ht="15.7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spans="1:26" ht="15.7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spans="1:26" ht="15.7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spans="1:26" ht="15.7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spans="1:26" ht="15.7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spans="1:26" ht="15.7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spans="1:26" ht="15.7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spans="1:26" ht="15.7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spans="1:26" ht="15.7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spans="1:26" ht="15.7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spans="1:26" ht="15.7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spans="1:26" ht="15.7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spans="1:26" ht="15.7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spans="1:26" ht="15.7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spans="1:26" ht="15.7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spans="1:26" ht="15.7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spans="1:26" ht="15.7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spans="1:26" ht="15.7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spans="1:26" ht="15.7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spans="1:26" ht="15.7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spans="1:26" ht="15.7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spans="1:26" ht="15.7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spans="1:26" ht="15.7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spans="1:26" ht="15.7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spans="1:26" ht="15.7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spans="1:26" ht="15.7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spans="1:26" ht="15.7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spans="1:26" ht="15.7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spans="1:26" ht="15.7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spans="1:26" ht="15.7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spans="1:26" ht="15.7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spans="1:26" ht="15.7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spans="1:26" ht="15.7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spans="1:26" ht="15.7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spans="1:26" ht="15.7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spans="1:26" ht="15.7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spans="1:26" ht="15.7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spans="1:26" ht="15.7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spans="1:26" ht="15.7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spans="1:26" ht="15.7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spans="1:26" ht="15.7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spans="1:26" ht="15.7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spans="1:26" ht="15.7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spans="1:26" ht="15.7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spans="1:26" ht="15.7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spans="1:26" ht="15.7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spans="1:26" ht="15.7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spans="1:26" ht="15.7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spans="1:26" ht="15.7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spans="1:26" ht="15.7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spans="1:26" ht="15.7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spans="1:26" ht="15.7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spans="1:26" ht="15.7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spans="1:26" ht="15.7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spans="1:26" ht="15.7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spans="1:26" ht="15.7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spans="1:26" ht="15.7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spans="1:26" ht="15.7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spans="1:26" ht="15.7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spans="1:26" ht="15.7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spans="1:26" ht="15.7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spans="1:26" ht="15.7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spans="1:26" ht="15.7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spans="1:26" ht="15.7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spans="1:26" ht="15.7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spans="1:26" ht="15.7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spans="1:26" ht="15.7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spans="1:26" ht="15.7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spans="1:26" ht="15.7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spans="1:26" ht="15.7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spans="1:26" ht="15.7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spans="1:26" ht="15.7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spans="1:26" ht="15.7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spans="1:26" ht="15.7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spans="1:26" ht="15.7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spans="1:26" ht="15.7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spans="1:26" ht="15.7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spans="1:26" ht="15.7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spans="1:26" ht="15.7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spans="1:26" ht="15.7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spans="1:26" ht="15.7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spans="1:26" ht="15.7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spans="1:26" ht="15.7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spans="1:26" ht="15.7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spans="1:26" ht="15.7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spans="1:26" ht="15.7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spans="1:26" ht="15.7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spans="1:26" ht="15.7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spans="1:26" ht="15.7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spans="1:26" ht="15.7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spans="1:26" ht="15.7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spans="1:26" ht="15.7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spans="1:26" ht="15.7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spans="1:26" ht="15.7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spans="1:26" ht="15.7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spans="1:26" ht="15.7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spans="1:26" ht="15.7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spans="1:26" ht="15.7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spans="1:26" ht="15.7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spans="1:26" ht="15.7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spans="1:26" ht="15.7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spans="1:26" ht="15.7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spans="1:26" ht="15.7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spans="1:26" ht="15.7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spans="1:26" ht="15.7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spans="1:26" ht="15.7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spans="1:26" ht="15.7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spans="1:26" ht="15.7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spans="1:26" ht="15.7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spans="1:26" ht="15.7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spans="1:26" ht="15.7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spans="1:26" ht="15.7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spans="1:26" ht="15.7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spans="1:26" ht="15.7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spans="1:26" ht="15.7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spans="1:26" ht="15.7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spans="1:26" ht="15.7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spans="1:26" ht="15.7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spans="1:26" ht="15.7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spans="1:26" ht="15.7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spans="1:26" ht="15.7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spans="1:26" ht="15.7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spans="1:26" ht="15.7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spans="1:26" ht="15.7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spans="1:26" ht="15.7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spans="1:26" ht="15.7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spans="1:26" ht="15.7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spans="1:26" ht="15.7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spans="1:26" ht="15.7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spans="1:26" ht="15.7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spans="1:26" ht="15.7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spans="1:26" ht="15.7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spans="1:26" ht="15.7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spans="1:26" ht="15.7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spans="1:26" ht="15.7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spans="1:26" ht="15.7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spans="1:26" ht="15.7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spans="1:26" ht="15.7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spans="1:26" ht="15.7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spans="1:26" ht="15.7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spans="1:26" ht="15.7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spans="1:26" ht="15.7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spans="1:26" ht="15.7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spans="1:26" ht="15.7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spans="1:26" ht="15.7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spans="1:26" ht="15.7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spans="1:26" ht="15.7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spans="1:26" ht="15.7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spans="1:26" ht="15.7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spans="1:26" ht="15.7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spans="1:26" ht="15.7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spans="1:26" ht="15.7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spans="1:26" ht="15.7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spans="1:26" ht="15.7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spans="1:26" ht="15.7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spans="1:26" ht="15.7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spans="1:26" ht="15.7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spans="1:26" ht="15.7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spans="1:26" ht="15.7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spans="1:26" ht="15.7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spans="1:26" ht="15.7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spans="1:26" ht="15.7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spans="1:26" ht="15.7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spans="1:26" ht="15.7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spans="1:26" ht="15.7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spans="1:26" ht="15.7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spans="1:26" ht="15.7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spans="1:26" ht="15.7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spans="1:26" ht="15.7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spans="1:26" ht="15.7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spans="1:26" ht="15.7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spans="1:26" ht="15.7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spans="1:26" ht="15.7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spans="1:26" ht="15.7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spans="1:26" ht="15.7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spans="1:26" ht="15.7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spans="1:26" ht="15.7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spans="1:26" ht="15.7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spans="1:26" ht="15.7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spans="1:26" ht="15.7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spans="1:26" ht="15.7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spans="1:26" ht="15.7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spans="1:26" ht="15.7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spans="1:26" ht="15.7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spans="1:26" ht="15.7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spans="1:26" ht="15.7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spans="1:26" ht="15.7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spans="1:26" ht="15.7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spans="1:26" ht="15.7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spans="1:26" ht="15.7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spans="1:26" ht="15.7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spans="1:26" ht="15.7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spans="1:26" ht="15.7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spans="1:26" ht="15.7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spans="1:26" ht="15.7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spans="1:26" ht="15.7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spans="1:26" ht="15.7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spans="1:26" ht="15.7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spans="1:26" ht="15.7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spans="1:26" ht="15.7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spans="1:26" ht="15.7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spans="1:26" ht="15.7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spans="1:26" ht="15.7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spans="1:26" ht="15.7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spans="1:26" ht="15.7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spans="1:26" ht="15.7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spans="1:26" ht="15.7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spans="1:26" ht="15.7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spans="1:26" ht="15.7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spans="1:26" ht="15.7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spans="1:26" ht="15.7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spans="1:26" ht="15.7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spans="1:26" ht="15.7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spans="1:26" ht="15.7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spans="1:26" ht="15.7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spans="1:26" ht="15.7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spans="1:26" ht="15.7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spans="1:26" ht="15.7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spans="1:26" ht="15.7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spans="1:26" ht="15.7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spans="1:26" ht="15.7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spans="1:26" ht="15.7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spans="1:26" ht="15.7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spans="1:26" ht="15.7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spans="1:26" ht="15.7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spans="1:26" ht="15.7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spans="1:26" ht="15.7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spans="1:26" ht="15.7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spans="1:26" ht="15.7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spans="1:26" ht="15.7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spans="1:26" ht="15.7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spans="1:26" ht="15.7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spans="1:26" ht="15.7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spans="1:26" ht="15.7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spans="1:26" ht="15.7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spans="1:26" ht="15.7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spans="1:26" ht="15.7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spans="1:26" ht="15.7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spans="1:26" ht="15.7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spans="1:26" ht="15.7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spans="1:26" ht="15.7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spans="1:26" ht="15.7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spans="1:26" ht="15.7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spans="1:26" ht="15.7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spans="1:26" ht="15.7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spans="1:26" ht="15.7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spans="1:26" ht="15.7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spans="1:26" ht="15.7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spans="1:26" ht="15.7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spans="1:26" ht="15.7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spans="1:26" ht="15.7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spans="1:26" ht="15.7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spans="1:26" ht="15.7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spans="1:26" ht="15.7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spans="1:26" ht="15.7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spans="1:26" ht="15.7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spans="1:26" ht="15.7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spans="1:26" ht="15.7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spans="1:26" ht="15.7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spans="1:26" ht="15.7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spans="1:26" ht="15.7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spans="1:26" ht="15.7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spans="1:26" ht="15.7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spans="1:26" ht="15.7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spans="1:26" ht="15.7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spans="1:26" ht="15.7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spans="1:26" ht="15.7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spans="1:26" ht="15.7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spans="1:26" ht="15.7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spans="1:26" ht="15.7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spans="1:26" ht="15.7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spans="1:26" ht="15.7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spans="1:26" ht="15.7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spans="1:26" ht="15.7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spans="1:26" ht="15.7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spans="1:26" ht="15.7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spans="1:26" ht="15.7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spans="1:26" ht="15.7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spans="1:26" ht="15.7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spans="1:26" ht="15.7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spans="1:26" ht="15.7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spans="1:26" ht="15.7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spans="1:26" ht="15.7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spans="1:26" ht="15.7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spans="1:26" ht="15.7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spans="1:26" ht="15.7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spans="1:26" ht="15.7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spans="1:26" ht="15.7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spans="1:26" ht="15.7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spans="1:26" ht="15.7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spans="1:26" ht="15.7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spans="1:26" ht="15.7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spans="1:26" ht="15.7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spans="1:26" ht="15.7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spans="1:26" ht="15.7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spans="1:26" ht="15.7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spans="1:26" ht="15.7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spans="1:26" ht="15.7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spans="1:26" ht="15.7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spans="1:26" ht="15.7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spans="1:26" ht="15.7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spans="1:26" ht="15.7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spans="1:26" ht="15.7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spans="1:26" ht="15.7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spans="1:26" ht="15.7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spans="1:26" ht="15.7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spans="1:26" ht="15.7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spans="1:26" ht="15.7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spans="1:26" ht="15.7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spans="1:26" ht="15.7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spans="1:26" ht="15.7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spans="1:26" ht="15.7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spans="1:26" ht="15.7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spans="1:26" ht="15.7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spans="1:26" ht="15.7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spans="1:26" ht="15.7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spans="1:26" ht="15.7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spans="1:26" ht="15.7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spans="1:26" ht="15.7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spans="1:26" ht="15.7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spans="1:26" ht="15.7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spans="1:26" ht="15.7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spans="1:26" ht="15.7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spans="1:26" ht="15.7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spans="1:26" ht="15.7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spans="1:26" ht="15.7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spans="1:26" ht="15.7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spans="1:26" ht="15.7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spans="1:26" ht="15.7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spans="1:26" ht="15.7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spans="1:26" ht="15.7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spans="1:26" ht="15.7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spans="1:26" ht="15.7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spans="1:26" ht="15.7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spans="1:26" ht="15.7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spans="1:26" ht="15.7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spans="1:26" ht="15.7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spans="1:26" ht="15.7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spans="1:26" ht="15.7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spans="1:26" ht="15.7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spans="1:26" ht="15.7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spans="1:26" ht="15.7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spans="1:26" ht="15.7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spans="1:26" ht="15.7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spans="1:26" ht="15.7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spans="1:26" ht="15.7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spans="1:26" ht="15.7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spans="1:26" ht="15.7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spans="1:26" ht="15.7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spans="1:26" ht="15.7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spans="1:26" ht="15.7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spans="1:26" ht="15.7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spans="1:26" ht="15.7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spans="1:26" ht="15.7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spans="1:26" ht="15.7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spans="1:26" ht="15.7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spans="1:26" ht="15.7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spans="1:26" ht="15.7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spans="1:26" ht="15.7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spans="1:26" ht="15.7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spans="1:26" ht="15.7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spans="1:26" ht="15.7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spans="1:26" ht="15.7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spans="1:26" ht="15.7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spans="1:26" ht="15.7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spans="1:26" ht="15.7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spans="1:26" ht="15.7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spans="1:26" ht="15.7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spans="1:26" ht="15.7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spans="1:26" ht="15.7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spans="1:26" ht="15.7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spans="1:26" ht="15.7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spans="1:26" ht="15.7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spans="1:26" ht="15.7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spans="1:26" ht="15.7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spans="1:26" ht="15.7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spans="1:26" ht="15.7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spans="1:26" ht="15.7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spans="1:26" ht="15.7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spans="1:26" ht="15.7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spans="1:26" ht="15.7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spans="1:26" ht="15.7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spans="1:26" ht="15.7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spans="1:26" ht="15.7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spans="1:26" ht="15.7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spans="1:26" ht="15.7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spans="1:26" ht="15.7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spans="1:26" ht="15.7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spans="1:26" ht="15.7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spans="1:26" ht="15.7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spans="1:26" ht="15.7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spans="1:26" ht="15.7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spans="1:26" ht="15.7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spans="1:26" ht="15.7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spans="1:26" ht="15.7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spans="1:26" ht="15.7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spans="1:26" ht="15.7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spans="1:26" ht="15.7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spans="1:26" ht="15.7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spans="1:26" ht="15.7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spans="1:26" ht="15.7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spans="1:26" ht="15.7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spans="1:26" ht="15.7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spans="1:26" ht="15.7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spans="1:26" ht="15.7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spans="1:26" ht="15.7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spans="1:26" ht="15.7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spans="1:26" ht="15.7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spans="1:26" ht="15.7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spans="1:26" ht="15.7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spans="1:26" ht="15.7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spans="1:26" ht="15.7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spans="1:26" ht="15.7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spans="1:26" ht="15.7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spans="1:26" ht="15.7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spans="1:26" ht="15.7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spans="1:26" ht="15.7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spans="1:26" ht="15.7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spans="1:26" ht="15.7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spans="1:26" ht="15.7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spans="1:26" ht="15.7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spans="1:26" ht="15.7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spans="1:26" ht="15.7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spans="1:26" ht="15.7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spans="1:26" ht="15.7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spans="1:26" ht="15.7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spans="1:26" ht="15.7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spans="1:26" ht="15.7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spans="1:26" ht="15.7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spans="1:26" ht="15.7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spans="1:26" ht="15.7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spans="1:26" ht="15.7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spans="1:26" ht="15.7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spans="1:26" ht="15.7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spans="1:26" ht="15.7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spans="1:26" ht="15.7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spans="1:26" ht="15.7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spans="1:26" ht="15.7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spans="1:26" ht="15.7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spans="1:26" ht="15.7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spans="1:26" ht="15.7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spans="1:26"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spans="1:26"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spans="1:26"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spans="1:26" ht="15.7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spans="1:26" ht="15.7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spans="1:26" ht="15.7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spans="1:26" ht="15.7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spans="1:26" ht="15.7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baseColWidth="10" defaultColWidth="9.1640625" defaultRowHeight="15"/>
  <cols>
    <col min="1" max="1" width="37.33203125" style="166" customWidth="1"/>
    <col min="2" max="2" width="27.33203125" style="166" customWidth="1"/>
    <col min="3" max="3" width="9" style="166" customWidth="1"/>
    <col min="4" max="4" width="18.6640625" style="166" customWidth="1"/>
    <col min="5" max="5" width="18.1640625" style="166" customWidth="1"/>
    <col min="6" max="6" width="34.1640625" style="166" customWidth="1"/>
    <col min="7" max="7" width="95" style="166" customWidth="1"/>
    <col min="8" max="8" width="37.33203125" style="166" customWidth="1"/>
    <col min="9" max="9" width="34.33203125" style="166" customWidth="1"/>
    <col min="10" max="10" width="25.33203125" style="166" customWidth="1"/>
    <col min="11" max="11" width="11.1640625" style="166" customWidth="1"/>
    <col min="12" max="13" width="16" style="166" customWidth="1"/>
    <col min="14" max="14" width="37.33203125" style="166" customWidth="1"/>
    <col min="15" max="15" width="29.83203125" style="166" customWidth="1"/>
    <col min="16" max="16" width="11.1640625" style="166" customWidth="1"/>
    <col min="17" max="18" width="16" style="166" customWidth="1"/>
    <col min="19" max="19" width="37.33203125" style="166" customWidth="1"/>
    <col min="20" max="23" width="9.1640625" style="166" customWidth="1"/>
    <col min="24" max="16384" width="9.1640625" style="166"/>
  </cols>
  <sheetData>
    <row r="1" spans="1:19" s="147" customFormat="1" ht="32" customHeight="1">
      <c r="A1" s="31" t="s">
        <v>1316</v>
      </c>
      <c r="B1" s="74" t="s">
        <v>1317</v>
      </c>
      <c r="C1" s="75" t="s">
        <v>1318</v>
      </c>
      <c r="D1" s="74" t="s">
        <v>1319</v>
      </c>
      <c r="E1" s="74" t="s">
        <v>1320</v>
      </c>
      <c r="F1" s="74" t="s">
        <v>1321</v>
      </c>
      <c r="G1" s="74" t="s">
        <v>1322</v>
      </c>
      <c r="H1" s="74" t="s">
        <v>1323</v>
      </c>
      <c r="I1" s="32" t="s">
        <v>1324</v>
      </c>
      <c r="J1" s="139" t="s">
        <v>1325</v>
      </c>
      <c r="K1" s="139" t="s">
        <v>1326</v>
      </c>
      <c r="L1" s="139" t="s">
        <v>1327</v>
      </c>
      <c r="M1" s="139" t="s">
        <v>1328</v>
      </c>
      <c r="N1" s="139" t="s">
        <v>1329</v>
      </c>
      <c r="O1" s="139" t="s">
        <v>1330</v>
      </c>
      <c r="P1" s="139" t="s">
        <v>1331</v>
      </c>
      <c r="Q1" s="139" t="s">
        <v>1332</v>
      </c>
      <c r="R1" s="139" t="s">
        <v>1333</v>
      </c>
      <c r="S1" s="139" t="s">
        <v>1334</v>
      </c>
    </row>
    <row r="2" spans="1:19" ht="64" customHeight="1">
      <c r="A2" s="38" t="s">
        <v>1335</v>
      </c>
      <c r="B2" s="166" t="s">
        <v>1342</v>
      </c>
      <c r="C2" s="34">
        <v>1</v>
      </c>
      <c r="D2" s="38" t="s">
        <v>1337</v>
      </c>
      <c r="E2" s="38" t="s">
        <v>1338</v>
      </c>
      <c r="F2" s="166" t="str">
        <f>UnitControlCenter!$B$3</f>
        <v>million metric tons / year</v>
      </c>
      <c r="G2" s="166" t="s">
        <v>1343</v>
      </c>
      <c r="J2" s="130" t="s">
        <v>1340</v>
      </c>
      <c r="K2" s="130">
        <v>2030</v>
      </c>
      <c r="L2" s="133">
        <f>'Target Calculations'!F11</f>
        <v>60.189722719999992</v>
      </c>
      <c r="M2" s="133">
        <f>'Target Calculations'!G11</f>
        <v>79.711215239999987</v>
      </c>
      <c r="N2" s="130" t="str">
        <f>'Target Calculations'!K11</f>
        <v>In a scenario limiting global warming to 1.5 °C, Wisconsin would need to cut its total (excluding land use) emissions by 43 to 57 percent of 2005 levels.</v>
      </c>
      <c r="O2" s="157" t="str">
        <f>O3</f>
        <v>90% below 2005 Baseline by 2050</v>
      </c>
      <c r="P2" s="130">
        <f>P3</f>
        <v>2050</v>
      </c>
      <c r="Q2" s="133">
        <f>'Target Calculations'!H11</f>
        <v>13.868290076569261</v>
      </c>
      <c r="R2" s="133">
        <f>Q2</f>
        <v>13.868290076569261</v>
      </c>
      <c r="S2" s="157" t="str">
        <f>S3</f>
        <v>Example: Colorado's Climate Action Plan To Reduce Pollution set a goal of reducing emissions 90% below the 2005 baseline by 2050.</v>
      </c>
    </row>
    <row r="3" spans="1:19" ht="64" customHeight="1">
      <c r="A3" s="38" t="s">
        <v>1335</v>
      </c>
      <c r="B3" s="166" t="s">
        <v>1336</v>
      </c>
      <c r="C3" s="80">
        <v>1</v>
      </c>
      <c r="D3" s="166" t="s">
        <v>1337</v>
      </c>
      <c r="E3" s="166" t="s">
        <v>1338</v>
      </c>
      <c r="F3" s="166" t="str">
        <f>UnitControlCenter!$B$3</f>
        <v>million metric tons / year</v>
      </c>
      <c r="G3" s="166" t="s">
        <v>1339</v>
      </c>
      <c r="J3" s="130" t="s">
        <v>1340</v>
      </c>
      <c r="K3" s="130">
        <v>2030</v>
      </c>
      <c r="L3" s="133">
        <f>'Target Calculations'!F10</f>
        <v>17.672822719999996</v>
      </c>
      <c r="M3" s="133">
        <f>'Target Calculations'!G10</f>
        <v>37.194315239999987</v>
      </c>
      <c r="N3" s="130" t="str">
        <f>'Target Calculations'!K10</f>
        <v>In a scenario limiting global warming to 1.5 °C, Wisconsin would need to cut its total (including land use) emissions by 61 to 82 percent of 2005 levels.</v>
      </c>
      <c r="O3" s="134" t="str">
        <f>'Unique State Inputs'!A12</f>
        <v>90% below 2005 Baseline by 2050</v>
      </c>
      <c r="P3" s="130">
        <f>'Unique State Inputs'!A10</f>
        <v>2050</v>
      </c>
      <c r="Q3" s="133">
        <f>'Target Calculations'!H10</f>
        <v>9.616600076569263</v>
      </c>
      <c r="R3" s="133">
        <f>Q3</f>
        <v>9.616600076569263</v>
      </c>
      <c r="S3" s="134" t="str">
        <f>'Unique State Inputs'!A14</f>
        <v>Example: Colorado's Climate Action Plan To Reduce Pollution set a goal of reducing emissions 90% below the 2005 baseline by 2050.</v>
      </c>
    </row>
    <row r="4" spans="1:19" ht="80" customHeight="1">
      <c r="A4" s="38" t="s">
        <v>1335</v>
      </c>
      <c r="B4" s="38" t="s">
        <v>1344</v>
      </c>
      <c r="C4" s="80">
        <v>1</v>
      </c>
      <c r="D4" s="166" t="s">
        <v>1345</v>
      </c>
      <c r="E4" s="166" t="s">
        <v>1346</v>
      </c>
      <c r="F4" s="166" t="str">
        <f>UnitControlCenter!$B$3</f>
        <v>million metric tons / year</v>
      </c>
      <c r="G4" s="166" t="s">
        <v>1347</v>
      </c>
      <c r="H4" s="166" t="s">
        <v>1348</v>
      </c>
      <c r="I4" s="166" t="s">
        <v>1349</v>
      </c>
      <c r="J4" s="130"/>
      <c r="K4" s="130"/>
      <c r="L4" s="133"/>
      <c r="M4" s="133"/>
      <c r="N4" s="130"/>
      <c r="O4" s="130"/>
      <c r="S4" s="130"/>
    </row>
    <row r="5" spans="1:19" ht="32" customHeight="1">
      <c r="A5" s="38" t="s">
        <v>1335</v>
      </c>
      <c r="B5" s="38" t="s">
        <v>1350</v>
      </c>
      <c r="C5" s="80">
        <v>1</v>
      </c>
      <c r="D5" s="166" t="s">
        <v>1345</v>
      </c>
      <c r="E5" s="166" t="s">
        <v>1346</v>
      </c>
      <c r="F5" s="166" t="str">
        <f>UnitControlCenter!$B$3</f>
        <v>million metric tons / year</v>
      </c>
      <c r="G5" s="166" t="s">
        <v>1351</v>
      </c>
      <c r="H5" s="166" t="s">
        <v>1352</v>
      </c>
      <c r="I5" s="166" t="s">
        <v>1353</v>
      </c>
      <c r="J5" s="130"/>
      <c r="K5" s="130"/>
      <c r="L5" s="133"/>
      <c r="M5" s="133"/>
      <c r="N5" s="130"/>
      <c r="O5" s="130"/>
      <c r="P5" s="130"/>
      <c r="Q5" s="130"/>
      <c r="R5" s="130"/>
      <c r="S5" s="130"/>
    </row>
    <row r="6" spans="1:19" ht="32" customHeight="1">
      <c r="A6" s="38" t="s">
        <v>1335</v>
      </c>
      <c r="B6" s="38" t="s">
        <v>1354</v>
      </c>
      <c r="C6" s="80">
        <v>1</v>
      </c>
      <c r="D6" s="166" t="s">
        <v>1345</v>
      </c>
      <c r="E6" s="166" t="s">
        <v>1346</v>
      </c>
      <c r="F6" s="166" t="str">
        <f>UnitControlCenter!$B$3</f>
        <v>million metric tons / year</v>
      </c>
      <c r="G6" s="166" t="s">
        <v>1355</v>
      </c>
      <c r="H6" s="166" t="s">
        <v>1356</v>
      </c>
      <c r="I6" s="166" t="s">
        <v>1357</v>
      </c>
      <c r="J6" s="130"/>
      <c r="K6" s="130"/>
      <c r="L6" s="133"/>
      <c r="M6" s="133"/>
      <c r="N6" s="130"/>
      <c r="O6" s="130"/>
      <c r="P6" s="130"/>
      <c r="Q6" s="130"/>
      <c r="R6" s="130"/>
      <c r="S6" s="130"/>
    </row>
    <row r="7" spans="1:19" ht="16" customHeight="1">
      <c r="A7" s="38" t="s">
        <v>1335</v>
      </c>
      <c r="B7" s="38" t="s">
        <v>1358</v>
      </c>
      <c r="C7" s="80">
        <v>0</v>
      </c>
      <c r="D7" s="166" t="s">
        <v>1337</v>
      </c>
      <c r="E7" s="166" t="s">
        <v>1338</v>
      </c>
      <c r="F7" s="166" t="str">
        <f>UnitControlCenter!$B$4</f>
        <v>g CO2e / 2019 dollar</v>
      </c>
      <c r="G7" s="166" t="s">
        <v>1359</v>
      </c>
      <c r="J7" s="130"/>
      <c r="K7" s="130"/>
      <c r="L7" s="133"/>
      <c r="M7" s="133"/>
      <c r="N7" s="130"/>
      <c r="O7" s="130"/>
      <c r="P7" s="130"/>
      <c r="Q7" s="130"/>
      <c r="R7" s="130"/>
      <c r="S7" s="130"/>
    </row>
    <row r="8" spans="1:19" ht="16" customHeight="1">
      <c r="A8" s="38" t="s">
        <v>1335</v>
      </c>
      <c r="B8" s="38" t="s">
        <v>776</v>
      </c>
      <c r="C8" s="80">
        <v>1</v>
      </c>
      <c r="D8" s="166" t="s">
        <v>1337</v>
      </c>
      <c r="E8" s="166" t="s">
        <v>1338</v>
      </c>
      <c r="F8" s="166" t="str">
        <f>UnitControlCenter!$B$3</f>
        <v>million metric tons / year</v>
      </c>
      <c r="G8" s="166" t="s">
        <v>1360</v>
      </c>
      <c r="J8" s="130"/>
      <c r="K8" s="130"/>
      <c r="L8" s="133"/>
      <c r="M8" s="133"/>
      <c r="N8" s="130"/>
      <c r="O8" s="130"/>
      <c r="P8" s="130"/>
      <c r="Q8" s="130"/>
      <c r="R8" s="130"/>
      <c r="S8" s="130"/>
    </row>
    <row r="9" spans="1:19" ht="48" customHeight="1">
      <c r="A9" s="38" t="s">
        <v>1335</v>
      </c>
      <c r="B9" s="38" t="s">
        <v>1361</v>
      </c>
      <c r="C9" s="80">
        <v>1</v>
      </c>
      <c r="D9" s="166" t="s">
        <v>1337</v>
      </c>
      <c r="E9" s="166" t="s">
        <v>1338</v>
      </c>
      <c r="F9" s="166" t="str">
        <f>UnitControlCenter!$B$3</f>
        <v>million metric tons / year</v>
      </c>
      <c r="G9" s="166" t="s">
        <v>1362</v>
      </c>
      <c r="J9" s="130" t="s">
        <v>1340</v>
      </c>
      <c r="K9" s="130">
        <v>2030</v>
      </c>
      <c r="L9" s="133">
        <f>'Target Calculations'!F3</f>
        <v>6.8528699999999994</v>
      </c>
      <c r="M9" s="133">
        <f>'Target Calculations'!G3</f>
        <v>9.1371599999999997</v>
      </c>
      <c r="N9" s="130" t="str">
        <f>'Target Calculations'!K3</f>
        <v>In a scenario limiting global warming to 1.5 °C, Wisconsin would need to cut its buildings emissions by 47 to 60 percent of 2005 levels.</v>
      </c>
      <c r="O9" s="130"/>
      <c r="P9" s="130"/>
      <c r="Q9" s="130"/>
      <c r="R9" s="130"/>
      <c r="S9" s="130"/>
    </row>
    <row r="10" spans="1:19" ht="16" customHeight="1">
      <c r="A10" s="38" t="s">
        <v>1335</v>
      </c>
      <c r="B10" s="38" t="s">
        <v>1363</v>
      </c>
      <c r="C10" s="80">
        <v>1</v>
      </c>
      <c r="D10" s="166" t="s">
        <v>1337</v>
      </c>
      <c r="E10" s="166" t="s">
        <v>1338</v>
      </c>
      <c r="F10" s="166" t="str">
        <f>UnitControlCenter!$B$3</f>
        <v>million metric tons / year</v>
      </c>
      <c r="G10" s="166" t="s">
        <v>1364</v>
      </c>
      <c r="J10" s="130"/>
      <c r="K10" s="130"/>
      <c r="L10" s="133"/>
      <c r="M10" s="133"/>
      <c r="N10" s="130"/>
      <c r="O10" s="130"/>
      <c r="P10" s="130"/>
      <c r="Q10" s="130"/>
      <c r="R10" s="130"/>
      <c r="S10" s="130"/>
    </row>
    <row r="11" spans="1:19" ht="48" customHeight="1">
      <c r="A11" s="38" t="s">
        <v>1335</v>
      </c>
      <c r="B11" s="38" t="s">
        <v>1029</v>
      </c>
      <c r="C11" s="80">
        <v>1</v>
      </c>
      <c r="D11" s="166" t="s">
        <v>1337</v>
      </c>
      <c r="E11" s="166" t="s">
        <v>1338</v>
      </c>
      <c r="F11" s="166" t="str">
        <f>UnitControlCenter!$B$3</f>
        <v>million metric tons / year</v>
      </c>
      <c r="G11" s="166" t="s">
        <v>1365</v>
      </c>
      <c r="J11" s="130" t="s">
        <v>1340</v>
      </c>
      <c r="K11" s="130">
        <v>2030</v>
      </c>
      <c r="L11" s="133">
        <f>'Target Calculations'!F4</f>
        <v>3.7585239999999995</v>
      </c>
      <c r="M11" s="133">
        <f>'Target Calculations'!G4</f>
        <v>11.617255999999998</v>
      </c>
      <c r="N11" s="130" t="str">
        <f>'Target Calculations'!K4</f>
        <v>In a scenario limiting global warming to 1.5 °C, Wisconsin would need to cut its electricity emissions by 76 to 92 percent of 2005 levels.</v>
      </c>
      <c r="O11" s="130"/>
      <c r="P11" s="130"/>
      <c r="Q11" s="130"/>
      <c r="R11" s="130"/>
      <c r="S11" s="130"/>
    </row>
    <row r="12" spans="1:19" ht="48" customHeight="1">
      <c r="A12" s="38" t="s">
        <v>1335</v>
      </c>
      <c r="B12" s="38" t="s">
        <v>754</v>
      </c>
      <c r="C12" s="80">
        <v>1</v>
      </c>
      <c r="D12" s="166" t="s">
        <v>1337</v>
      </c>
      <c r="E12" s="166" t="s">
        <v>1338</v>
      </c>
      <c r="F12" s="166" t="str">
        <f>UnitControlCenter!$B$3</f>
        <v>million metric tons / year</v>
      </c>
      <c r="G12" s="166" t="s">
        <v>1366</v>
      </c>
      <c r="J12" s="130" t="s">
        <v>1340</v>
      </c>
      <c r="K12" s="130">
        <v>2030</v>
      </c>
      <c r="L12" s="133">
        <f>'Target Calculations'!F5</f>
        <v>11.405526</v>
      </c>
      <c r="M12" s="133">
        <f>'Target Calculations'!G5</f>
        <v>12.952037999999998</v>
      </c>
      <c r="N12" s="130" t="str">
        <f>'Target Calculations'!K5</f>
        <v>In a scenario limiting global warming to 1.5 °C, Wisconsin would need to cut its industry emissions by 41 to 48 percent of 2005 levels.</v>
      </c>
      <c r="O12" s="130"/>
      <c r="P12" s="130"/>
      <c r="Q12" s="130"/>
      <c r="R12" s="130"/>
      <c r="S12" s="130"/>
    </row>
    <row r="13" spans="1:19" ht="16" customHeight="1">
      <c r="A13" s="38" t="s">
        <v>1335</v>
      </c>
      <c r="B13" s="38" t="s">
        <v>1367</v>
      </c>
      <c r="C13" s="80">
        <v>1</v>
      </c>
      <c r="D13" s="166" t="s">
        <v>1337</v>
      </c>
      <c r="E13" s="166" t="s">
        <v>1338</v>
      </c>
      <c r="F13" s="166" t="str">
        <f>UnitControlCenter!$B$3</f>
        <v>million metric tons / year</v>
      </c>
      <c r="G13" s="166" t="s">
        <v>1368</v>
      </c>
      <c r="J13" s="130"/>
      <c r="K13" s="130"/>
      <c r="L13" s="133"/>
      <c r="M13" s="133"/>
      <c r="N13" s="130"/>
      <c r="O13" s="130"/>
      <c r="P13" s="130"/>
      <c r="Q13" s="130"/>
      <c r="R13" s="130"/>
      <c r="S13" s="130"/>
    </row>
    <row r="14" spans="1:19" ht="64" customHeight="1">
      <c r="A14" s="38" t="s">
        <v>1335</v>
      </c>
      <c r="B14" s="38" t="s">
        <v>305</v>
      </c>
      <c r="C14" s="80">
        <v>1</v>
      </c>
      <c r="D14" s="166" t="s">
        <v>1337</v>
      </c>
      <c r="E14" s="166" t="s">
        <v>1338</v>
      </c>
      <c r="F14" s="166" t="str">
        <f>UnitControlCenter!$B$3</f>
        <v>million metric tons / year</v>
      </c>
      <c r="G14" s="166" t="s">
        <v>1369</v>
      </c>
      <c r="J14" s="130" t="s">
        <v>1340</v>
      </c>
      <c r="K14" s="130">
        <v>2030</v>
      </c>
      <c r="L14" s="133">
        <f>'Target Calculations'!F6</f>
        <v>17.18158</v>
      </c>
      <c r="M14" s="133">
        <f>'Target Calculations'!G6</f>
        <v>24.120294999999999</v>
      </c>
      <c r="N14" s="130" t="str">
        <f>'Target Calculations'!K6</f>
        <v>In a scenario limiting global warming to 1.5 °C, Wisconsin would need to cut its transportation emissions by 23 to 45 percent of 2005 levels.</v>
      </c>
      <c r="O14" s="130"/>
      <c r="P14" s="130"/>
      <c r="Q14" s="130"/>
      <c r="R14" s="130"/>
      <c r="S14" s="130"/>
    </row>
    <row r="15" spans="1:19" ht="17" customHeight="1" thickBot="1">
      <c r="A15" s="70" t="s">
        <v>1335</v>
      </c>
      <c r="B15" s="70" t="s">
        <v>774</v>
      </c>
      <c r="C15" s="76">
        <v>1</v>
      </c>
      <c r="D15" s="77" t="s">
        <v>1337</v>
      </c>
      <c r="E15" s="77" t="s">
        <v>1338</v>
      </c>
      <c r="F15" s="77" t="str">
        <f>UnitControlCenter!$B$3</f>
        <v>million metric tons / year</v>
      </c>
      <c r="G15" s="77" t="s">
        <v>1370</v>
      </c>
      <c r="H15" s="77"/>
      <c r="I15" s="77"/>
      <c r="J15" s="77"/>
      <c r="K15" s="77"/>
      <c r="L15" s="77"/>
      <c r="M15" s="77"/>
      <c r="N15" s="77"/>
      <c r="O15" s="77"/>
      <c r="P15" s="77"/>
      <c r="Q15" s="77"/>
      <c r="R15" s="77"/>
      <c r="S15" s="77"/>
    </row>
    <row r="16" spans="1:19" ht="16" customHeight="1">
      <c r="A16" s="38" t="s">
        <v>1371</v>
      </c>
      <c r="B16" s="38" t="s">
        <v>1372</v>
      </c>
      <c r="C16" s="80">
        <v>1</v>
      </c>
      <c r="D16" s="166" t="s">
        <v>1337</v>
      </c>
      <c r="E16" s="166" t="s">
        <v>1338</v>
      </c>
      <c r="F16" s="166" t="str">
        <f>UnitControlCenter!$B$3</f>
        <v>million metric tons / year</v>
      </c>
      <c r="G16" s="166" t="s">
        <v>1373</v>
      </c>
    </row>
    <row r="17" spans="1:19" ht="16" customHeight="1">
      <c r="A17" s="38" t="s">
        <v>1371</v>
      </c>
      <c r="B17" s="38" t="s">
        <v>332</v>
      </c>
      <c r="C17" s="80">
        <v>1</v>
      </c>
      <c r="D17" s="166" t="s">
        <v>1337</v>
      </c>
      <c r="E17" s="166" t="s">
        <v>1338</v>
      </c>
      <c r="F17" s="166" t="str">
        <f>UnitControlCenter!$B$3</f>
        <v>million metric tons / year</v>
      </c>
      <c r="G17" s="166" t="s">
        <v>1374</v>
      </c>
    </row>
    <row r="18" spans="1:19" ht="16" customHeight="1">
      <c r="A18" s="38" t="s">
        <v>1371</v>
      </c>
      <c r="B18" s="38" t="s">
        <v>334</v>
      </c>
      <c r="C18" s="80">
        <v>1</v>
      </c>
      <c r="D18" s="166" t="s">
        <v>1337</v>
      </c>
      <c r="E18" s="166" t="s">
        <v>1338</v>
      </c>
      <c r="F18" s="166" t="str">
        <f>UnitControlCenter!$B$3</f>
        <v>million metric tons / year</v>
      </c>
      <c r="G18" s="166" t="s">
        <v>1375</v>
      </c>
    </row>
    <row r="19" spans="1:19" ht="16" customHeight="1">
      <c r="A19" s="38" t="s">
        <v>1371</v>
      </c>
      <c r="B19" s="38" t="s">
        <v>1376</v>
      </c>
      <c r="C19" s="80">
        <v>1</v>
      </c>
      <c r="D19" s="166" t="s">
        <v>1337</v>
      </c>
      <c r="E19" s="166" t="s">
        <v>1338</v>
      </c>
      <c r="F19" s="166" t="str">
        <f>UnitControlCenter!$B$3</f>
        <v>million metric tons / year</v>
      </c>
      <c r="G19" s="166" t="s">
        <v>1377</v>
      </c>
    </row>
    <row r="20" spans="1:19" ht="16" customHeight="1">
      <c r="A20" s="38" t="s">
        <v>1371</v>
      </c>
      <c r="B20" s="38" t="s">
        <v>324</v>
      </c>
      <c r="C20" s="80">
        <v>1</v>
      </c>
      <c r="D20" s="166" t="s">
        <v>1337</v>
      </c>
      <c r="E20" s="166" t="s">
        <v>1338</v>
      </c>
      <c r="F20" s="166" t="str">
        <f>UnitControlCenter!$B$5</f>
        <v>thousand metric tons / year</v>
      </c>
      <c r="G20" s="166" t="s">
        <v>1378</v>
      </c>
    </row>
    <row r="21" spans="1:19" ht="16" customHeight="1">
      <c r="A21" s="38" t="s">
        <v>1371</v>
      </c>
      <c r="B21" s="38" t="s">
        <v>321</v>
      </c>
      <c r="C21" s="80">
        <v>1</v>
      </c>
      <c r="D21" s="166" t="s">
        <v>1337</v>
      </c>
      <c r="E21" s="166" t="s">
        <v>1338</v>
      </c>
      <c r="F21" s="166" t="str">
        <f>UnitControlCenter!$B$5</f>
        <v>thousand metric tons / year</v>
      </c>
      <c r="G21" s="166" t="s">
        <v>1379</v>
      </c>
    </row>
    <row r="22" spans="1:19" ht="16" customHeight="1">
      <c r="A22" s="38" t="s">
        <v>1371</v>
      </c>
      <c r="B22" s="38" t="s">
        <v>328</v>
      </c>
      <c r="C22" s="80">
        <v>1</v>
      </c>
      <c r="D22" s="166" t="s">
        <v>1337</v>
      </c>
      <c r="E22" s="166" t="s">
        <v>1338</v>
      </c>
      <c r="F22" s="166" t="str">
        <f>UnitControlCenter!$B$5</f>
        <v>thousand metric tons / year</v>
      </c>
      <c r="G22" s="166" t="s">
        <v>1380</v>
      </c>
    </row>
    <row r="23" spans="1:19" ht="16" customHeight="1">
      <c r="A23" s="38" t="s">
        <v>1371</v>
      </c>
      <c r="B23" s="38" t="s">
        <v>330</v>
      </c>
      <c r="C23" s="80">
        <v>1</v>
      </c>
      <c r="D23" s="166" t="s">
        <v>1337</v>
      </c>
      <c r="E23" s="166" t="s">
        <v>1338</v>
      </c>
      <c r="F23" s="166" t="str">
        <f>UnitControlCenter!$B$5</f>
        <v>thousand metric tons / year</v>
      </c>
      <c r="G23" s="166" t="s">
        <v>1381</v>
      </c>
    </row>
    <row r="24" spans="1:19" ht="16" customHeight="1">
      <c r="A24" s="38" t="s">
        <v>1371</v>
      </c>
      <c r="B24" s="38" t="s">
        <v>319</v>
      </c>
      <c r="C24" s="80">
        <v>1</v>
      </c>
      <c r="D24" s="166" t="s">
        <v>1337</v>
      </c>
      <c r="E24" s="166" t="s">
        <v>1338</v>
      </c>
      <c r="F24" s="166" t="str">
        <f>UnitControlCenter!$B$3</f>
        <v>million metric tons / year</v>
      </c>
      <c r="G24" s="166" t="s">
        <v>1382</v>
      </c>
    </row>
    <row r="25" spans="1:19" ht="16" customHeight="1">
      <c r="A25" s="38" t="s">
        <v>1371</v>
      </c>
      <c r="B25" s="38" t="s">
        <v>309</v>
      </c>
      <c r="C25" s="80">
        <v>1</v>
      </c>
      <c r="D25" s="166" t="s">
        <v>1337</v>
      </c>
      <c r="E25" s="166" t="s">
        <v>1338</v>
      </c>
      <c r="F25" s="166" t="str">
        <f>UnitControlCenter!$B$5</f>
        <v>thousand metric tons / year</v>
      </c>
      <c r="G25" s="166" t="s">
        <v>1383</v>
      </c>
    </row>
    <row r="26" spans="1:19" ht="16" customHeight="1">
      <c r="A26" s="38" t="s">
        <v>1371</v>
      </c>
      <c r="B26" s="38" t="s">
        <v>326</v>
      </c>
      <c r="C26" s="80">
        <v>1</v>
      </c>
      <c r="D26" s="166" t="s">
        <v>1337</v>
      </c>
      <c r="E26" s="166" t="s">
        <v>1338</v>
      </c>
      <c r="F26" s="166" t="str">
        <f>UnitControlCenter!$B$3</f>
        <v>million metric tons / year</v>
      </c>
      <c r="G26" s="166" t="s">
        <v>1384</v>
      </c>
    </row>
    <row r="27" spans="1:19" ht="17" customHeight="1" thickBot="1">
      <c r="A27" s="70" t="s">
        <v>1371</v>
      </c>
      <c r="B27" s="70" t="s">
        <v>17</v>
      </c>
      <c r="C27" s="76">
        <v>1</v>
      </c>
      <c r="D27" s="77" t="s">
        <v>1337</v>
      </c>
      <c r="E27" s="77" t="s">
        <v>1338</v>
      </c>
      <c r="F27" s="77" t="str">
        <f>UnitControlCenter!$B$3</f>
        <v>million metric tons / year</v>
      </c>
      <c r="G27" s="77" t="s">
        <v>1385</v>
      </c>
      <c r="H27" s="77"/>
      <c r="I27" s="77"/>
      <c r="J27" s="77"/>
      <c r="K27" s="77"/>
      <c r="L27" s="77"/>
      <c r="M27" s="77"/>
      <c r="N27" s="77"/>
      <c r="O27" s="77"/>
      <c r="P27" s="77"/>
      <c r="Q27" s="77"/>
      <c r="R27" s="77"/>
      <c r="S27" s="77"/>
    </row>
    <row r="28" spans="1:19" ht="80" customHeight="1">
      <c r="A28" s="38" t="s">
        <v>1386</v>
      </c>
      <c r="B28" s="38" t="s">
        <v>1344</v>
      </c>
      <c r="C28" s="80">
        <v>1</v>
      </c>
      <c r="D28" s="166" t="s">
        <v>1345</v>
      </c>
      <c r="E28" s="166" t="s">
        <v>1346</v>
      </c>
      <c r="F28" s="166" t="str">
        <f>UnitControlCenter!$B$3</f>
        <v>million metric tons / year</v>
      </c>
      <c r="G28" s="166" t="s">
        <v>1387</v>
      </c>
      <c r="H28" s="166" t="s">
        <v>1388</v>
      </c>
      <c r="I28" s="166" t="s">
        <v>1389</v>
      </c>
    </row>
    <row r="29" spans="1:19" ht="96" customHeight="1">
      <c r="A29" s="38" t="s">
        <v>1386</v>
      </c>
      <c r="B29" s="38" t="s">
        <v>1390</v>
      </c>
      <c r="C29" s="80">
        <v>1</v>
      </c>
      <c r="D29" s="166" t="s">
        <v>1345</v>
      </c>
      <c r="E29" s="166" t="s">
        <v>1346</v>
      </c>
      <c r="F29" s="166" t="str">
        <f>UnitControlCenter!$B$3</f>
        <v>million metric tons / year</v>
      </c>
      <c r="G29" s="166" t="s">
        <v>1391</v>
      </c>
      <c r="H29" s="166" t="s">
        <v>1392</v>
      </c>
      <c r="I29" s="166" t="s">
        <v>1393</v>
      </c>
    </row>
    <row r="30" spans="1:19" ht="48" customHeight="1">
      <c r="A30" s="38" t="s">
        <v>1386</v>
      </c>
      <c r="B30" s="38" t="s">
        <v>1394</v>
      </c>
      <c r="C30" s="80">
        <v>1</v>
      </c>
      <c r="D30" s="166" t="s">
        <v>1345</v>
      </c>
      <c r="E30" s="166" t="s">
        <v>1346</v>
      </c>
      <c r="F30" s="166" t="str">
        <f>UnitControlCenter!$B$3</f>
        <v>million metric tons / year</v>
      </c>
      <c r="G30" s="166" t="s">
        <v>1395</v>
      </c>
      <c r="H30" s="166" t="s">
        <v>1396</v>
      </c>
      <c r="I30" s="166" t="s">
        <v>1397</v>
      </c>
    </row>
    <row r="31" spans="1:19" ht="17" customHeight="1" thickBot="1">
      <c r="A31" s="70" t="s">
        <v>1386</v>
      </c>
      <c r="B31" s="70" t="s">
        <v>1358</v>
      </c>
      <c r="C31" s="76">
        <v>0</v>
      </c>
      <c r="D31" s="77" t="s">
        <v>1337</v>
      </c>
      <c r="E31" s="77" t="s">
        <v>1338</v>
      </c>
      <c r="F31" s="77" t="str">
        <f>UnitControlCenter!$B$6</f>
        <v>g CO2 / 2019 dollar</v>
      </c>
      <c r="G31" s="77" t="s">
        <v>1398</v>
      </c>
      <c r="H31" s="77"/>
      <c r="I31" s="77"/>
      <c r="J31" s="77"/>
      <c r="K31" s="77"/>
      <c r="L31" s="77"/>
      <c r="M31" s="77"/>
      <c r="N31" s="77"/>
      <c r="O31" s="77"/>
      <c r="P31" s="77"/>
      <c r="Q31" s="77"/>
      <c r="R31" s="77"/>
      <c r="S31" s="77"/>
    </row>
    <row r="32" spans="1:19" s="230" customFormat="1" ht="17" customHeight="1">
      <c r="A32" s="38" t="s">
        <v>1399</v>
      </c>
      <c r="B32" s="38" t="s">
        <v>1336</v>
      </c>
      <c r="C32" s="80">
        <v>1</v>
      </c>
      <c r="D32" s="230" t="s">
        <v>1337</v>
      </c>
      <c r="E32" s="230" t="s">
        <v>1401</v>
      </c>
      <c r="F32" s="230" t="str">
        <f>[1]UnitControlCenter!$B$3</f>
        <v>million metric tons / year</v>
      </c>
      <c r="G32" s="230" t="s">
        <v>1402</v>
      </c>
      <c r="H32" s="234"/>
      <c r="I32" s="234"/>
      <c r="J32" s="234"/>
      <c r="K32" s="234"/>
      <c r="L32" s="234"/>
      <c r="M32" s="234"/>
      <c r="N32" s="234"/>
      <c r="O32" s="234"/>
      <c r="P32" s="234"/>
      <c r="Q32" s="234"/>
      <c r="R32" s="234"/>
      <c r="S32" s="234"/>
    </row>
    <row r="33" spans="1:19" ht="80" customHeight="1">
      <c r="A33" s="38" t="s">
        <v>1399</v>
      </c>
      <c r="B33" s="38" t="s">
        <v>1342</v>
      </c>
      <c r="C33" s="80">
        <v>1</v>
      </c>
      <c r="D33" s="230" t="s">
        <v>1337</v>
      </c>
      <c r="E33" s="230" t="s">
        <v>1401</v>
      </c>
      <c r="F33" s="230" t="str">
        <f>[1]UnitControlCenter!$B$3</f>
        <v>million metric tons / year</v>
      </c>
      <c r="G33" s="230" t="s">
        <v>2095</v>
      </c>
    </row>
    <row r="34" spans="1:19" ht="16" customHeight="1">
      <c r="A34" s="38" t="s">
        <v>1399</v>
      </c>
      <c r="B34" s="38" t="s">
        <v>776</v>
      </c>
      <c r="C34" s="80">
        <v>1</v>
      </c>
      <c r="D34" s="166" t="s">
        <v>1337</v>
      </c>
      <c r="E34" s="166" t="s">
        <v>1401</v>
      </c>
      <c r="F34" s="166" t="str">
        <f>UnitControlCenter!$B$3</f>
        <v>million metric tons / year</v>
      </c>
      <c r="G34" s="166" t="s">
        <v>1360</v>
      </c>
    </row>
    <row r="35" spans="1:19" ht="16" customHeight="1">
      <c r="A35" s="38" t="s">
        <v>1399</v>
      </c>
      <c r="B35" s="38" t="s">
        <v>1361</v>
      </c>
      <c r="C35" s="80">
        <v>1</v>
      </c>
      <c r="D35" s="166" t="s">
        <v>1337</v>
      </c>
      <c r="E35" s="166" t="s">
        <v>1401</v>
      </c>
      <c r="F35" s="166" t="str">
        <f>UnitControlCenter!$B$3</f>
        <v>million metric tons / year</v>
      </c>
      <c r="G35" s="166" t="s">
        <v>1362</v>
      </c>
    </row>
    <row r="36" spans="1:19" ht="16" customHeight="1">
      <c r="A36" s="38" t="s">
        <v>1399</v>
      </c>
      <c r="B36" s="38" t="s">
        <v>1363</v>
      </c>
      <c r="C36" s="80">
        <v>1</v>
      </c>
      <c r="D36" s="166" t="s">
        <v>1337</v>
      </c>
      <c r="E36" s="166" t="s">
        <v>1401</v>
      </c>
      <c r="F36" s="166" t="str">
        <f>UnitControlCenter!$B$3</f>
        <v>million metric tons / year</v>
      </c>
      <c r="G36" s="166" t="s">
        <v>1364</v>
      </c>
    </row>
    <row r="37" spans="1:19" ht="16" customHeight="1">
      <c r="A37" s="38" t="s">
        <v>1399</v>
      </c>
      <c r="B37" s="38" t="s">
        <v>1029</v>
      </c>
      <c r="C37" s="80">
        <v>1</v>
      </c>
      <c r="D37" s="166" t="s">
        <v>1337</v>
      </c>
      <c r="E37" s="166" t="s">
        <v>1401</v>
      </c>
      <c r="F37" s="166" t="str">
        <f>UnitControlCenter!$B$3</f>
        <v>million metric tons / year</v>
      </c>
      <c r="G37" s="166" t="s">
        <v>1365</v>
      </c>
    </row>
    <row r="38" spans="1:19" ht="32" customHeight="1">
      <c r="A38" s="38" t="s">
        <v>1399</v>
      </c>
      <c r="B38" s="38" t="s">
        <v>754</v>
      </c>
      <c r="C38" s="80">
        <v>1</v>
      </c>
      <c r="D38" s="166" t="s">
        <v>1337</v>
      </c>
      <c r="E38" s="166" t="s">
        <v>1401</v>
      </c>
      <c r="F38" s="166" t="str">
        <f>UnitControlCenter!$B$3</f>
        <v>million metric tons / year</v>
      </c>
      <c r="G38" s="166" t="s">
        <v>1403</v>
      </c>
    </row>
    <row r="39" spans="1:19" ht="17" customHeight="1" thickBot="1">
      <c r="A39" s="70" t="s">
        <v>1399</v>
      </c>
      <c r="B39" s="70" t="s">
        <v>305</v>
      </c>
      <c r="C39" s="76">
        <v>1</v>
      </c>
      <c r="D39" s="77" t="s">
        <v>1337</v>
      </c>
      <c r="E39" s="77" t="s">
        <v>1401</v>
      </c>
      <c r="F39" s="77" t="str">
        <f>UnitControlCenter!$B$3</f>
        <v>million metric tons / year</v>
      </c>
      <c r="G39" s="77" t="s">
        <v>1369</v>
      </c>
      <c r="H39" s="77"/>
      <c r="I39" s="77"/>
      <c r="J39" s="77"/>
      <c r="K39" s="77"/>
      <c r="L39" s="77"/>
      <c r="M39" s="77"/>
      <c r="N39" s="77"/>
      <c r="O39" s="77"/>
      <c r="P39" s="77"/>
      <c r="Q39" s="77"/>
      <c r="R39" s="77"/>
      <c r="S39" s="77"/>
    </row>
    <row r="40" spans="1:19" ht="32" customHeight="1">
      <c r="A40" s="38" t="s">
        <v>1404</v>
      </c>
      <c r="B40" s="38" t="s">
        <v>1405</v>
      </c>
      <c r="C40" s="80">
        <v>1</v>
      </c>
      <c r="D40" s="166" t="s">
        <v>1345</v>
      </c>
      <c r="E40" s="166" t="s">
        <v>1406</v>
      </c>
      <c r="F40" s="166" t="str">
        <f>UnitControlCenter!$B$7</f>
        <v>2019 dollars / ton CO2e abated, Annual average abatement (MtCO2e)</v>
      </c>
      <c r="G40" s="166" t="s">
        <v>1407</v>
      </c>
    </row>
    <row r="41" spans="1:19" ht="33" customHeight="1" thickBot="1">
      <c r="A41" s="70" t="s">
        <v>1404</v>
      </c>
      <c r="B41" s="70" t="s">
        <v>1408</v>
      </c>
      <c r="C41" s="76">
        <v>1</v>
      </c>
      <c r="D41" s="77" t="s">
        <v>1345</v>
      </c>
      <c r="E41" s="77" t="s">
        <v>1406</v>
      </c>
      <c r="F41" s="77" t="str">
        <f>UnitControlCenter!$B$7</f>
        <v>2019 dollars / ton CO2e abated, Annual average abatement (MtCO2e)</v>
      </c>
      <c r="G41" s="77" t="s">
        <v>1407</v>
      </c>
      <c r="H41" s="77"/>
      <c r="I41" s="77"/>
      <c r="J41" s="77"/>
      <c r="K41" s="77"/>
      <c r="L41" s="77"/>
      <c r="M41" s="77"/>
      <c r="N41" s="77"/>
      <c r="O41" s="77"/>
      <c r="P41" s="77"/>
      <c r="Q41" s="77"/>
      <c r="R41" s="77"/>
      <c r="S41" s="77"/>
    </row>
    <row r="42" spans="1:19" ht="32" customHeight="1">
      <c r="A42" s="38" t="s">
        <v>1409</v>
      </c>
      <c r="B42" s="38" t="s">
        <v>1410</v>
      </c>
      <c r="C42" s="80">
        <v>1</v>
      </c>
      <c r="D42" s="166" t="s">
        <v>1345</v>
      </c>
      <c r="E42" s="166" t="s">
        <v>1338</v>
      </c>
      <c r="F42" s="166" t="str">
        <f>UnitControlCenter!$B$8</f>
        <v>billion 2019 dollars / year</v>
      </c>
      <c r="G42" s="166" t="s">
        <v>1411</v>
      </c>
      <c r="H42" s="166" t="s">
        <v>1412</v>
      </c>
      <c r="I42" s="166" t="s">
        <v>1413</v>
      </c>
    </row>
    <row r="43" spans="1:19" ht="16" customHeight="1">
      <c r="A43" s="38" t="s">
        <v>1409</v>
      </c>
      <c r="B43" s="68" t="s">
        <v>1414</v>
      </c>
      <c r="C43" s="80">
        <v>1</v>
      </c>
      <c r="D43" s="166" t="s">
        <v>1337</v>
      </c>
      <c r="E43" s="166" t="s">
        <v>1338</v>
      </c>
      <c r="F43" s="166" t="str">
        <f>UnitControlCenter!$B$8</f>
        <v>billion 2019 dollars / year</v>
      </c>
      <c r="G43" s="166" t="s">
        <v>1415</v>
      </c>
    </row>
    <row r="44" spans="1:19" ht="64" customHeight="1">
      <c r="A44" s="38" t="s">
        <v>1409</v>
      </c>
      <c r="B44" s="38" t="s">
        <v>1416</v>
      </c>
      <c r="C44" s="80">
        <v>1</v>
      </c>
      <c r="D44" s="166" t="s">
        <v>1345</v>
      </c>
      <c r="E44" s="166" t="s">
        <v>1346</v>
      </c>
      <c r="F44" s="166" t="str">
        <f>UnitControlCenter!$B$8</f>
        <v>billion 2019 dollars / year</v>
      </c>
      <c r="G44" s="166" t="s">
        <v>1417</v>
      </c>
      <c r="H44" s="166" t="s">
        <v>1418</v>
      </c>
      <c r="I44" s="166" t="s">
        <v>1419</v>
      </c>
    </row>
    <row r="45" spans="1:19" ht="32" customHeight="1">
      <c r="A45" s="38" t="s">
        <v>1409</v>
      </c>
      <c r="B45" s="68" t="s">
        <v>1420</v>
      </c>
      <c r="C45" s="80">
        <v>1</v>
      </c>
      <c r="D45" s="166" t="s">
        <v>1337</v>
      </c>
      <c r="E45" s="166" t="s">
        <v>1338</v>
      </c>
      <c r="F45" s="166" t="str">
        <f>UnitControlCenter!$B$9</f>
        <v>billion 2019 dollars</v>
      </c>
      <c r="G45" s="166" t="s">
        <v>1421</v>
      </c>
    </row>
    <row r="46" spans="1:19" ht="32" customHeight="1">
      <c r="A46" s="38" t="s">
        <v>1409</v>
      </c>
      <c r="B46" s="68" t="s">
        <v>1422</v>
      </c>
      <c r="C46" s="80">
        <v>1</v>
      </c>
      <c r="D46" s="166" t="s">
        <v>1337</v>
      </c>
      <c r="E46" s="166" t="s">
        <v>1338</v>
      </c>
      <c r="F46" s="166" t="str">
        <f>UnitControlCenter!$B$8</f>
        <v>billion 2019 dollars / year</v>
      </c>
      <c r="G46" s="166" t="s">
        <v>1423</v>
      </c>
    </row>
    <row r="47" spans="1:19" ht="113" customHeight="1" thickBot="1">
      <c r="A47" s="70" t="s">
        <v>1409</v>
      </c>
      <c r="B47" s="69" t="s">
        <v>1424</v>
      </c>
      <c r="C47" s="76">
        <v>1</v>
      </c>
      <c r="D47" s="77" t="s">
        <v>1345</v>
      </c>
      <c r="E47" s="77" t="s">
        <v>1338</v>
      </c>
      <c r="F47" s="77" t="str">
        <f>UnitControlCenter!$B$8</f>
        <v>billion 2019 dollars / year</v>
      </c>
      <c r="G47" s="77" t="s">
        <v>1425</v>
      </c>
      <c r="H47" s="77" t="s">
        <v>1426</v>
      </c>
      <c r="I47" s="77" t="s">
        <v>1427</v>
      </c>
      <c r="J47" s="77"/>
      <c r="K47" s="77"/>
      <c r="L47" s="77"/>
      <c r="M47" s="77"/>
      <c r="N47" s="77"/>
      <c r="O47" s="77"/>
      <c r="P47" s="77"/>
      <c r="Q47" s="77"/>
      <c r="R47" s="77"/>
      <c r="S47" s="77"/>
    </row>
    <row r="48" spans="1:19" ht="32" customHeight="1">
      <c r="A48" s="38" t="s">
        <v>1428</v>
      </c>
      <c r="B48" s="68" t="s">
        <v>1429</v>
      </c>
      <c r="C48" s="80">
        <v>1</v>
      </c>
      <c r="D48" s="166" t="s">
        <v>1345</v>
      </c>
      <c r="E48" s="166" t="s">
        <v>1338</v>
      </c>
      <c r="F48" s="166" t="str">
        <f>UnitControlCenter!$B$10</f>
        <v>jobs</v>
      </c>
      <c r="G48" s="166" t="s">
        <v>1430</v>
      </c>
      <c r="H48" s="166" t="s">
        <v>1431</v>
      </c>
      <c r="I48" s="166" t="s">
        <v>1432</v>
      </c>
    </row>
    <row r="49" spans="1:19" ht="32" customHeight="1">
      <c r="A49" s="38" t="s">
        <v>1428</v>
      </c>
      <c r="B49" s="68" t="s">
        <v>1433</v>
      </c>
      <c r="C49" s="80">
        <v>1</v>
      </c>
      <c r="D49" s="166" t="s">
        <v>1345</v>
      </c>
      <c r="E49" s="166" t="s">
        <v>1338</v>
      </c>
      <c r="F49" s="166" t="str">
        <f>UnitControlCenter!$B$10</f>
        <v>jobs</v>
      </c>
      <c r="G49" s="166" t="s">
        <v>1434</v>
      </c>
      <c r="H49" s="166" t="s">
        <v>1435</v>
      </c>
      <c r="I49" s="166" t="s">
        <v>1436</v>
      </c>
    </row>
    <row r="50" spans="1:19" ht="32" customHeight="1">
      <c r="A50" s="38" t="s">
        <v>1428</v>
      </c>
      <c r="B50" s="68" t="s">
        <v>1437</v>
      </c>
      <c r="C50" s="80">
        <v>1</v>
      </c>
      <c r="D50" s="166" t="s">
        <v>1345</v>
      </c>
      <c r="E50" s="166" t="s">
        <v>1338</v>
      </c>
      <c r="F50" s="166" t="str">
        <f>UnitControlCenter!$B$10</f>
        <v>jobs</v>
      </c>
      <c r="G50" s="166" t="s">
        <v>1438</v>
      </c>
      <c r="H50" s="166" t="s">
        <v>1439</v>
      </c>
      <c r="I50" s="166" t="s">
        <v>1440</v>
      </c>
    </row>
    <row r="51" spans="1:19" ht="32" customHeight="1">
      <c r="A51" s="38" t="s">
        <v>1428</v>
      </c>
      <c r="B51" s="68" t="s">
        <v>1441</v>
      </c>
      <c r="C51" s="80">
        <v>1</v>
      </c>
      <c r="D51" s="166" t="s">
        <v>1345</v>
      </c>
      <c r="E51" s="166" t="s">
        <v>1338</v>
      </c>
      <c r="F51" s="166" t="str">
        <f>UnitControlCenter!$B$10</f>
        <v>jobs</v>
      </c>
      <c r="G51" s="166" t="s">
        <v>1442</v>
      </c>
      <c r="H51" s="166" t="s">
        <v>1431</v>
      </c>
      <c r="I51" s="166" t="s">
        <v>1432</v>
      </c>
    </row>
    <row r="52" spans="1:19" ht="32" customHeight="1">
      <c r="A52" s="38" t="s">
        <v>1428</v>
      </c>
      <c r="B52" s="68" t="s">
        <v>1443</v>
      </c>
      <c r="C52" s="80">
        <v>1</v>
      </c>
      <c r="D52" s="166" t="s">
        <v>1345</v>
      </c>
      <c r="E52" s="166" t="s">
        <v>1338</v>
      </c>
      <c r="F52" s="166" t="str">
        <f>UnitControlCenter!$B$8</f>
        <v>billion 2019 dollars / year</v>
      </c>
      <c r="G52" s="166" t="s">
        <v>1444</v>
      </c>
      <c r="H52" s="166" t="s">
        <v>1445</v>
      </c>
      <c r="I52" s="166" t="s">
        <v>1432</v>
      </c>
    </row>
    <row r="53" spans="1:19" ht="32" customHeight="1">
      <c r="A53" s="38" t="s">
        <v>1428</v>
      </c>
      <c r="B53" s="68" t="s">
        <v>1446</v>
      </c>
      <c r="C53" s="80">
        <v>1</v>
      </c>
      <c r="D53" s="166" t="s">
        <v>1345</v>
      </c>
      <c r="E53" s="166" t="s">
        <v>1338</v>
      </c>
      <c r="F53" s="166" t="str">
        <f>UnitControlCenter!$B$12</f>
        <v>% change</v>
      </c>
      <c r="G53" s="166" t="s">
        <v>1447</v>
      </c>
      <c r="H53" s="166" t="s">
        <v>1445</v>
      </c>
      <c r="I53" s="166" t="s">
        <v>1432</v>
      </c>
    </row>
    <row r="54" spans="1:19" ht="32" customHeight="1">
      <c r="A54" s="38" t="s">
        <v>1428</v>
      </c>
      <c r="B54" s="68" t="s">
        <v>1448</v>
      </c>
      <c r="C54" s="80">
        <v>1</v>
      </c>
      <c r="D54" s="166" t="s">
        <v>1345</v>
      </c>
      <c r="E54" s="166" t="s">
        <v>1338</v>
      </c>
      <c r="F54" s="166" t="str">
        <f>UnitControlCenter!$B$8</f>
        <v>billion 2019 dollars / year</v>
      </c>
      <c r="G54" s="166" t="s">
        <v>1449</v>
      </c>
      <c r="H54" s="166" t="s">
        <v>1439</v>
      </c>
      <c r="I54" s="166" t="s">
        <v>1440</v>
      </c>
    </row>
    <row r="55" spans="1:19" ht="48" customHeight="1">
      <c r="A55" s="38" t="s">
        <v>1428</v>
      </c>
      <c r="B55" s="68" t="s">
        <v>1450</v>
      </c>
      <c r="C55" s="80">
        <v>1</v>
      </c>
      <c r="D55" s="166" t="s">
        <v>1345</v>
      </c>
      <c r="E55" s="166" t="s">
        <v>1338</v>
      </c>
      <c r="F55" s="166" t="str">
        <f>UnitControlCenter!$B$8</f>
        <v>billion 2019 dollars / year</v>
      </c>
      <c r="G55" s="166" t="s">
        <v>1451</v>
      </c>
      <c r="H55" s="166" t="s">
        <v>1452</v>
      </c>
      <c r="I55" s="166" t="s">
        <v>1432</v>
      </c>
    </row>
    <row r="56" spans="1:19" ht="32" customHeight="1">
      <c r="A56" s="38" t="s">
        <v>1428</v>
      </c>
      <c r="B56" s="68" t="s">
        <v>1453</v>
      </c>
      <c r="C56" s="80">
        <v>1</v>
      </c>
      <c r="D56" s="166" t="s">
        <v>1337</v>
      </c>
      <c r="E56" s="166" t="s">
        <v>1338</v>
      </c>
      <c r="F56" s="166" t="str">
        <f>UnitControlCenter!$B$13</f>
        <v>2019 dollars / employee-year</v>
      </c>
      <c r="G56" s="166" t="s">
        <v>1454</v>
      </c>
    </row>
    <row r="57" spans="1:19" ht="33" customHeight="1" thickBot="1">
      <c r="A57" s="70" t="s">
        <v>1428</v>
      </c>
      <c r="B57" s="69" t="s">
        <v>1455</v>
      </c>
      <c r="C57" s="76">
        <v>1</v>
      </c>
      <c r="D57" s="77" t="s">
        <v>1345</v>
      </c>
      <c r="E57" s="77" t="s">
        <v>1338</v>
      </c>
      <c r="F57" s="77" t="str">
        <f>UnitControlCenter!$B$8</f>
        <v>billion 2019 dollars / year</v>
      </c>
      <c r="G57" s="77" t="s">
        <v>1456</v>
      </c>
      <c r="H57" s="77" t="s">
        <v>1439</v>
      </c>
      <c r="I57" s="77" t="s">
        <v>1440</v>
      </c>
      <c r="J57" s="77"/>
      <c r="K57" s="77"/>
      <c r="L57" s="77"/>
      <c r="M57" s="77"/>
      <c r="N57" s="77"/>
      <c r="O57" s="77"/>
      <c r="P57" s="77"/>
      <c r="Q57" s="77"/>
      <c r="R57" s="77"/>
      <c r="S57" s="77"/>
    </row>
    <row r="58" spans="1:19" ht="80" customHeight="1">
      <c r="A58" s="38" t="s">
        <v>1457</v>
      </c>
      <c r="B58" s="38" t="s">
        <v>1458</v>
      </c>
      <c r="C58" s="80">
        <v>1</v>
      </c>
      <c r="D58" s="166" t="s">
        <v>1345</v>
      </c>
      <c r="E58" s="166" t="s">
        <v>1338</v>
      </c>
      <c r="F58" s="166" t="str">
        <f>UnitControlCenter!$B$8</f>
        <v>billion 2019 dollars / year</v>
      </c>
      <c r="G58" s="166" t="s">
        <v>1459</v>
      </c>
      <c r="H58" s="166" t="s">
        <v>1460</v>
      </c>
      <c r="I58" s="166" t="s">
        <v>1461</v>
      </c>
    </row>
    <row r="59" spans="1:19" ht="48" customHeight="1">
      <c r="A59" s="38" t="s">
        <v>1457</v>
      </c>
      <c r="B59" s="38" t="s">
        <v>1462</v>
      </c>
      <c r="C59" s="80">
        <v>1</v>
      </c>
      <c r="D59" s="166" t="s">
        <v>1345</v>
      </c>
      <c r="E59" s="166" t="s">
        <v>1338</v>
      </c>
      <c r="F59" s="166" t="str">
        <f>UnitControlCenter!$B$8</f>
        <v>billion 2019 dollars / year</v>
      </c>
      <c r="G59" s="166" t="s">
        <v>1463</v>
      </c>
      <c r="H59" s="166" t="s">
        <v>1464</v>
      </c>
      <c r="I59" s="166" t="s">
        <v>1465</v>
      </c>
    </row>
    <row r="60" spans="1:19" ht="64" customHeight="1">
      <c r="A60" s="38" t="s">
        <v>1457</v>
      </c>
      <c r="B60" s="38" t="s">
        <v>1466</v>
      </c>
      <c r="C60" s="80">
        <v>1</v>
      </c>
      <c r="D60" s="166" t="s">
        <v>1345</v>
      </c>
      <c r="E60" s="166" t="s">
        <v>1338</v>
      </c>
      <c r="F60" s="166" t="str">
        <f>UnitControlCenter!$B$8</f>
        <v>billion 2019 dollars / year</v>
      </c>
      <c r="G60" s="166" t="s">
        <v>1467</v>
      </c>
      <c r="H60" s="166" t="s">
        <v>1468</v>
      </c>
      <c r="I60" s="166" t="s">
        <v>1469</v>
      </c>
    </row>
    <row r="61" spans="1:19" ht="48" customHeight="1">
      <c r="A61" s="38" t="s">
        <v>1457</v>
      </c>
      <c r="B61" s="38" t="s">
        <v>1470</v>
      </c>
      <c r="C61" s="80">
        <v>1</v>
      </c>
      <c r="D61" s="166" t="s">
        <v>1345</v>
      </c>
      <c r="E61" s="166" t="s">
        <v>1338</v>
      </c>
      <c r="F61" s="166" t="str">
        <f>UnitControlCenter!$B$8</f>
        <v>billion 2019 dollars / year</v>
      </c>
      <c r="G61" s="166" t="s">
        <v>1471</v>
      </c>
      <c r="H61" s="166" t="s">
        <v>1464</v>
      </c>
      <c r="I61" s="166" t="s">
        <v>1472</v>
      </c>
    </row>
    <row r="62" spans="1:19" ht="48" customHeight="1">
      <c r="A62" s="38" t="s">
        <v>1457</v>
      </c>
      <c r="B62" s="38" t="s">
        <v>1473</v>
      </c>
      <c r="C62" s="80">
        <v>1</v>
      </c>
      <c r="D62" s="166" t="s">
        <v>1345</v>
      </c>
      <c r="E62" s="166" t="s">
        <v>1338</v>
      </c>
      <c r="F62" s="166" t="str">
        <f>UnitControlCenter!$B$8</f>
        <v>billion 2019 dollars / year</v>
      </c>
      <c r="G62" s="166" t="s">
        <v>1474</v>
      </c>
      <c r="H62" s="166" t="s">
        <v>1464</v>
      </c>
      <c r="I62" s="166" t="s">
        <v>1475</v>
      </c>
    </row>
    <row r="63" spans="1:19" ht="64" customHeight="1">
      <c r="A63" s="38" t="s">
        <v>1457</v>
      </c>
      <c r="B63" s="38" t="s">
        <v>1476</v>
      </c>
      <c r="C63" s="80">
        <v>1</v>
      </c>
      <c r="D63" s="166" t="s">
        <v>1345</v>
      </c>
      <c r="E63" s="166" t="s">
        <v>1338</v>
      </c>
      <c r="F63" s="166" t="str">
        <f>UnitControlCenter!$B$8</f>
        <v>billion 2019 dollars / year</v>
      </c>
      <c r="G63" s="166" t="s">
        <v>1477</v>
      </c>
      <c r="H63" s="166" t="s">
        <v>1468</v>
      </c>
      <c r="I63" s="166" t="s">
        <v>1469</v>
      </c>
    </row>
    <row r="64" spans="1:19" ht="64" customHeight="1">
      <c r="A64" s="38" t="s">
        <v>1457</v>
      </c>
      <c r="B64" s="38" t="s">
        <v>1478</v>
      </c>
      <c r="C64" s="80">
        <v>1</v>
      </c>
      <c r="D64" s="166" t="s">
        <v>1345</v>
      </c>
      <c r="E64" s="166" t="s">
        <v>1338</v>
      </c>
      <c r="F64" s="166" t="str">
        <f>UnitControlCenter!$B$8</f>
        <v>billion 2019 dollars / year</v>
      </c>
      <c r="G64" s="166" t="s">
        <v>1479</v>
      </c>
      <c r="H64" s="166" t="s">
        <v>1468</v>
      </c>
      <c r="I64" s="166" t="s">
        <v>1469</v>
      </c>
    </row>
    <row r="65" spans="1:19" ht="64" customHeight="1">
      <c r="A65" s="38" t="s">
        <v>1457</v>
      </c>
      <c r="B65" s="38" t="s">
        <v>1480</v>
      </c>
      <c r="C65" s="80">
        <v>1</v>
      </c>
      <c r="D65" s="166" t="s">
        <v>1345</v>
      </c>
      <c r="E65" s="166" t="s">
        <v>1338</v>
      </c>
      <c r="F65" s="166" t="str">
        <f>UnitControlCenter!$B$8</f>
        <v>billion 2019 dollars / year</v>
      </c>
      <c r="G65" s="166" t="s">
        <v>1481</v>
      </c>
      <c r="H65" s="166" t="s">
        <v>1468</v>
      </c>
      <c r="I65" s="166" t="s">
        <v>1469</v>
      </c>
    </row>
    <row r="66" spans="1:19" ht="64" customHeight="1">
      <c r="A66" s="38" t="s">
        <v>1457</v>
      </c>
      <c r="B66" s="38" t="s">
        <v>1482</v>
      </c>
      <c r="C66" s="80">
        <v>1</v>
      </c>
      <c r="D66" s="166" t="s">
        <v>1345</v>
      </c>
      <c r="E66" s="166" t="s">
        <v>1338</v>
      </c>
      <c r="F66" s="166" t="str">
        <f>UnitControlCenter!$B$8</f>
        <v>billion 2019 dollars / year</v>
      </c>
      <c r="G66" s="166" t="s">
        <v>1483</v>
      </c>
      <c r="H66" s="166" t="s">
        <v>1468</v>
      </c>
      <c r="I66" s="166" t="s">
        <v>1484</v>
      </c>
    </row>
    <row r="67" spans="1:19" ht="65" customHeight="1" thickBot="1">
      <c r="A67" s="70" t="s">
        <v>1457</v>
      </c>
      <c r="B67" s="70" t="s">
        <v>1485</v>
      </c>
      <c r="C67" s="76">
        <v>1</v>
      </c>
      <c r="D67" s="77" t="s">
        <v>1345</v>
      </c>
      <c r="E67" s="77" t="s">
        <v>1338</v>
      </c>
      <c r="F67" s="77" t="str">
        <f>UnitControlCenter!$B$8</f>
        <v>billion 2019 dollars / year</v>
      </c>
      <c r="G67" s="77" t="s">
        <v>1486</v>
      </c>
      <c r="H67" s="77" t="s">
        <v>1468</v>
      </c>
      <c r="I67" s="77" t="s">
        <v>1487</v>
      </c>
      <c r="J67" s="77"/>
      <c r="K67" s="77"/>
      <c r="L67" s="77"/>
      <c r="M67" s="77"/>
      <c r="N67" s="77"/>
      <c r="O67" s="77"/>
      <c r="P67" s="77"/>
      <c r="Q67" s="77"/>
      <c r="R67" s="77"/>
      <c r="S67" s="77"/>
    </row>
    <row r="68" spans="1:19" ht="16" customHeight="1">
      <c r="A68" s="38" t="s">
        <v>1488</v>
      </c>
      <c r="B68" s="38" t="s">
        <v>1489</v>
      </c>
      <c r="C68" s="80">
        <v>1</v>
      </c>
      <c r="D68" s="166" t="s">
        <v>1337</v>
      </c>
      <c r="E68" s="166" t="s">
        <v>1490</v>
      </c>
      <c r="F68" s="166" t="str">
        <f>UnitControlCenter!$B$11</f>
        <v>incidents / year</v>
      </c>
      <c r="G68" s="166" t="s">
        <v>1491</v>
      </c>
    </row>
    <row r="69" spans="1:19" ht="16" customHeight="1">
      <c r="A69" s="38" t="s">
        <v>1488</v>
      </c>
      <c r="B69" s="38" t="s">
        <v>1492</v>
      </c>
      <c r="C69" s="80">
        <v>1</v>
      </c>
      <c r="D69" s="166" t="s">
        <v>1337</v>
      </c>
      <c r="E69" s="166" t="s">
        <v>1338</v>
      </c>
      <c r="F69" s="166" t="str">
        <f>UnitControlCenter!$B$11</f>
        <v>incidents / year</v>
      </c>
      <c r="G69" s="166" t="s">
        <v>1491</v>
      </c>
    </row>
    <row r="70" spans="1:19" ht="32" customHeight="1">
      <c r="A70" s="38" t="s">
        <v>1488</v>
      </c>
      <c r="B70" s="38" t="s">
        <v>1493</v>
      </c>
      <c r="C70" s="80">
        <v>1</v>
      </c>
      <c r="D70" s="166" t="s">
        <v>1337</v>
      </c>
      <c r="E70" s="166" t="s">
        <v>1338</v>
      </c>
      <c r="F70" s="166" t="str">
        <f>UnitControlCenter!$B$8</f>
        <v>billion 2019 dollars / year</v>
      </c>
      <c r="G70" s="166" t="s">
        <v>1494</v>
      </c>
    </row>
    <row r="71" spans="1:19" ht="16" customHeight="1">
      <c r="A71" s="38" t="s">
        <v>1488</v>
      </c>
      <c r="B71" s="38" t="s">
        <v>1495</v>
      </c>
      <c r="C71" s="80">
        <v>1</v>
      </c>
      <c r="D71" s="166" t="s">
        <v>1337</v>
      </c>
      <c r="E71" s="166" t="s">
        <v>1338</v>
      </c>
      <c r="F71" s="166" t="str">
        <f>UnitControlCenter!$B$11</f>
        <v>incidents / year</v>
      </c>
      <c r="G71" s="166" t="s">
        <v>1496</v>
      </c>
    </row>
    <row r="72" spans="1:19" ht="32" customHeight="1">
      <c r="A72" s="38" t="s">
        <v>1488</v>
      </c>
      <c r="B72" s="38" t="s">
        <v>1497</v>
      </c>
      <c r="C72" s="80">
        <v>1</v>
      </c>
      <c r="D72" s="166" t="s">
        <v>1337</v>
      </c>
      <c r="E72" s="166" t="s">
        <v>1338</v>
      </c>
      <c r="F72" s="166" t="str">
        <f>UnitControlCenter!$B$11</f>
        <v>incidents / year</v>
      </c>
      <c r="G72" s="166" t="s">
        <v>1498</v>
      </c>
    </row>
    <row r="73" spans="1:19" ht="16" customHeight="1">
      <c r="A73" s="38" t="s">
        <v>1488</v>
      </c>
      <c r="B73" s="38" t="s">
        <v>1499</v>
      </c>
      <c r="C73" s="80">
        <v>1</v>
      </c>
      <c r="D73" s="166" t="s">
        <v>1337</v>
      </c>
      <c r="E73" s="166" t="s">
        <v>1338</v>
      </c>
      <c r="F73" s="166" t="str">
        <f>UnitControlCenter!$B$11</f>
        <v>incidents / year</v>
      </c>
      <c r="G73" s="166" t="s">
        <v>1500</v>
      </c>
    </row>
    <row r="74" spans="1:19" ht="16" customHeight="1">
      <c r="A74" s="38" t="s">
        <v>1488</v>
      </c>
      <c r="B74" s="38" t="s">
        <v>1501</v>
      </c>
      <c r="C74" s="80">
        <v>1</v>
      </c>
      <c r="D74" s="166" t="s">
        <v>1337</v>
      </c>
      <c r="E74" s="166" t="s">
        <v>1338</v>
      </c>
      <c r="F74" s="166" t="str">
        <f>UnitControlCenter!$B$11</f>
        <v>incidents / year</v>
      </c>
      <c r="G74" s="166" t="s">
        <v>1502</v>
      </c>
    </row>
    <row r="75" spans="1:19" ht="16" customHeight="1">
      <c r="A75" s="38" t="s">
        <v>1488</v>
      </c>
      <c r="B75" s="38" t="s">
        <v>1503</v>
      </c>
      <c r="C75" s="80">
        <v>1</v>
      </c>
      <c r="D75" s="166" t="s">
        <v>1337</v>
      </c>
      <c r="E75" s="166" t="s">
        <v>1338</v>
      </c>
      <c r="F75" s="166" t="str">
        <f>UnitControlCenter!$B$11</f>
        <v>incidents / year</v>
      </c>
      <c r="G75" s="166" t="s">
        <v>1504</v>
      </c>
    </row>
    <row r="76" spans="1:19" ht="16" customHeight="1">
      <c r="A76" s="38" t="s">
        <v>1488</v>
      </c>
      <c r="B76" s="38" t="s">
        <v>1505</v>
      </c>
      <c r="C76" s="80">
        <v>1</v>
      </c>
      <c r="D76" s="166" t="s">
        <v>1337</v>
      </c>
      <c r="E76" s="166" t="s">
        <v>1338</v>
      </c>
      <c r="F76" s="166" t="str">
        <f>UnitControlCenter!$B$11</f>
        <v>incidents / year</v>
      </c>
      <c r="G76" s="166" t="s">
        <v>1506</v>
      </c>
    </row>
    <row r="77" spans="1:19" ht="33" customHeight="1" thickBot="1">
      <c r="A77" s="70" t="s">
        <v>1488</v>
      </c>
      <c r="B77" s="70" t="s">
        <v>1507</v>
      </c>
      <c r="C77" s="76">
        <v>1</v>
      </c>
      <c r="D77" s="77" t="s">
        <v>1337</v>
      </c>
      <c r="E77" s="77" t="s">
        <v>1338</v>
      </c>
      <c r="F77" s="77" t="str">
        <f>UnitControlCenter!$B$11</f>
        <v>incidents / year</v>
      </c>
      <c r="G77" s="77" t="s">
        <v>1508</v>
      </c>
      <c r="H77" s="77"/>
      <c r="I77" s="77"/>
      <c r="J77" s="77"/>
      <c r="K77" s="77"/>
      <c r="L77" s="77"/>
      <c r="M77" s="77"/>
      <c r="N77" s="77"/>
      <c r="O77" s="77"/>
      <c r="P77" s="77"/>
      <c r="Q77" s="77"/>
      <c r="R77" s="77"/>
      <c r="S77" s="77"/>
    </row>
    <row r="78" spans="1:19" ht="128" customHeight="1">
      <c r="A78" s="38" t="s">
        <v>1509</v>
      </c>
      <c r="B78" s="38" t="s">
        <v>1510</v>
      </c>
      <c r="C78" s="80">
        <v>1</v>
      </c>
      <c r="D78" s="166" t="s">
        <v>1345</v>
      </c>
      <c r="E78" s="166" t="s">
        <v>1346</v>
      </c>
      <c r="F78" s="166" t="str">
        <f>UnitControlCenter!$B$15</f>
        <v>terawatt-hours (TWh) / year</v>
      </c>
      <c r="G78" s="166" t="s">
        <v>1511</v>
      </c>
      <c r="H78" s="166" t="s">
        <v>1512</v>
      </c>
      <c r="I78" s="166" t="s">
        <v>1513</v>
      </c>
    </row>
    <row r="79" spans="1:19" ht="144" customHeight="1">
      <c r="A79" s="38" t="s">
        <v>1509</v>
      </c>
      <c r="B79" s="38" t="s">
        <v>1514</v>
      </c>
      <c r="C79" s="80">
        <v>1</v>
      </c>
      <c r="D79" s="166" t="s">
        <v>1345</v>
      </c>
      <c r="E79" s="166" t="s">
        <v>1338</v>
      </c>
      <c r="F79" s="166" t="str">
        <f>UnitControlCenter!$B$15</f>
        <v>terawatt-hours (TWh) / year</v>
      </c>
      <c r="G79" s="166" t="s">
        <v>1515</v>
      </c>
      <c r="H79" s="166" t="s">
        <v>1516</v>
      </c>
      <c r="I79" s="166" t="s">
        <v>1517</v>
      </c>
    </row>
    <row r="80" spans="1:19" ht="128" customHeight="1">
      <c r="A80" s="38" t="s">
        <v>1509</v>
      </c>
      <c r="B80" s="38" t="s">
        <v>1518</v>
      </c>
      <c r="C80" s="80">
        <v>1</v>
      </c>
      <c r="D80" s="166" t="s">
        <v>1345</v>
      </c>
      <c r="E80" s="166" t="s">
        <v>1346</v>
      </c>
      <c r="F80" s="166" t="str">
        <f>UnitControlCenter!$B$16</f>
        <v>gigawatts (GW) / year</v>
      </c>
      <c r="G80" s="166" t="s">
        <v>1519</v>
      </c>
      <c r="H80" s="166" t="s">
        <v>1520</v>
      </c>
      <c r="I80" s="166" t="s">
        <v>1521</v>
      </c>
    </row>
    <row r="81" spans="1:19" ht="144" customHeight="1">
      <c r="A81" s="38" t="s">
        <v>1509</v>
      </c>
      <c r="B81" s="38" t="s">
        <v>1522</v>
      </c>
      <c r="C81" s="80">
        <v>1</v>
      </c>
      <c r="D81" s="166" t="s">
        <v>1345</v>
      </c>
      <c r="E81" s="166" t="s">
        <v>1338</v>
      </c>
      <c r="F81" s="166" t="str">
        <f>UnitControlCenter!$B$16</f>
        <v>gigawatts (GW) / year</v>
      </c>
      <c r="G81" s="166" t="s">
        <v>1523</v>
      </c>
      <c r="H81" s="166" t="s">
        <v>1524</v>
      </c>
      <c r="I81" s="166" t="s">
        <v>1525</v>
      </c>
    </row>
    <row r="82" spans="1:19" ht="49" customHeight="1" thickBot="1">
      <c r="A82" s="70" t="s">
        <v>1509</v>
      </c>
      <c r="B82" s="70" t="s">
        <v>1526</v>
      </c>
      <c r="C82" s="76">
        <v>1</v>
      </c>
      <c r="D82" s="77" t="s">
        <v>1345</v>
      </c>
      <c r="E82" s="77" t="s">
        <v>1346</v>
      </c>
      <c r="F82" s="77" t="str">
        <f>UnitControlCenter!$B$15</f>
        <v>terawatt-hours (TWh) / year</v>
      </c>
      <c r="G82" s="77" t="s">
        <v>1527</v>
      </c>
      <c r="H82" s="77" t="s">
        <v>1528</v>
      </c>
      <c r="I82" s="77" t="s">
        <v>1529</v>
      </c>
      <c r="J82" s="77"/>
      <c r="K82" s="77"/>
      <c r="L82" s="77"/>
      <c r="M82" s="77"/>
      <c r="N82" s="77"/>
      <c r="O82" s="77"/>
      <c r="P82" s="77"/>
      <c r="Q82" s="77"/>
      <c r="R82" s="77"/>
      <c r="S82" s="77"/>
    </row>
    <row r="83" spans="1:19" ht="112" customHeight="1">
      <c r="A83" s="38" t="s">
        <v>1530</v>
      </c>
      <c r="B83" s="38" t="s">
        <v>1531</v>
      </c>
      <c r="C83" s="80">
        <v>1</v>
      </c>
      <c r="D83" s="166" t="s">
        <v>1345</v>
      </c>
      <c r="E83" s="166" t="s">
        <v>1532</v>
      </c>
      <c r="F83" s="166" t="str">
        <f>UnitControlCenter!$B$17</f>
        <v>2019 dollars / megawatt-hour (MWh)</v>
      </c>
      <c r="G83" s="166" t="s">
        <v>1533</v>
      </c>
      <c r="H83" s="166" t="s">
        <v>1534</v>
      </c>
      <c r="I83" s="166" t="s">
        <v>1535</v>
      </c>
    </row>
    <row r="84" spans="1:19" ht="32" customHeight="1">
      <c r="A84" s="38" t="s">
        <v>1530</v>
      </c>
      <c r="B84" s="38" t="s">
        <v>1536</v>
      </c>
      <c r="C84" s="80">
        <v>1</v>
      </c>
      <c r="D84" s="166" t="s">
        <v>1345</v>
      </c>
      <c r="E84" s="166" t="s">
        <v>1346</v>
      </c>
      <c r="F84" s="166" t="str">
        <f>UnitControlCenter!$B$15</f>
        <v>terawatt-hours (TWh) / year</v>
      </c>
      <c r="G84" s="166" t="s">
        <v>1537</v>
      </c>
      <c r="H84" s="166" t="s">
        <v>1538</v>
      </c>
      <c r="I84" s="166" t="s">
        <v>1539</v>
      </c>
    </row>
    <row r="85" spans="1:19" ht="96" customHeight="1">
      <c r="A85" s="38" t="s">
        <v>1530</v>
      </c>
      <c r="B85" s="38" t="s">
        <v>1540</v>
      </c>
      <c r="C85" s="80">
        <v>1</v>
      </c>
      <c r="D85" s="166" t="s">
        <v>1345</v>
      </c>
      <c r="E85" s="166" t="s">
        <v>1346</v>
      </c>
      <c r="F85" s="166" t="str">
        <f>UnitControlCenter!$B$18</f>
        <v>cubic km / yr</v>
      </c>
      <c r="G85" s="166" t="s">
        <v>1541</v>
      </c>
      <c r="H85" s="166" t="s">
        <v>1542</v>
      </c>
      <c r="I85" s="166" t="s">
        <v>1543</v>
      </c>
    </row>
    <row r="86" spans="1:19" ht="97" customHeight="1" thickBot="1">
      <c r="A86" s="70" t="s">
        <v>1530</v>
      </c>
      <c r="B86" s="70" t="s">
        <v>1544</v>
      </c>
      <c r="C86" s="76">
        <v>1</v>
      </c>
      <c r="D86" s="77" t="s">
        <v>1345</v>
      </c>
      <c r="E86" s="77" t="s">
        <v>1346</v>
      </c>
      <c r="F86" s="77" t="str">
        <f>UnitControlCenter!$B$18</f>
        <v>cubic km / yr</v>
      </c>
      <c r="G86" s="77" t="s">
        <v>1545</v>
      </c>
      <c r="H86" s="77" t="s">
        <v>1546</v>
      </c>
      <c r="I86" s="77" t="s">
        <v>1547</v>
      </c>
    </row>
    <row r="87" spans="1:19" ht="80" customHeight="1">
      <c r="A87" s="38" t="s">
        <v>1548</v>
      </c>
      <c r="B87" s="38" t="s">
        <v>1549</v>
      </c>
      <c r="C87" s="80">
        <v>1</v>
      </c>
      <c r="D87" s="166" t="s">
        <v>1345</v>
      </c>
      <c r="E87" s="166" t="s">
        <v>1346</v>
      </c>
      <c r="F87" s="166" t="str">
        <f>UnitControlCenter!$B$21</f>
        <v>million vehicles / year</v>
      </c>
      <c r="G87" s="166" t="s">
        <v>1550</v>
      </c>
      <c r="H87" s="166" t="s">
        <v>1551</v>
      </c>
      <c r="I87" s="166" t="s">
        <v>1552</v>
      </c>
    </row>
    <row r="88" spans="1:19" ht="80" customHeight="1">
      <c r="A88" s="38" t="s">
        <v>1548</v>
      </c>
      <c r="B88" s="38" t="s">
        <v>1553</v>
      </c>
      <c r="C88" s="80">
        <v>1</v>
      </c>
      <c r="D88" s="166" t="s">
        <v>1345</v>
      </c>
      <c r="E88" s="166" t="s">
        <v>1346</v>
      </c>
      <c r="F88" s="166" t="str">
        <f>UnitControlCenter!$B$22</f>
        <v>thousand vehicles / year</v>
      </c>
      <c r="G88" s="166" t="s">
        <v>1554</v>
      </c>
      <c r="H88" s="166" t="s">
        <v>1555</v>
      </c>
      <c r="I88" s="166" t="s">
        <v>1556</v>
      </c>
    </row>
    <row r="89" spans="1:19" ht="80" customHeight="1">
      <c r="A89" s="38" t="s">
        <v>1548</v>
      </c>
      <c r="B89" s="38" t="s">
        <v>1557</v>
      </c>
      <c r="C89" s="80">
        <v>1</v>
      </c>
      <c r="D89" s="166" t="s">
        <v>1345</v>
      </c>
      <c r="E89" s="166" t="s">
        <v>1346</v>
      </c>
      <c r="F89" s="166" t="str">
        <f>UnitControlCenter!$B$22</f>
        <v>thousand vehicles / year</v>
      </c>
      <c r="G89" s="166" t="s">
        <v>1558</v>
      </c>
      <c r="H89" s="166" t="s">
        <v>1551</v>
      </c>
      <c r="I89" s="166" t="s">
        <v>1552</v>
      </c>
    </row>
    <row r="90" spans="1:19" ht="80" customHeight="1">
      <c r="A90" s="38" t="s">
        <v>1548</v>
      </c>
      <c r="B90" s="38" t="s">
        <v>1559</v>
      </c>
      <c r="C90" s="80">
        <v>1</v>
      </c>
      <c r="D90" s="166" t="s">
        <v>1345</v>
      </c>
      <c r="E90" s="166" t="s">
        <v>1346</v>
      </c>
      <c r="F90" s="166" t="str">
        <f>UnitControlCenter!$B$22</f>
        <v>thousand vehicles / year</v>
      </c>
      <c r="G90" s="166" t="s">
        <v>1560</v>
      </c>
      <c r="H90" s="166" t="s">
        <v>1555</v>
      </c>
      <c r="I90" s="166" t="s">
        <v>1556</v>
      </c>
    </row>
    <row r="91" spans="1:19" ht="32" customHeight="1">
      <c r="A91" s="38" t="s">
        <v>1548</v>
      </c>
      <c r="B91" s="38" t="s">
        <v>1561</v>
      </c>
      <c r="C91" s="80">
        <v>1</v>
      </c>
      <c r="D91" s="166" t="s">
        <v>1345</v>
      </c>
      <c r="E91" s="166" t="s">
        <v>1346</v>
      </c>
      <c r="F91" s="166" t="str">
        <f>UnitControlCenter!$B$22</f>
        <v>thousand vehicles / year</v>
      </c>
      <c r="G91" s="166" t="s">
        <v>1562</v>
      </c>
      <c r="H91" s="166" t="s">
        <v>1563</v>
      </c>
      <c r="I91" s="166" t="s">
        <v>1564</v>
      </c>
    </row>
    <row r="92" spans="1:19" ht="64" customHeight="1">
      <c r="A92" s="38" t="s">
        <v>1548</v>
      </c>
      <c r="B92" s="38" t="s">
        <v>1565</v>
      </c>
      <c r="C92" s="80">
        <v>1</v>
      </c>
      <c r="D92" s="166" t="s">
        <v>1345</v>
      </c>
      <c r="E92" s="166" t="s">
        <v>1346</v>
      </c>
      <c r="F92" s="166" t="str">
        <f>UnitControlCenter!$B$23</f>
        <v>million vehicles</v>
      </c>
      <c r="G92" s="166" t="s">
        <v>1566</v>
      </c>
      <c r="H92" s="166" t="s">
        <v>1551</v>
      </c>
      <c r="I92" s="166" t="s">
        <v>1552</v>
      </c>
    </row>
    <row r="93" spans="1:19" ht="64" customHeight="1">
      <c r="A93" s="38" t="s">
        <v>1548</v>
      </c>
      <c r="B93" s="38" t="s">
        <v>1567</v>
      </c>
      <c r="C93" s="80">
        <v>1</v>
      </c>
      <c r="D93" s="166" t="s">
        <v>1345</v>
      </c>
      <c r="E93" s="166" t="s">
        <v>1346</v>
      </c>
      <c r="F93" s="166" t="str">
        <f>UnitControlCenter!$B$24</f>
        <v>thousand vehicles</v>
      </c>
      <c r="G93" s="166" t="s">
        <v>1568</v>
      </c>
      <c r="H93" s="166" t="s">
        <v>1555</v>
      </c>
      <c r="I93" s="166" t="s">
        <v>1556</v>
      </c>
    </row>
    <row r="94" spans="1:19" ht="64" customHeight="1">
      <c r="A94" s="38" t="s">
        <v>1548</v>
      </c>
      <c r="B94" s="38" t="s">
        <v>1569</v>
      </c>
      <c r="C94" s="80">
        <v>1</v>
      </c>
      <c r="D94" s="166" t="s">
        <v>1345</v>
      </c>
      <c r="E94" s="166" t="s">
        <v>1346</v>
      </c>
      <c r="F94" s="166" t="str">
        <f>UnitControlCenter!$B$23</f>
        <v>million vehicles</v>
      </c>
      <c r="G94" s="166" t="s">
        <v>1570</v>
      </c>
      <c r="H94" s="166" t="s">
        <v>1551</v>
      </c>
      <c r="I94" s="166" t="s">
        <v>1552</v>
      </c>
    </row>
    <row r="95" spans="1:19" ht="64" customHeight="1">
      <c r="A95" s="38" t="s">
        <v>1548</v>
      </c>
      <c r="B95" s="38" t="s">
        <v>1571</v>
      </c>
      <c r="C95" s="80">
        <v>1</v>
      </c>
      <c r="D95" s="166" t="s">
        <v>1345</v>
      </c>
      <c r="E95" s="166" t="s">
        <v>1346</v>
      </c>
      <c r="F95" s="166" t="str">
        <f>UnitControlCenter!$B$23</f>
        <v>million vehicles</v>
      </c>
      <c r="G95" s="166" t="s">
        <v>1572</v>
      </c>
      <c r="H95" s="166" t="s">
        <v>1555</v>
      </c>
      <c r="I95" s="166" t="s">
        <v>1556</v>
      </c>
    </row>
    <row r="96" spans="1:19" ht="33" customHeight="1" thickBot="1">
      <c r="A96" s="70" t="s">
        <v>1548</v>
      </c>
      <c r="B96" s="70" t="s">
        <v>1573</v>
      </c>
      <c r="C96" s="76">
        <v>1</v>
      </c>
      <c r="D96" s="77" t="s">
        <v>1345</v>
      </c>
      <c r="E96" s="77" t="s">
        <v>1346</v>
      </c>
      <c r="F96" s="77" t="str">
        <f>UnitControlCenter!$B$23</f>
        <v>million vehicles</v>
      </c>
      <c r="G96" s="77" t="s">
        <v>1574</v>
      </c>
      <c r="H96" s="77" t="s">
        <v>1563</v>
      </c>
      <c r="I96" s="77" t="s">
        <v>1564</v>
      </c>
      <c r="J96" s="77"/>
      <c r="K96" s="77"/>
      <c r="L96" s="77"/>
      <c r="M96" s="77"/>
      <c r="N96" s="77"/>
      <c r="O96" s="77"/>
      <c r="P96" s="77"/>
      <c r="Q96" s="77"/>
      <c r="R96" s="77"/>
      <c r="S96" s="77"/>
    </row>
    <row r="97" spans="1:19" ht="128" customHeight="1">
      <c r="A97" s="38" t="s">
        <v>1575</v>
      </c>
      <c r="B97" s="38" t="s">
        <v>1576</v>
      </c>
      <c r="C97" s="80">
        <v>1</v>
      </c>
      <c r="D97" s="166" t="s">
        <v>1345</v>
      </c>
      <c r="E97" s="166" t="s">
        <v>1346</v>
      </c>
      <c r="F97" s="166" t="str">
        <f>UnitControlCenter!$B$3</f>
        <v>million metric tons / year</v>
      </c>
      <c r="G97" s="166" t="s">
        <v>1577</v>
      </c>
      <c r="H97" s="166" t="s">
        <v>1578</v>
      </c>
      <c r="I97" s="166" t="s">
        <v>1579</v>
      </c>
    </row>
    <row r="98" spans="1:19" ht="80" customHeight="1">
      <c r="A98" s="38" t="s">
        <v>1575</v>
      </c>
      <c r="B98" s="38" t="s">
        <v>1580</v>
      </c>
      <c r="C98" s="80">
        <v>1</v>
      </c>
      <c r="D98" s="166" t="s">
        <v>1345</v>
      </c>
      <c r="E98" s="166" t="s">
        <v>1346</v>
      </c>
      <c r="F98" s="166" t="str">
        <f>UnitControlCenter!$B$25</f>
        <v>quads / year</v>
      </c>
      <c r="G98" s="166" t="s">
        <v>1581</v>
      </c>
      <c r="H98" s="166" t="s">
        <v>1582</v>
      </c>
      <c r="I98" s="166" t="s">
        <v>1583</v>
      </c>
    </row>
    <row r="99" spans="1:19" ht="112" customHeight="1">
      <c r="A99" s="38" t="s">
        <v>1575</v>
      </c>
      <c r="B99" s="38" t="s">
        <v>1584</v>
      </c>
      <c r="C99" s="80">
        <v>1</v>
      </c>
      <c r="D99" s="166" t="s">
        <v>1345</v>
      </c>
      <c r="E99" s="166" t="s">
        <v>1346</v>
      </c>
      <c r="F99" s="166" t="str">
        <f>UnitControlCenter!$B$25</f>
        <v>quads / year</v>
      </c>
      <c r="G99" s="166" t="s">
        <v>1585</v>
      </c>
      <c r="H99" s="166" t="s">
        <v>1578</v>
      </c>
      <c r="I99" s="166" t="s">
        <v>1579</v>
      </c>
    </row>
    <row r="100" spans="1:19" ht="48" customHeight="1">
      <c r="A100" s="38" t="s">
        <v>1575</v>
      </c>
      <c r="B100" s="38" t="s">
        <v>1586</v>
      </c>
      <c r="C100" s="80">
        <v>1</v>
      </c>
      <c r="D100" s="166" t="s">
        <v>1345</v>
      </c>
      <c r="E100" s="166" t="s">
        <v>1346</v>
      </c>
      <c r="F100" s="166" t="str">
        <f>UnitControlCenter!$B$19</f>
        <v>trillion passenger-miles / year</v>
      </c>
      <c r="G100" s="166" t="s">
        <v>1587</v>
      </c>
      <c r="H100" s="166" t="s">
        <v>1588</v>
      </c>
      <c r="I100" s="166" t="s">
        <v>1589</v>
      </c>
    </row>
    <row r="101" spans="1:19" ht="33" customHeight="1" thickBot="1">
      <c r="A101" s="70" t="s">
        <v>1575</v>
      </c>
      <c r="B101" s="70" t="s">
        <v>1590</v>
      </c>
      <c r="C101" s="76">
        <v>1</v>
      </c>
      <c r="D101" s="77" t="s">
        <v>1345</v>
      </c>
      <c r="E101" s="77" t="s">
        <v>1346</v>
      </c>
      <c r="F101" s="77" t="str">
        <f>UnitControlCenter!$B$20</f>
        <v>trillion freight ton-miles / year</v>
      </c>
      <c r="G101" s="77" t="s">
        <v>1591</v>
      </c>
      <c r="H101" s="77" t="s">
        <v>1592</v>
      </c>
      <c r="I101" s="77" t="s">
        <v>1593</v>
      </c>
      <c r="J101" s="77"/>
      <c r="K101" s="77"/>
      <c r="L101" s="77"/>
      <c r="M101" s="77"/>
      <c r="N101" s="77"/>
      <c r="O101" s="77"/>
      <c r="P101" s="77"/>
      <c r="Q101" s="77"/>
      <c r="R101" s="77"/>
      <c r="S101" s="77"/>
    </row>
    <row r="102" spans="1:19" ht="64" customHeight="1">
      <c r="A102" s="38" t="s">
        <v>1594</v>
      </c>
      <c r="B102" s="38" t="s">
        <v>1595</v>
      </c>
      <c r="C102" s="80">
        <v>1</v>
      </c>
      <c r="D102" s="166" t="s">
        <v>1345</v>
      </c>
      <c r="E102" s="166" t="s">
        <v>1346</v>
      </c>
      <c r="F102" s="166" t="str">
        <f>UnitControlCenter!$B$25</f>
        <v>quads / year</v>
      </c>
      <c r="G102" s="166" t="s">
        <v>1596</v>
      </c>
      <c r="H102" s="166" t="s">
        <v>1597</v>
      </c>
      <c r="I102" s="166" t="s">
        <v>1598</v>
      </c>
    </row>
    <row r="103" spans="1:19" ht="80" customHeight="1">
      <c r="A103" s="38" t="s">
        <v>1594</v>
      </c>
      <c r="B103" s="38" t="s">
        <v>1599</v>
      </c>
      <c r="C103" s="80">
        <v>1</v>
      </c>
      <c r="D103" s="166" t="s">
        <v>1345</v>
      </c>
      <c r="E103" s="166" t="s">
        <v>1346</v>
      </c>
      <c r="F103" s="166" t="str">
        <f>UnitControlCenter!$B$25</f>
        <v>quads / year</v>
      </c>
      <c r="G103" s="166" t="s">
        <v>1600</v>
      </c>
      <c r="H103" s="166" t="s">
        <v>1601</v>
      </c>
      <c r="I103" s="166" t="s">
        <v>1602</v>
      </c>
    </row>
    <row r="104" spans="1:19" ht="64" customHeight="1">
      <c r="A104" s="38" t="s">
        <v>1594</v>
      </c>
      <c r="B104" s="38" t="s">
        <v>1603</v>
      </c>
      <c r="C104" s="80">
        <v>1</v>
      </c>
      <c r="D104" s="166" t="s">
        <v>1345</v>
      </c>
      <c r="E104" s="166" t="s">
        <v>1346</v>
      </c>
      <c r="F104" s="166" t="str">
        <f>UnitControlCenter!$B$25</f>
        <v>quads / year</v>
      </c>
      <c r="G104" s="166" t="s">
        <v>1604</v>
      </c>
      <c r="H104" s="166" t="s">
        <v>1597</v>
      </c>
      <c r="I104" s="166" t="s">
        <v>1598</v>
      </c>
    </row>
    <row r="105" spans="1:19" ht="113" customHeight="1" thickBot="1">
      <c r="A105" s="70" t="s">
        <v>1594</v>
      </c>
      <c r="B105" s="70" t="s">
        <v>1605</v>
      </c>
      <c r="C105" s="76">
        <v>1</v>
      </c>
      <c r="D105" s="77" t="s">
        <v>1345</v>
      </c>
      <c r="E105" s="77" t="s">
        <v>1346</v>
      </c>
      <c r="F105" s="77" t="str">
        <f>UnitControlCenter!$B$25</f>
        <v>quads / year</v>
      </c>
      <c r="G105" s="77" t="s">
        <v>1606</v>
      </c>
      <c r="H105" s="77" t="s">
        <v>1601</v>
      </c>
      <c r="I105" s="77" t="s">
        <v>1602</v>
      </c>
      <c r="J105" s="77"/>
      <c r="K105" s="77"/>
      <c r="L105" s="77"/>
      <c r="M105" s="77"/>
      <c r="N105" s="77"/>
      <c r="O105" s="77"/>
      <c r="P105" s="77"/>
      <c r="Q105" s="77"/>
      <c r="R105" s="77"/>
      <c r="S105" s="77"/>
    </row>
    <row r="106" spans="1:19" ht="64" customHeight="1">
      <c r="A106" s="38" t="s">
        <v>1607</v>
      </c>
      <c r="B106" s="38" t="s">
        <v>1608</v>
      </c>
      <c r="C106" s="80">
        <v>1</v>
      </c>
      <c r="D106" s="166" t="s">
        <v>1345</v>
      </c>
      <c r="E106" s="166" t="s">
        <v>1346</v>
      </c>
      <c r="F106" s="166" t="str">
        <f>UnitControlCenter!$B$3</f>
        <v>million metric tons / year</v>
      </c>
      <c r="G106" s="166" t="s">
        <v>1609</v>
      </c>
      <c r="H106" s="166" t="s">
        <v>1597</v>
      </c>
      <c r="I106" s="166" t="s">
        <v>1598</v>
      </c>
    </row>
    <row r="107" spans="1:19" ht="32" customHeight="1">
      <c r="A107" s="38" t="s">
        <v>1607</v>
      </c>
      <c r="B107" s="38" t="s">
        <v>1610</v>
      </c>
      <c r="C107" s="80">
        <v>1</v>
      </c>
      <c r="D107" s="166" t="s">
        <v>1345</v>
      </c>
      <c r="E107" s="166" t="s">
        <v>1346</v>
      </c>
      <c r="F107" s="166" t="str">
        <f>UnitControlCenter!$B$3</f>
        <v>million metric tons / year</v>
      </c>
      <c r="G107" s="166" t="s">
        <v>1611</v>
      </c>
      <c r="H107" s="166" t="s">
        <v>1356</v>
      </c>
      <c r="I107" s="166" t="s">
        <v>1357</v>
      </c>
    </row>
    <row r="108" spans="1:19" ht="64" customHeight="1">
      <c r="A108" s="38" t="s">
        <v>1607</v>
      </c>
      <c r="B108" s="38" t="s">
        <v>1612</v>
      </c>
      <c r="C108" s="80">
        <v>1</v>
      </c>
      <c r="D108" s="166" t="s">
        <v>1345</v>
      </c>
      <c r="E108" s="166" t="s">
        <v>1346</v>
      </c>
      <c r="F108" s="166" t="str">
        <f>UnitControlCenter!$B$3</f>
        <v>million metric tons / year</v>
      </c>
      <c r="G108" s="166" t="s">
        <v>1613</v>
      </c>
      <c r="H108" s="166" t="s">
        <v>1597</v>
      </c>
      <c r="I108" s="166" t="s">
        <v>1598</v>
      </c>
    </row>
    <row r="109" spans="1:19" ht="32" customHeight="1">
      <c r="A109" s="38" t="s">
        <v>1607</v>
      </c>
      <c r="B109" s="38" t="s">
        <v>1614</v>
      </c>
      <c r="C109" s="80">
        <v>1</v>
      </c>
      <c r="D109" s="166" t="s">
        <v>1345</v>
      </c>
      <c r="E109" s="166" t="s">
        <v>1346</v>
      </c>
      <c r="F109" s="166" t="str">
        <f>UnitControlCenter!$B$3</f>
        <v>million metric tons / year</v>
      </c>
      <c r="G109" s="166" t="s">
        <v>1615</v>
      </c>
      <c r="H109" s="166" t="s">
        <v>1356</v>
      </c>
      <c r="I109" s="166" t="s">
        <v>1357</v>
      </c>
    </row>
    <row r="110" spans="1:19" ht="80" customHeight="1">
      <c r="A110" s="38" t="s">
        <v>1607</v>
      </c>
      <c r="B110" s="38" t="s">
        <v>1616</v>
      </c>
      <c r="C110" s="80">
        <v>1</v>
      </c>
      <c r="D110" s="166" t="s">
        <v>1345</v>
      </c>
      <c r="E110" s="166" t="s">
        <v>1346</v>
      </c>
      <c r="F110" s="166" t="str">
        <f>UnitControlCenter!$B$3</f>
        <v>million metric tons / year</v>
      </c>
      <c r="G110" s="166" t="s">
        <v>1617</v>
      </c>
      <c r="H110" s="166" t="s">
        <v>1597</v>
      </c>
      <c r="I110" s="166" t="s">
        <v>1598</v>
      </c>
    </row>
    <row r="111" spans="1:19" ht="33" customHeight="1" thickBot="1">
      <c r="A111" s="70" t="s">
        <v>1607</v>
      </c>
      <c r="B111" s="70" t="s">
        <v>1618</v>
      </c>
      <c r="C111" s="76">
        <v>1</v>
      </c>
      <c r="D111" s="77" t="s">
        <v>1345</v>
      </c>
      <c r="E111" s="77" t="s">
        <v>1346</v>
      </c>
      <c r="F111" s="77" t="str">
        <f>UnitControlCenter!$B$3</f>
        <v>million metric tons / year</v>
      </c>
      <c r="G111" s="77" t="s">
        <v>1619</v>
      </c>
      <c r="H111" s="77" t="s">
        <v>1620</v>
      </c>
      <c r="I111" s="77" t="s">
        <v>1621</v>
      </c>
      <c r="J111" s="77"/>
      <c r="K111" s="77"/>
      <c r="L111" s="77"/>
      <c r="M111" s="77"/>
      <c r="N111" s="77"/>
      <c r="O111" s="77"/>
      <c r="P111" s="77"/>
      <c r="Q111" s="77"/>
      <c r="R111" s="77"/>
      <c r="S111" s="77"/>
    </row>
    <row r="112" spans="1:19" ht="48" customHeight="1">
      <c r="A112" s="38" t="s">
        <v>1622</v>
      </c>
      <c r="B112" s="38" t="s">
        <v>1623</v>
      </c>
      <c r="C112" s="80">
        <v>1</v>
      </c>
      <c r="D112" s="166" t="s">
        <v>1345</v>
      </c>
      <c r="E112" s="166" t="s">
        <v>1346</v>
      </c>
      <c r="F112" s="166" t="str">
        <f>UnitControlCenter!$B$25</f>
        <v>quads / year</v>
      </c>
      <c r="G112" s="166" t="s">
        <v>1624</v>
      </c>
      <c r="H112" s="166" t="s">
        <v>1625</v>
      </c>
      <c r="I112" s="166" t="s">
        <v>1626</v>
      </c>
    </row>
    <row r="113" spans="1:19" ht="32" customHeight="1">
      <c r="A113" s="38" t="s">
        <v>1622</v>
      </c>
      <c r="B113" s="38" t="s">
        <v>1627</v>
      </c>
      <c r="C113" s="80">
        <v>1</v>
      </c>
      <c r="D113" s="166" t="s">
        <v>1345</v>
      </c>
      <c r="E113" s="166" t="s">
        <v>1346</v>
      </c>
      <c r="F113" s="166" t="str">
        <f>UnitControlCenter!$B$25</f>
        <v>quads / year</v>
      </c>
      <c r="G113" s="166" t="s">
        <v>1628</v>
      </c>
      <c r="H113" s="166" t="s">
        <v>1629</v>
      </c>
      <c r="I113" s="166" t="s">
        <v>1630</v>
      </c>
    </row>
    <row r="114" spans="1:19" ht="81" customHeight="1" thickBot="1">
      <c r="A114" s="70" t="s">
        <v>1622</v>
      </c>
      <c r="B114" s="70" t="s">
        <v>1631</v>
      </c>
      <c r="C114" s="76">
        <v>1</v>
      </c>
      <c r="D114" s="77" t="s">
        <v>1345</v>
      </c>
      <c r="E114" s="77" t="s">
        <v>1346</v>
      </c>
      <c r="F114" s="77" t="str">
        <f>UnitControlCenter!$B$25</f>
        <v>quads / year</v>
      </c>
      <c r="G114" s="77" t="s">
        <v>1632</v>
      </c>
      <c r="H114" s="77" t="s">
        <v>1633</v>
      </c>
      <c r="I114" s="77" t="s">
        <v>1634</v>
      </c>
      <c r="J114" s="77"/>
      <c r="K114" s="77"/>
      <c r="L114" s="77"/>
      <c r="M114" s="77"/>
      <c r="N114" s="77"/>
      <c r="O114" s="77"/>
      <c r="P114" s="77"/>
      <c r="Q114" s="77"/>
      <c r="R114" s="77"/>
      <c r="S114" s="77"/>
    </row>
    <row r="115" spans="1:19" ht="96" customHeight="1">
      <c r="A115" s="38" t="s">
        <v>1635</v>
      </c>
      <c r="B115" s="38" t="s">
        <v>1636</v>
      </c>
      <c r="C115" s="80">
        <v>1</v>
      </c>
      <c r="D115" s="166" t="s">
        <v>1345</v>
      </c>
      <c r="E115" s="166" t="s">
        <v>1346</v>
      </c>
      <c r="F115" s="166" t="str">
        <f>UnitControlCenter!$B$25</f>
        <v>quads / year</v>
      </c>
      <c r="G115" s="166" t="s">
        <v>1637</v>
      </c>
      <c r="H115" s="166" t="s">
        <v>1638</v>
      </c>
      <c r="I115" s="166" t="s">
        <v>1639</v>
      </c>
    </row>
    <row r="116" spans="1:19" ht="48" customHeight="1">
      <c r="A116" s="38" t="s">
        <v>1635</v>
      </c>
      <c r="B116" s="38" t="s">
        <v>1640</v>
      </c>
      <c r="C116" s="80">
        <v>1</v>
      </c>
      <c r="D116" s="166" t="s">
        <v>1345</v>
      </c>
      <c r="E116" s="166" t="s">
        <v>1346</v>
      </c>
      <c r="F116" s="166" t="str">
        <f>UnitControlCenter!$B$25</f>
        <v>quads / year</v>
      </c>
      <c r="G116" s="166" t="s">
        <v>1641</v>
      </c>
      <c r="H116" s="166" t="s">
        <v>1642</v>
      </c>
      <c r="I116" s="166" t="s">
        <v>1643</v>
      </c>
    </row>
    <row r="117" spans="1:19" ht="16" customHeight="1">
      <c r="A117" s="38" t="s">
        <v>1635</v>
      </c>
      <c r="B117" s="38" t="s">
        <v>1358</v>
      </c>
      <c r="C117" s="80">
        <v>0</v>
      </c>
      <c r="D117" s="166" t="s">
        <v>1337</v>
      </c>
      <c r="E117" s="166" t="s">
        <v>1338</v>
      </c>
      <c r="F117" s="166" t="str">
        <f>UnitControlCenter!$B$26</f>
        <v>thousand BTU / 2019 dollar</v>
      </c>
      <c r="G117" s="166" t="s">
        <v>1644</v>
      </c>
    </row>
    <row r="118" spans="1:19" ht="16" customHeight="1">
      <c r="A118" s="38" t="s">
        <v>1635</v>
      </c>
      <c r="B118" s="38" t="s">
        <v>1645</v>
      </c>
      <c r="C118" s="80">
        <v>1</v>
      </c>
      <c r="D118" s="166" t="s">
        <v>1337</v>
      </c>
      <c r="E118" s="166" t="s">
        <v>1338</v>
      </c>
      <c r="F118" s="166" t="str">
        <f>UnitControlCenter!$B$15</f>
        <v>terawatt-hours (TWh) / year</v>
      </c>
      <c r="G118" s="166" t="s">
        <v>1646</v>
      </c>
    </row>
    <row r="119" spans="1:19" ht="16" customHeight="1">
      <c r="A119" s="38" t="s">
        <v>1635</v>
      </c>
      <c r="B119" s="38" t="s">
        <v>1647</v>
      </c>
      <c r="C119" s="80">
        <v>1</v>
      </c>
      <c r="D119" s="166" t="s">
        <v>1337</v>
      </c>
      <c r="E119" s="166" t="s">
        <v>1338</v>
      </c>
      <c r="F119" s="166" t="str">
        <f>UnitControlCenter!$B$27</f>
        <v>millions of short tons / year</v>
      </c>
      <c r="G119" s="166" t="s">
        <v>1648</v>
      </c>
    </row>
    <row r="120" spans="1:19" ht="16" customHeight="1">
      <c r="A120" s="38" t="s">
        <v>1635</v>
      </c>
      <c r="B120" s="38" t="s">
        <v>1649</v>
      </c>
      <c r="C120" s="80">
        <v>1</v>
      </c>
      <c r="D120" s="166" t="s">
        <v>1337</v>
      </c>
      <c r="E120" s="166" t="s">
        <v>1338</v>
      </c>
      <c r="F120" s="166" t="str">
        <f>UnitControlCenter!$B$27</f>
        <v>millions of short tons / year</v>
      </c>
      <c r="G120" s="166" t="s">
        <v>1650</v>
      </c>
    </row>
    <row r="121" spans="1:19" ht="16" customHeight="1">
      <c r="A121" s="38" t="s">
        <v>1635</v>
      </c>
      <c r="B121" s="38" t="s">
        <v>1651</v>
      </c>
      <c r="C121" s="80">
        <v>1</v>
      </c>
      <c r="D121" s="166" t="s">
        <v>1337</v>
      </c>
      <c r="E121" s="166" t="s">
        <v>1338</v>
      </c>
      <c r="F121" s="166" t="str">
        <f>UnitControlCenter!$B$28</f>
        <v>trillion cubic feet / year</v>
      </c>
      <c r="G121" s="166" t="s">
        <v>1652</v>
      </c>
    </row>
    <row r="122" spans="1:19" ht="16" customHeight="1">
      <c r="A122" s="38" t="s">
        <v>1635</v>
      </c>
      <c r="B122" s="38" t="s">
        <v>1653</v>
      </c>
      <c r="C122" s="80">
        <v>1</v>
      </c>
      <c r="D122" s="166" t="s">
        <v>1337</v>
      </c>
      <c r="E122" s="166" t="s">
        <v>1338</v>
      </c>
      <c r="F122" s="166" t="str">
        <f>UnitControlCenter!$B$29</f>
        <v>million barrels / year</v>
      </c>
      <c r="G122" s="166" t="s">
        <v>1654</v>
      </c>
    </row>
    <row r="123" spans="1:19" ht="16" customHeight="1">
      <c r="A123" s="38" t="s">
        <v>1635</v>
      </c>
      <c r="B123" s="38" t="s">
        <v>1655</v>
      </c>
      <c r="C123" s="80">
        <v>1</v>
      </c>
      <c r="D123" s="166" t="s">
        <v>1337</v>
      </c>
      <c r="E123" s="166" t="s">
        <v>1338</v>
      </c>
      <c r="F123" s="166" t="str">
        <f>UnitControlCenter!$B$29</f>
        <v>million barrels / year</v>
      </c>
      <c r="G123" s="166" t="s">
        <v>1656</v>
      </c>
    </row>
    <row r="124" spans="1:19" ht="16" customHeight="1">
      <c r="A124" s="38" t="s">
        <v>1635</v>
      </c>
      <c r="B124" s="38" t="s">
        <v>1657</v>
      </c>
      <c r="C124" s="80">
        <v>1</v>
      </c>
      <c r="D124" s="166" t="s">
        <v>1337</v>
      </c>
      <c r="E124" s="166" t="s">
        <v>1338</v>
      </c>
      <c r="F124" s="166" t="str">
        <f>UnitControlCenter!$B$27</f>
        <v>millions of short tons / year</v>
      </c>
      <c r="G124" s="166" t="s">
        <v>1658</v>
      </c>
    </row>
    <row r="125" spans="1:19" ht="32" customHeight="1">
      <c r="A125" s="38" t="s">
        <v>1635</v>
      </c>
      <c r="B125" s="38" t="s">
        <v>1659</v>
      </c>
      <c r="C125" s="80">
        <v>1</v>
      </c>
      <c r="D125" s="166" t="s">
        <v>1337</v>
      </c>
      <c r="E125" s="166" t="s">
        <v>1338</v>
      </c>
      <c r="F125" s="166" t="str">
        <f>UnitControlCenter!$B$30</f>
        <v>million gallons / year</v>
      </c>
      <c r="G125" s="166" t="s">
        <v>1660</v>
      </c>
    </row>
    <row r="126" spans="1:19" ht="32" customHeight="1">
      <c r="A126" s="38" t="s">
        <v>1635</v>
      </c>
      <c r="B126" s="38" t="s">
        <v>1661</v>
      </c>
      <c r="C126" s="80">
        <v>1</v>
      </c>
      <c r="D126" s="166" t="s">
        <v>1337</v>
      </c>
      <c r="E126" s="166" t="s">
        <v>1338</v>
      </c>
      <c r="F126" s="166" t="str">
        <f>UnitControlCenter!$B$27</f>
        <v>millions of short tons / year</v>
      </c>
      <c r="G126" s="166" t="s">
        <v>1662</v>
      </c>
    </row>
    <row r="127" spans="1:19" ht="17" customHeight="1" thickBot="1">
      <c r="A127" s="70" t="s">
        <v>1635</v>
      </c>
      <c r="B127" s="70" t="s">
        <v>1663</v>
      </c>
      <c r="C127" s="76">
        <v>1</v>
      </c>
      <c r="D127" s="77" t="s">
        <v>1337</v>
      </c>
      <c r="E127" s="77" t="s">
        <v>1338</v>
      </c>
      <c r="F127" s="77" t="str">
        <f>UnitControlCenter!$B$5</f>
        <v>thousand metric tons / year</v>
      </c>
      <c r="G127" s="77" t="s">
        <v>1664</v>
      </c>
      <c r="H127" s="77"/>
      <c r="I127" s="77"/>
      <c r="J127" s="77"/>
      <c r="K127" s="77"/>
      <c r="L127" s="77"/>
      <c r="M127" s="77"/>
      <c r="N127" s="77"/>
      <c r="O127" s="77"/>
      <c r="P127" s="77"/>
      <c r="Q127" s="77"/>
      <c r="R127" s="77"/>
      <c r="S127" s="77"/>
    </row>
    <row r="128" spans="1:19" ht="48" customHeight="1">
      <c r="A128" s="38" t="s">
        <v>1665</v>
      </c>
      <c r="B128" s="38" t="s">
        <v>1666</v>
      </c>
      <c r="C128" s="80">
        <v>1</v>
      </c>
      <c r="D128" s="166" t="s">
        <v>1345</v>
      </c>
      <c r="E128" s="166" t="s">
        <v>1346</v>
      </c>
      <c r="F128" s="166" t="str">
        <f>UnitControlCenter!$B$31</f>
        <v>trillion BTU / year</v>
      </c>
      <c r="G128" s="166" t="s">
        <v>1667</v>
      </c>
      <c r="H128" s="166" t="s">
        <v>1668</v>
      </c>
      <c r="I128" s="166" t="s">
        <v>1669</v>
      </c>
    </row>
    <row r="129" spans="1:19" ht="64" customHeight="1">
      <c r="A129" s="38" t="s">
        <v>1665</v>
      </c>
      <c r="B129" s="38" t="s">
        <v>1670</v>
      </c>
      <c r="C129" s="80">
        <v>1</v>
      </c>
      <c r="D129" s="166" t="s">
        <v>1345</v>
      </c>
      <c r="E129" s="166" t="s">
        <v>1338</v>
      </c>
      <c r="F129" s="166" t="str">
        <f>UnitControlCenter!$B$31</f>
        <v>trillion BTU / year</v>
      </c>
      <c r="G129" s="166" t="s">
        <v>1671</v>
      </c>
      <c r="H129" s="166" t="s">
        <v>1668</v>
      </c>
      <c r="I129" s="166" t="s">
        <v>1669</v>
      </c>
    </row>
    <row r="130" spans="1:19" ht="64" customHeight="1">
      <c r="A130" s="38" t="s">
        <v>1665</v>
      </c>
      <c r="B130" s="38" t="s">
        <v>1672</v>
      </c>
      <c r="C130" s="80">
        <v>1</v>
      </c>
      <c r="D130" s="166" t="s">
        <v>1345</v>
      </c>
      <c r="E130" s="166" t="s">
        <v>1346</v>
      </c>
      <c r="F130" s="166" t="str">
        <f>UnitControlCenter!$B$8</f>
        <v>billion 2019 dollars / year</v>
      </c>
      <c r="G130" s="166" t="s">
        <v>1673</v>
      </c>
      <c r="H130" s="166" t="s">
        <v>1668</v>
      </c>
      <c r="I130" s="166" t="s">
        <v>1669</v>
      </c>
    </row>
    <row r="131" spans="1:19" ht="64" customHeight="1">
      <c r="A131" s="38" t="s">
        <v>1665</v>
      </c>
      <c r="B131" s="38" t="s">
        <v>1674</v>
      </c>
      <c r="C131" s="80">
        <v>1</v>
      </c>
      <c r="D131" s="166" t="s">
        <v>1345</v>
      </c>
      <c r="E131" s="166" t="s">
        <v>1338</v>
      </c>
      <c r="F131" s="166" t="str">
        <f>UnitControlCenter!$B$8</f>
        <v>billion 2019 dollars / year</v>
      </c>
      <c r="G131" s="166" t="s">
        <v>1675</v>
      </c>
      <c r="H131" s="166" t="s">
        <v>1668</v>
      </c>
      <c r="I131" s="166" t="s">
        <v>1669</v>
      </c>
    </row>
    <row r="132" spans="1:19" ht="48" customHeight="1">
      <c r="A132" s="38" t="s">
        <v>1665</v>
      </c>
      <c r="B132" s="38" t="s">
        <v>1676</v>
      </c>
      <c r="C132" s="80">
        <v>1</v>
      </c>
      <c r="D132" s="166" t="s">
        <v>1345</v>
      </c>
      <c r="E132" s="166" t="s">
        <v>1346</v>
      </c>
      <c r="F132" s="166" t="str">
        <f>UnitControlCenter!B3</f>
        <v>million metric tons / year</v>
      </c>
      <c r="G132" s="166" t="s">
        <v>1677</v>
      </c>
      <c r="H132" s="166" t="s">
        <v>1678</v>
      </c>
      <c r="I132" s="166" t="s">
        <v>1679</v>
      </c>
    </row>
    <row r="133" spans="1:19" ht="64" customHeight="1">
      <c r="A133" s="38" t="s">
        <v>1665</v>
      </c>
      <c r="B133" s="38" t="s">
        <v>1680</v>
      </c>
      <c r="C133" s="80">
        <v>1</v>
      </c>
      <c r="D133" s="166" t="s">
        <v>1345</v>
      </c>
      <c r="E133" s="166" t="s">
        <v>1338</v>
      </c>
      <c r="F133" s="166" t="str">
        <f>UnitControlCenter!B3</f>
        <v>million metric tons / year</v>
      </c>
      <c r="G133" s="166" t="s">
        <v>1681</v>
      </c>
      <c r="H133" s="166" t="s">
        <v>1678</v>
      </c>
      <c r="I133" s="166" t="s">
        <v>1679</v>
      </c>
    </row>
    <row r="134" spans="1:19" ht="64" customHeight="1">
      <c r="A134" s="38" t="s">
        <v>1665</v>
      </c>
      <c r="B134" s="38" t="s">
        <v>1682</v>
      </c>
      <c r="C134" s="80">
        <v>1</v>
      </c>
      <c r="D134" s="166" t="s">
        <v>1345</v>
      </c>
      <c r="E134" s="166" t="s">
        <v>1346</v>
      </c>
      <c r="F134" s="166" t="str">
        <f>UnitControlCenter!$B$31</f>
        <v>trillion BTU / year</v>
      </c>
      <c r="G134" s="166" t="s">
        <v>1683</v>
      </c>
      <c r="H134" s="166" t="s">
        <v>1684</v>
      </c>
      <c r="I134" s="166" t="s">
        <v>1685</v>
      </c>
    </row>
    <row r="135" spans="1:19" ht="64" customHeight="1">
      <c r="A135" s="38" t="s">
        <v>1665</v>
      </c>
      <c r="B135" s="38" t="s">
        <v>1686</v>
      </c>
      <c r="C135" s="80">
        <v>1</v>
      </c>
      <c r="D135" s="166" t="s">
        <v>1345</v>
      </c>
      <c r="E135" s="166" t="s">
        <v>1338</v>
      </c>
      <c r="F135" s="166" t="str">
        <f>UnitControlCenter!$B$31</f>
        <v>trillion BTU / year</v>
      </c>
      <c r="G135" s="166" t="s">
        <v>1687</v>
      </c>
      <c r="H135" s="166" t="s">
        <v>1684</v>
      </c>
      <c r="I135" s="166" t="s">
        <v>1688</v>
      </c>
    </row>
    <row r="136" spans="1:19" ht="80" customHeight="1">
      <c r="A136" s="38" t="s">
        <v>1665</v>
      </c>
      <c r="B136" s="38" t="s">
        <v>1689</v>
      </c>
      <c r="C136" s="80">
        <v>1</v>
      </c>
      <c r="D136" s="166" t="s">
        <v>1345</v>
      </c>
      <c r="E136" s="166" t="s">
        <v>1346</v>
      </c>
      <c r="F136" s="166" t="str">
        <f>UnitControlCenter!$B$8</f>
        <v>billion 2019 dollars / year</v>
      </c>
      <c r="G136" s="166" t="s">
        <v>1690</v>
      </c>
      <c r="H136" s="166" t="s">
        <v>1684</v>
      </c>
      <c r="I136" s="166" t="s">
        <v>1691</v>
      </c>
    </row>
    <row r="137" spans="1:19" ht="80" customHeight="1">
      <c r="A137" s="38" t="s">
        <v>1665</v>
      </c>
      <c r="B137" s="38" t="s">
        <v>1692</v>
      </c>
      <c r="C137" s="80">
        <v>1</v>
      </c>
      <c r="D137" s="166" t="s">
        <v>1345</v>
      </c>
      <c r="E137" s="166" t="s">
        <v>1338</v>
      </c>
      <c r="F137" s="166" t="str">
        <f>UnitControlCenter!$B$8</f>
        <v>billion 2019 dollars / year</v>
      </c>
      <c r="G137" s="166" t="s">
        <v>1693</v>
      </c>
      <c r="H137" s="166" t="s">
        <v>1684</v>
      </c>
      <c r="I137" s="166" t="s">
        <v>1694</v>
      </c>
    </row>
    <row r="138" spans="1:19" ht="96" customHeight="1">
      <c r="A138" s="38" t="s">
        <v>1665</v>
      </c>
      <c r="B138" s="38" t="s">
        <v>1695</v>
      </c>
      <c r="C138" s="80">
        <v>1</v>
      </c>
      <c r="D138" s="166" t="s">
        <v>1345</v>
      </c>
      <c r="E138" s="166" t="s">
        <v>1346</v>
      </c>
      <c r="F138" s="166" t="str">
        <f>UnitControlCenter!$B$25</f>
        <v>quads / year</v>
      </c>
      <c r="G138" s="166" t="s">
        <v>1696</v>
      </c>
      <c r="H138" s="166" t="s">
        <v>1697</v>
      </c>
      <c r="I138" s="166" t="s">
        <v>1698</v>
      </c>
    </row>
    <row r="139" spans="1:19" ht="113" customHeight="1" thickBot="1">
      <c r="A139" s="70" t="s">
        <v>1665</v>
      </c>
      <c r="B139" s="70" t="s">
        <v>1699</v>
      </c>
      <c r="C139" s="76">
        <v>1</v>
      </c>
      <c r="D139" s="77" t="s">
        <v>1345</v>
      </c>
      <c r="E139" s="77" t="s">
        <v>1338</v>
      </c>
      <c r="F139" s="77" t="str">
        <f>UnitControlCenter!$B$25</f>
        <v>quads / year</v>
      </c>
      <c r="G139" s="77" t="s">
        <v>1700</v>
      </c>
      <c r="H139" s="77" t="s">
        <v>1697</v>
      </c>
      <c r="I139" s="77" t="s">
        <v>1698</v>
      </c>
      <c r="J139" s="77"/>
      <c r="K139" s="77"/>
      <c r="L139" s="77"/>
      <c r="M139" s="77"/>
      <c r="N139" s="77"/>
      <c r="O139" s="77"/>
      <c r="P139" s="77"/>
      <c r="Q139" s="77"/>
      <c r="R139" s="77"/>
      <c r="S139" s="77"/>
    </row>
    <row r="140" spans="1:19" ht="64" customHeight="1">
      <c r="A140" s="38" t="s">
        <v>1701</v>
      </c>
      <c r="B140" s="38" t="s">
        <v>1029</v>
      </c>
      <c r="C140" s="80">
        <v>1</v>
      </c>
      <c r="D140" s="166" t="s">
        <v>1345</v>
      </c>
      <c r="E140" s="166" t="s">
        <v>1532</v>
      </c>
      <c r="F140" s="166" t="str">
        <f>UnitControlCenter!$B$17</f>
        <v>2019 dollars / megawatt-hour (MWh)</v>
      </c>
      <c r="G140" s="166" t="s">
        <v>1702</v>
      </c>
      <c r="H140" s="166" t="s">
        <v>1703</v>
      </c>
      <c r="I140" s="166" t="s">
        <v>1704</v>
      </c>
    </row>
    <row r="141" spans="1:19" ht="32" customHeight="1">
      <c r="A141" s="38" t="s">
        <v>1701</v>
      </c>
      <c r="B141" s="38" t="s">
        <v>580</v>
      </c>
      <c r="C141" s="80">
        <v>1</v>
      </c>
      <c r="D141" s="166" t="s">
        <v>1345</v>
      </c>
      <c r="E141" s="166" t="s">
        <v>1532</v>
      </c>
      <c r="F141" s="166" t="str">
        <f>UnitControlCenter!$B$32</f>
        <v>2019 dollars / short ton</v>
      </c>
      <c r="G141" s="166" t="s">
        <v>1705</v>
      </c>
      <c r="H141" s="166" t="s">
        <v>1706</v>
      </c>
      <c r="I141" s="166" t="s">
        <v>1707</v>
      </c>
    </row>
    <row r="142" spans="1:19" ht="16" customHeight="1">
      <c r="A142" s="38" t="s">
        <v>1701</v>
      </c>
      <c r="B142" s="38" t="s">
        <v>610</v>
      </c>
      <c r="C142" s="80">
        <v>1</v>
      </c>
      <c r="D142" s="166" t="s">
        <v>1345</v>
      </c>
      <c r="E142" s="166" t="s">
        <v>1532</v>
      </c>
      <c r="F142" s="166" t="str">
        <f>UnitControlCenter!$B$32</f>
        <v>2019 dollars / short ton</v>
      </c>
      <c r="G142" s="166" t="s">
        <v>1708</v>
      </c>
      <c r="H142" s="166" t="s">
        <v>1017</v>
      </c>
      <c r="I142" s="166" t="s">
        <v>1709</v>
      </c>
    </row>
    <row r="143" spans="1:19" ht="80" customHeight="1">
      <c r="A143" s="38" t="s">
        <v>1701</v>
      </c>
      <c r="B143" s="38" t="s">
        <v>742</v>
      </c>
      <c r="C143" s="80">
        <v>1</v>
      </c>
      <c r="D143" s="166" t="s">
        <v>1345</v>
      </c>
      <c r="E143" s="166" t="s">
        <v>1532</v>
      </c>
      <c r="F143" s="166" t="str">
        <f>UnitControlCenter!$B$33</f>
        <v>2019 dollars / thousand cubic feet</v>
      </c>
      <c r="G143" s="166" t="s">
        <v>1710</v>
      </c>
      <c r="H143" s="166" t="s">
        <v>1711</v>
      </c>
      <c r="I143" s="166" t="s">
        <v>1712</v>
      </c>
    </row>
    <row r="144" spans="1:19" ht="16" customHeight="1">
      <c r="A144" s="38" t="s">
        <v>1701</v>
      </c>
      <c r="B144" s="38" t="s">
        <v>924</v>
      </c>
      <c r="C144" s="80">
        <v>1</v>
      </c>
      <c r="D144" s="166" t="s">
        <v>1345</v>
      </c>
      <c r="E144" s="166" t="s">
        <v>1532</v>
      </c>
      <c r="F144" s="166" t="str">
        <f>UnitControlCenter!$B$34</f>
        <v>2019 dollars / gallon</v>
      </c>
      <c r="G144" s="166" t="s">
        <v>1713</v>
      </c>
      <c r="H144" s="166" t="s">
        <v>1010</v>
      </c>
      <c r="I144" s="80">
        <v>969696</v>
      </c>
    </row>
    <row r="145" spans="1:19" ht="80" customHeight="1">
      <c r="A145" s="38" t="s">
        <v>1701</v>
      </c>
      <c r="B145" s="38" t="s">
        <v>925</v>
      </c>
      <c r="C145" s="80">
        <v>1</v>
      </c>
      <c r="D145" s="166" t="s">
        <v>1345</v>
      </c>
      <c r="E145" s="166" t="s">
        <v>1532</v>
      </c>
      <c r="F145" s="166" t="str">
        <f>UnitControlCenter!$B$34</f>
        <v>2019 dollars / gallon</v>
      </c>
      <c r="G145" s="166" t="s">
        <v>1714</v>
      </c>
      <c r="H145" s="166" t="s">
        <v>1711</v>
      </c>
      <c r="I145" s="166" t="s">
        <v>1712</v>
      </c>
    </row>
    <row r="146" spans="1:19" ht="64" customHeight="1">
      <c r="A146" s="38" t="s">
        <v>1701</v>
      </c>
      <c r="B146" s="38" t="s">
        <v>602</v>
      </c>
      <c r="C146" s="80">
        <v>1</v>
      </c>
      <c r="D146" s="166" t="s">
        <v>1345</v>
      </c>
      <c r="E146" s="166" t="s">
        <v>1532</v>
      </c>
      <c r="F146" s="166" t="str">
        <f>UnitControlCenter!$B$32</f>
        <v>2019 dollars / short ton</v>
      </c>
      <c r="G146" s="166" t="s">
        <v>1715</v>
      </c>
      <c r="H146" s="166" t="s">
        <v>1716</v>
      </c>
      <c r="I146" s="166" t="s">
        <v>1717</v>
      </c>
    </row>
    <row r="147" spans="1:19" ht="64" customHeight="1">
      <c r="A147" s="38" t="s">
        <v>1701</v>
      </c>
      <c r="B147" s="38" t="s">
        <v>617</v>
      </c>
      <c r="C147" s="80">
        <v>1</v>
      </c>
      <c r="D147" s="166" t="s">
        <v>1345</v>
      </c>
      <c r="E147" s="166" t="s">
        <v>1532</v>
      </c>
      <c r="F147" s="166" t="str">
        <f>UnitControlCenter!$B$35</f>
        <v>2019 dollars / barrel</v>
      </c>
      <c r="G147" s="166" t="s">
        <v>1718</v>
      </c>
      <c r="H147" s="166" t="s">
        <v>1719</v>
      </c>
      <c r="I147" s="166" t="s">
        <v>1720</v>
      </c>
    </row>
    <row r="148" spans="1:19" ht="64" customHeight="1">
      <c r="A148" s="38" t="s">
        <v>1701</v>
      </c>
      <c r="B148" s="38" t="s">
        <v>1721</v>
      </c>
      <c r="C148" s="80">
        <v>1</v>
      </c>
      <c r="D148" s="166" t="s">
        <v>1345</v>
      </c>
      <c r="E148" s="166" t="s">
        <v>1532</v>
      </c>
      <c r="F148" s="166" t="str">
        <f>UnitControlCenter!$B$34</f>
        <v>2019 dollars / gallon</v>
      </c>
      <c r="G148" s="166" t="s">
        <v>1722</v>
      </c>
      <c r="H148" s="166" t="s">
        <v>1723</v>
      </c>
      <c r="I148" s="166" t="s">
        <v>1724</v>
      </c>
    </row>
    <row r="149" spans="1:19" ht="33" customHeight="1" thickBot="1">
      <c r="A149" s="70" t="s">
        <v>1701</v>
      </c>
      <c r="B149" s="70" t="s">
        <v>1056</v>
      </c>
      <c r="C149" s="76">
        <v>1</v>
      </c>
      <c r="D149" s="77" t="s">
        <v>1345</v>
      </c>
      <c r="E149" s="77" t="s">
        <v>1532</v>
      </c>
      <c r="F149" s="77" t="str">
        <f>UnitControlCenter!$B$36</f>
        <v>2019 dollars / kg</v>
      </c>
      <c r="G149" s="77" t="s">
        <v>1725</v>
      </c>
      <c r="H149" s="77" t="s">
        <v>1726</v>
      </c>
      <c r="I149" s="77" t="s">
        <v>1727</v>
      </c>
      <c r="J149" s="77"/>
      <c r="K149" s="77"/>
      <c r="L149" s="77"/>
      <c r="M149" s="77"/>
      <c r="N149" s="77"/>
      <c r="O149" s="77"/>
      <c r="P149" s="77"/>
      <c r="Q149" s="77"/>
      <c r="R149" s="77"/>
      <c r="S149" s="77"/>
    </row>
    <row r="150" spans="1:19" ht="16" customHeight="1">
      <c r="A150" s="38" t="s">
        <v>1728</v>
      </c>
      <c r="B150" s="38" t="s">
        <v>1729</v>
      </c>
      <c r="C150" s="80">
        <v>1</v>
      </c>
      <c r="D150" s="166" t="s">
        <v>1337</v>
      </c>
      <c r="E150" s="166" t="s">
        <v>1338</v>
      </c>
      <c r="F150" s="166" t="str">
        <f>UnitControlCenter!$B$37</f>
        <v>2019 dollars / kilowatt-hour (kWh)</v>
      </c>
      <c r="G150" s="166" t="s">
        <v>1730</v>
      </c>
    </row>
    <row r="151" spans="1:19" ht="32" customHeight="1">
      <c r="A151" s="38" t="s">
        <v>1728</v>
      </c>
      <c r="B151" s="38" t="s">
        <v>1731</v>
      </c>
      <c r="C151" s="80">
        <v>1</v>
      </c>
      <c r="D151" s="166" t="s">
        <v>1345</v>
      </c>
      <c r="E151" s="166" t="s">
        <v>1338</v>
      </c>
      <c r="F151" s="166" t="str">
        <f>UnitControlCenter!$B$38</f>
        <v>cost of eqpt. to capture 1 metric ton CO2e/yr (2019 dollars)</v>
      </c>
      <c r="G151" s="166" t="s">
        <v>1732</v>
      </c>
      <c r="H151" s="166" t="s">
        <v>1733</v>
      </c>
      <c r="I151" s="166" t="s">
        <v>1734</v>
      </c>
    </row>
    <row r="152" spans="1:19" ht="16" customHeight="1">
      <c r="A152" s="38" t="s">
        <v>1728</v>
      </c>
      <c r="B152" s="38" t="s">
        <v>1735</v>
      </c>
      <c r="C152" s="80">
        <v>1</v>
      </c>
      <c r="D152" s="166" t="s">
        <v>1337</v>
      </c>
      <c r="E152" s="166" t="s">
        <v>1338</v>
      </c>
      <c r="F152" s="166" t="str">
        <f>UnitControlCenter!$B$39</f>
        <v>million 2019 dollars / megawatt (MW)</v>
      </c>
      <c r="G152" s="166" t="s">
        <v>1736</v>
      </c>
    </row>
    <row r="153" spans="1:19" ht="16" customHeight="1">
      <c r="A153" s="38" t="s">
        <v>1728</v>
      </c>
      <c r="B153" s="38" t="s">
        <v>1737</v>
      </c>
      <c r="C153" s="80">
        <v>1</v>
      </c>
      <c r="D153" s="166" t="s">
        <v>1337</v>
      </c>
      <c r="E153" s="166" t="s">
        <v>1338</v>
      </c>
      <c r="F153" s="166" t="str">
        <f>UnitControlCenter!$B$39</f>
        <v>million 2019 dollars / megawatt (MW)</v>
      </c>
      <c r="G153" s="166" t="s">
        <v>1738</v>
      </c>
    </row>
    <row r="154" spans="1:19" ht="16" customHeight="1">
      <c r="A154" s="38" t="s">
        <v>1728</v>
      </c>
      <c r="B154" s="38" t="s">
        <v>1739</v>
      </c>
      <c r="C154" s="80">
        <v>1</v>
      </c>
      <c r="D154" s="166" t="s">
        <v>1337</v>
      </c>
      <c r="E154" s="166" t="s">
        <v>1338</v>
      </c>
      <c r="F154" s="166" t="str">
        <f>UnitControlCenter!$B$39</f>
        <v>million 2019 dollars / megawatt (MW)</v>
      </c>
      <c r="G154" s="166" t="s">
        <v>1740</v>
      </c>
    </row>
    <row r="155" spans="1:19" ht="33" customHeight="1" thickBot="1">
      <c r="A155" s="70" t="s">
        <v>1728</v>
      </c>
      <c r="B155" s="70" t="s">
        <v>1741</v>
      </c>
      <c r="C155" s="76">
        <v>1</v>
      </c>
      <c r="D155" s="77" t="s">
        <v>1337</v>
      </c>
      <c r="E155" s="77" t="s">
        <v>1338</v>
      </c>
      <c r="F155" s="77" t="str">
        <f>UnitControlCenter!$B$40</f>
        <v>cost of eqpt. to produce 1 kg H2/yr (2019 dollars)</v>
      </c>
      <c r="G155" s="77" t="s">
        <v>1742</v>
      </c>
      <c r="H155" s="77"/>
      <c r="I155" s="77"/>
      <c r="J155" s="77"/>
      <c r="K155" s="77"/>
      <c r="L155" s="77"/>
      <c r="M155" s="77"/>
      <c r="N155" s="77"/>
      <c r="O155" s="77"/>
      <c r="P155" s="77"/>
      <c r="Q155" s="77"/>
      <c r="R155" s="77"/>
      <c r="S155" s="77"/>
    </row>
  </sheetData>
  <conditionalFormatting sqref="C48:C52 C55:C155 C2:C31 C34:C44">
    <cfRule type="cellIs" dxfId="101" priority="11" operator="equal">
      <formula>0</formula>
    </cfRule>
    <cfRule type="cellIs" dxfId="100" priority="12" operator="equal">
      <formula>1</formula>
    </cfRule>
  </conditionalFormatting>
  <conditionalFormatting sqref="C53:C54">
    <cfRule type="cellIs" dxfId="99" priority="9" operator="equal">
      <formula>0</formula>
    </cfRule>
    <cfRule type="cellIs" dxfId="98" priority="10" operator="equal">
      <formula>1</formula>
    </cfRule>
  </conditionalFormatting>
  <conditionalFormatting sqref="C45">
    <cfRule type="cellIs" dxfId="97" priority="7" operator="equal">
      <formula>0</formula>
    </cfRule>
    <cfRule type="cellIs" dxfId="96" priority="8" operator="equal">
      <formula>1</formula>
    </cfRule>
  </conditionalFormatting>
  <conditionalFormatting sqref="C46:C47">
    <cfRule type="cellIs" dxfId="95" priority="5" operator="equal">
      <formula>0</formula>
    </cfRule>
    <cfRule type="cellIs" dxfId="94" priority="6" operator="equal">
      <formula>1</formula>
    </cfRule>
  </conditionalFormatting>
  <conditionalFormatting sqref="C32">
    <cfRule type="cellIs" dxfId="93" priority="3" operator="equal">
      <formula>0</formula>
    </cfRule>
    <cfRule type="cellIs" dxfId="92" priority="4" operator="equal">
      <formula>1</formula>
    </cfRule>
  </conditionalFormatting>
  <conditionalFormatting sqref="C33">
    <cfRule type="cellIs" dxfId="91" priority="1" operator="equal">
      <formula>0</formula>
    </cfRule>
    <cfRule type="cellIs" dxfId="90"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46"/>
  <sheetViews>
    <sheetView topLeftCell="C1" zoomScale="75" zoomScaleNormal="60" workbookViewId="0">
      <pane ySplit="1" topLeftCell="A367" activePane="bottomLeft" state="frozen"/>
      <selection pane="bottomLeft" activeCell="L373" sqref="L373"/>
    </sheetView>
  </sheetViews>
  <sheetFormatPr baseColWidth="10" defaultColWidth="9.1640625" defaultRowHeight="15"/>
  <cols>
    <col min="1" max="1" width="18" style="166" customWidth="1"/>
    <col min="2" max="3" width="28.33203125" style="166" customWidth="1"/>
    <col min="4" max="5" width="18.83203125" style="166" customWidth="1"/>
    <col min="6" max="7" width="23.1640625" style="166" customWidth="1"/>
    <col min="8" max="8" width="19.33203125" style="80" customWidth="1"/>
    <col min="9" max="9" width="21.33203125" style="166" customWidth="1"/>
    <col min="10" max="10" width="21.33203125" style="80" customWidth="1"/>
    <col min="11" max="11" width="16.83203125" style="166" customWidth="1"/>
    <col min="12" max="12" width="19" style="166" customWidth="1"/>
    <col min="13" max="14" width="19.1640625" style="166" customWidth="1"/>
    <col min="15" max="15" width="28.33203125" style="166" customWidth="1"/>
    <col min="16" max="16" width="68.5" style="167" customWidth="1"/>
    <col min="17" max="17" width="52.33203125" style="166" customWidth="1"/>
    <col min="18" max="18" width="43.33203125" style="38" customWidth="1"/>
    <col min="19" max="19" width="34.1640625" style="86" customWidth="1"/>
    <col min="20" max="20" width="37.33203125" style="166" customWidth="1"/>
    <col min="21" max="21" width="27" style="166" customWidth="1"/>
    <col min="22" max="23" width="9.1640625" style="166" customWidth="1"/>
    <col min="24" max="24" width="46.6640625" style="166" customWidth="1"/>
    <col min="25" max="25" width="9.1640625" style="166" customWidth="1"/>
    <col min="26" max="26" width="32.33203125" style="166" customWidth="1"/>
    <col min="27" max="27" width="9.1640625" style="166" customWidth="1"/>
    <col min="28" max="28" width="42.33203125" style="166" customWidth="1"/>
    <col min="29" max="31" width="9.1640625" style="166" customWidth="1"/>
    <col min="32" max="32" width="20.5" style="166" customWidth="1"/>
    <col min="33" max="36" width="9.1640625" style="166" customWidth="1"/>
    <col min="37" max="16384" width="9.1640625" style="166"/>
  </cols>
  <sheetData>
    <row r="1" spans="1:21" ht="32" customHeight="1">
      <c r="A1" s="36" t="s">
        <v>284</v>
      </c>
      <c r="B1" s="36" t="s">
        <v>285</v>
      </c>
      <c r="C1" s="36" t="s">
        <v>286</v>
      </c>
      <c r="D1" s="36" t="s">
        <v>287</v>
      </c>
      <c r="E1" s="36" t="s">
        <v>288</v>
      </c>
      <c r="F1" s="36" t="s">
        <v>289</v>
      </c>
      <c r="G1" s="36" t="s">
        <v>290</v>
      </c>
      <c r="H1" s="23" t="s">
        <v>291</v>
      </c>
      <c r="I1" s="36" t="s">
        <v>292</v>
      </c>
      <c r="J1" s="23" t="s">
        <v>293</v>
      </c>
      <c r="K1" s="36" t="s">
        <v>294</v>
      </c>
      <c r="L1" s="36" t="s">
        <v>295</v>
      </c>
      <c r="M1" s="36" t="s">
        <v>296</v>
      </c>
      <c r="N1" s="36" t="s">
        <v>297</v>
      </c>
      <c r="O1" s="36" t="s">
        <v>298</v>
      </c>
      <c r="P1" s="123" t="s">
        <v>299</v>
      </c>
      <c r="Q1" s="36" t="s">
        <v>300</v>
      </c>
      <c r="R1" s="36" t="s">
        <v>301</v>
      </c>
      <c r="S1" s="82" t="s">
        <v>302</v>
      </c>
      <c r="T1" s="22" t="s">
        <v>303</v>
      </c>
      <c r="U1" s="147" t="s">
        <v>304</v>
      </c>
    </row>
    <row r="2" spans="1:21" s="38" customFormat="1" ht="96" customHeight="1">
      <c r="A2" s="38" t="s">
        <v>305</v>
      </c>
      <c r="B2" s="38" t="s">
        <v>306</v>
      </c>
      <c r="C2" s="38" t="s">
        <v>307</v>
      </c>
      <c r="D2" s="38" t="s">
        <v>308</v>
      </c>
      <c r="E2" s="38" t="s">
        <v>309</v>
      </c>
      <c r="F2" s="38" t="s">
        <v>308</v>
      </c>
      <c r="G2" s="38" t="s">
        <v>310</v>
      </c>
      <c r="H2" s="34">
        <v>300</v>
      </c>
      <c r="I2" s="135" t="s">
        <v>311</v>
      </c>
      <c r="J2" s="38" t="s">
        <v>312</v>
      </c>
      <c r="K2" s="38" t="s">
        <v>313</v>
      </c>
      <c r="L2" s="35">
        <v>0</v>
      </c>
      <c r="M2" s="35">
        <v>1</v>
      </c>
      <c r="N2" s="35">
        <v>0.02</v>
      </c>
      <c r="O2" s="38" t="s">
        <v>314</v>
      </c>
      <c r="P2" s="138" t="s">
        <v>315</v>
      </c>
      <c r="Q2" s="27" t="s">
        <v>316</v>
      </c>
      <c r="R2" s="38" t="s">
        <v>317</v>
      </c>
      <c r="S2" s="83"/>
    </row>
    <row r="3" spans="1:21" s="38" customFormat="1" ht="96" customHeight="1">
      <c r="A3" s="81" t="str">
        <f t="shared" ref="A3:C22" si="0">A$2</f>
        <v>Transportation</v>
      </c>
      <c r="B3" s="81" t="str">
        <f t="shared" si="0"/>
        <v>Conventional Pollutant Standards</v>
      </c>
      <c r="C3" s="81" t="str">
        <f t="shared" si="0"/>
        <v>Percentage Reduction of Separately Regulated Pollutants</v>
      </c>
      <c r="D3" s="38" t="s">
        <v>308</v>
      </c>
      <c r="E3" s="38" t="s">
        <v>17</v>
      </c>
      <c r="F3" s="38" t="s">
        <v>308</v>
      </c>
      <c r="G3" s="38" t="s">
        <v>17</v>
      </c>
      <c r="H3" s="34">
        <v>301</v>
      </c>
      <c r="I3" s="135" t="s">
        <v>311</v>
      </c>
      <c r="J3" s="81" t="str">
        <f t="shared" ref="J3:O9" si="1">J$2</f>
        <v>Conventional Pollutant Standard</v>
      </c>
      <c r="K3" s="81" t="str">
        <f t="shared" si="1"/>
        <v>trans reduce regulated pollutants</v>
      </c>
      <c r="L3" s="37">
        <f t="shared" si="1"/>
        <v>0</v>
      </c>
      <c r="M3" s="37">
        <f t="shared" si="1"/>
        <v>1</v>
      </c>
      <c r="N3" s="37">
        <f t="shared" si="1"/>
        <v>0.02</v>
      </c>
      <c r="O3" s="81" t="str">
        <f t="shared" si="1"/>
        <v>% reduction in emissions</v>
      </c>
      <c r="P3" s="138" t="s">
        <v>318</v>
      </c>
      <c r="Q3" s="81" t="str">
        <f t="shared" ref="Q3:R9" si="2">Q$2</f>
        <v>transportation-sector-main.html#conv-pol-stds</v>
      </c>
      <c r="R3" s="81" t="str">
        <f t="shared" si="2"/>
        <v>conventional-pollutant-standards.html</v>
      </c>
      <c r="S3" s="83"/>
    </row>
    <row r="4" spans="1:21" s="38" customFormat="1" ht="96" customHeight="1">
      <c r="A4" s="81" t="str">
        <f t="shared" si="0"/>
        <v>Transportation</v>
      </c>
      <c r="B4" s="81" t="str">
        <f t="shared" si="0"/>
        <v>Conventional Pollutant Standards</v>
      </c>
      <c r="C4" s="81" t="str">
        <f t="shared" si="0"/>
        <v>Percentage Reduction of Separately Regulated Pollutants</v>
      </c>
      <c r="D4" s="38" t="s">
        <v>308</v>
      </c>
      <c r="E4" s="38" t="s">
        <v>319</v>
      </c>
      <c r="F4" s="38" t="s">
        <v>308</v>
      </c>
      <c r="G4" s="38" t="s">
        <v>319</v>
      </c>
      <c r="H4" s="34">
        <v>302</v>
      </c>
      <c r="I4" s="135" t="s">
        <v>311</v>
      </c>
      <c r="J4" s="81" t="str">
        <f t="shared" si="1"/>
        <v>Conventional Pollutant Standard</v>
      </c>
      <c r="K4" s="81" t="str">
        <f t="shared" si="1"/>
        <v>trans reduce regulated pollutants</v>
      </c>
      <c r="L4" s="37">
        <f t="shared" si="1"/>
        <v>0</v>
      </c>
      <c r="M4" s="37">
        <f t="shared" si="1"/>
        <v>1</v>
      </c>
      <c r="N4" s="37">
        <f t="shared" si="1"/>
        <v>0.02</v>
      </c>
      <c r="O4" s="81" t="str">
        <f t="shared" si="1"/>
        <v>% reduction in emissions</v>
      </c>
      <c r="P4" s="138" t="s">
        <v>320</v>
      </c>
      <c r="Q4" s="81" t="str">
        <f t="shared" si="2"/>
        <v>transportation-sector-main.html#conv-pol-stds</v>
      </c>
      <c r="R4" s="81" t="str">
        <f t="shared" si="2"/>
        <v>conventional-pollutant-standards.html</v>
      </c>
      <c r="S4" s="83"/>
    </row>
    <row r="5" spans="1:21" s="38" customFormat="1" ht="96" customHeight="1">
      <c r="A5" s="81" t="str">
        <f t="shared" si="0"/>
        <v>Transportation</v>
      </c>
      <c r="B5" s="81" t="str">
        <f t="shared" si="0"/>
        <v>Conventional Pollutant Standards</v>
      </c>
      <c r="C5" s="81" t="str">
        <f t="shared" si="0"/>
        <v>Percentage Reduction of Separately Regulated Pollutants</v>
      </c>
      <c r="D5" s="38" t="s">
        <v>308</v>
      </c>
      <c r="E5" s="38" t="s">
        <v>321</v>
      </c>
      <c r="F5" s="38" t="s">
        <v>308</v>
      </c>
      <c r="G5" s="38" t="s">
        <v>321</v>
      </c>
      <c r="H5" s="34">
        <v>303</v>
      </c>
      <c r="I5" s="135" t="s">
        <v>311</v>
      </c>
      <c r="J5" s="81" t="str">
        <f t="shared" si="1"/>
        <v>Conventional Pollutant Standard</v>
      </c>
      <c r="K5" s="81" t="str">
        <f t="shared" si="1"/>
        <v>trans reduce regulated pollutants</v>
      </c>
      <c r="L5" s="37">
        <f t="shared" si="1"/>
        <v>0</v>
      </c>
      <c r="M5" s="37">
        <f t="shared" si="1"/>
        <v>1</v>
      </c>
      <c r="N5" s="37">
        <f t="shared" si="1"/>
        <v>0.02</v>
      </c>
      <c r="O5" s="81" t="str">
        <f t="shared" si="1"/>
        <v>% reduction in emissions</v>
      </c>
      <c r="P5" s="138" t="s">
        <v>322</v>
      </c>
      <c r="Q5" s="81" t="str">
        <f t="shared" si="2"/>
        <v>transportation-sector-main.html#conv-pol-stds</v>
      </c>
      <c r="R5" s="81" t="str">
        <f t="shared" si="2"/>
        <v>conventional-pollutant-standards.html</v>
      </c>
      <c r="S5" s="83"/>
    </row>
    <row r="6" spans="1:21" s="38" customFormat="1" ht="96" customHeight="1">
      <c r="A6" s="81" t="str">
        <f t="shared" si="0"/>
        <v>Transportation</v>
      </c>
      <c r="B6" s="81" t="str">
        <f t="shared" si="0"/>
        <v>Conventional Pollutant Standards</v>
      </c>
      <c r="C6" s="81" t="str">
        <f t="shared" si="0"/>
        <v>Percentage Reduction of Separately Regulated Pollutants</v>
      </c>
      <c r="D6" s="38" t="s">
        <v>308</v>
      </c>
      <c r="E6" s="38" t="s">
        <v>323</v>
      </c>
      <c r="F6" s="38" t="s">
        <v>308</v>
      </c>
      <c r="G6" s="38" t="s">
        <v>324</v>
      </c>
      <c r="H6" s="34">
        <v>304</v>
      </c>
      <c r="I6" s="135" t="s">
        <v>311</v>
      </c>
      <c r="J6" s="81" t="str">
        <f t="shared" si="1"/>
        <v>Conventional Pollutant Standard</v>
      </c>
      <c r="K6" s="81" t="str">
        <f t="shared" si="1"/>
        <v>trans reduce regulated pollutants</v>
      </c>
      <c r="L6" s="37">
        <f t="shared" si="1"/>
        <v>0</v>
      </c>
      <c r="M6" s="37">
        <f t="shared" si="1"/>
        <v>1</v>
      </c>
      <c r="N6" s="37">
        <f t="shared" si="1"/>
        <v>0.02</v>
      </c>
      <c r="O6" s="81" t="str">
        <f t="shared" si="1"/>
        <v>% reduction in emissions</v>
      </c>
      <c r="P6" s="138" t="s">
        <v>325</v>
      </c>
      <c r="Q6" s="81" t="str">
        <f t="shared" si="2"/>
        <v>transportation-sector-main.html#conv-pol-stds</v>
      </c>
      <c r="R6" s="81" t="str">
        <f t="shared" si="2"/>
        <v>conventional-pollutant-standards.html</v>
      </c>
      <c r="S6" s="83"/>
    </row>
    <row r="7" spans="1:21" s="38" customFormat="1" ht="96" customHeight="1">
      <c r="A7" s="81" t="str">
        <f t="shared" si="0"/>
        <v>Transportation</v>
      </c>
      <c r="B7" s="81" t="str">
        <f t="shared" si="0"/>
        <v>Conventional Pollutant Standards</v>
      </c>
      <c r="C7" s="81" t="str">
        <f t="shared" si="0"/>
        <v>Percentage Reduction of Separately Regulated Pollutants</v>
      </c>
      <c r="D7" s="38" t="s">
        <v>308</v>
      </c>
      <c r="E7" s="38" t="s">
        <v>326</v>
      </c>
      <c r="F7" s="38" t="s">
        <v>308</v>
      </c>
      <c r="G7" s="38" t="s">
        <v>326</v>
      </c>
      <c r="H7" s="34">
        <v>305</v>
      </c>
      <c r="I7" s="135" t="s">
        <v>311</v>
      </c>
      <c r="J7" s="81" t="str">
        <f t="shared" si="1"/>
        <v>Conventional Pollutant Standard</v>
      </c>
      <c r="K7" s="81" t="str">
        <f t="shared" si="1"/>
        <v>trans reduce regulated pollutants</v>
      </c>
      <c r="L7" s="37">
        <f t="shared" si="1"/>
        <v>0</v>
      </c>
      <c r="M7" s="37">
        <f t="shared" si="1"/>
        <v>1</v>
      </c>
      <c r="N7" s="37">
        <f t="shared" si="1"/>
        <v>0.02</v>
      </c>
      <c r="O7" s="81" t="str">
        <f t="shared" si="1"/>
        <v>% reduction in emissions</v>
      </c>
      <c r="P7" s="138" t="s">
        <v>327</v>
      </c>
      <c r="Q7" s="81" t="str">
        <f t="shared" si="2"/>
        <v>transportation-sector-main.html#conv-pol-stds</v>
      </c>
      <c r="R7" s="81" t="str">
        <f t="shared" si="2"/>
        <v>conventional-pollutant-standards.html</v>
      </c>
      <c r="S7" s="83"/>
    </row>
    <row r="8" spans="1:21" s="38" customFormat="1" ht="96" customHeight="1">
      <c r="A8" s="81" t="str">
        <f t="shared" si="0"/>
        <v>Transportation</v>
      </c>
      <c r="B8" s="81" t="str">
        <f t="shared" si="0"/>
        <v>Conventional Pollutant Standards</v>
      </c>
      <c r="C8" s="81" t="str">
        <f t="shared" si="0"/>
        <v>Percentage Reduction of Separately Regulated Pollutants</v>
      </c>
      <c r="D8" s="38" t="s">
        <v>308</v>
      </c>
      <c r="E8" s="38" t="s">
        <v>328</v>
      </c>
      <c r="F8" s="38" t="s">
        <v>308</v>
      </c>
      <c r="G8" s="38" t="s">
        <v>328</v>
      </c>
      <c r="H8" s="34">
        <v>306</v>
      </c>
      <c r="I8" s="135" t="s">
        <v>311</v>
      </c>
      <c r="J8" s="81" t="str">
        <f t="shared" si="1"/>
        <v>Conventional Pollutant Standard</v>
      </c>
      <c r="K8" s="81" t="str">
        <f t="shared" si="1"/>
        <v>trans reduce regulated pollutants</v>
      </c>
      <c r="L8" s="37">
        <f t="shared" si="1"/>
        <v>0</v>
      </c>
      <c r="M8" s="37">
        <f t="shared" si="1"/>
        <v>1</v>
      </c>
      <c r="N8" s="37">
        <f t="shared" si="1"/>
        <v>0.02</v>
      </c>
      <c r="O8" s="81" t="str">
        <f t="shared" si="1"/>
        <v>% reduction in emissions</v>
      </c>
      <c r="P8" s="138" t="s">
        <v>329</v>
      </c>
      <c r="Q8" s="81" t="str">
        <f t="shared" si="2"/>
        <v>transportation-sector-main.html#conv-pol-stds</v>
      </c>
      <c r="R8" s="81" t="str">
        <f t="shared" si="2"/>
        <v>conventional-pollutant-standards.html</v>
      </c>
      <c r="S8" s="83"/>
    </row>
    <row r="9" spans="1:21" s="38" customFormat="1" ht="96" customHeight="1">
      <c r="A9" s="81" t="str">
        <f t="shared" si="0"/>
        <v>Transportation</v>
      </c>
      <c r="B9" s="81" t="str">
        <f t="shared" si="0"/>
        <v>Conventional Pollutant Standards</v>
      </c>
      <c r="C9" s="81" t="str">
        <f t="shared" si="0"/>
        <v>Percentage Reduction of Separately Regulated Pollutants</v>
      </c>
      <c r="D9" s="38" t="s">
        <v>308</v>
      </c>
      <c r="E9" s="38" t="s">
        <v>330</v>
      </c>
      <c r="F9" s="38" t="s">
        <v>308</v>
      </c>
      <c r="G9" s="38" t="s">
        <v>330</v>
      </c>
      <c r="H9" s="34">
        <v>307</v>
      </c>
      <c r="I9" s="135" t="s">
        <v>311</v>
      </c>
      <c r="J9" s="81" t="str">
        <f t="shared" si="1"/>
        <v>Conventional Pollutant Standard</v>
      </c>
      <c r="K9" s="81" t="str">
        <f t="shared" si="1"/>
        <v>trans reduce regulated pollutants</v>
      </c>
      <c r="L9" s="37">
        <f t="shared" si="1"/>
        <v>0</v>
      </c>
      <c r="M9" s="37">
        <f t="shared" si="1"/>
        <v>1</v>
      </c>
      <c r="N9" s="37">
        <f t="shared" si="1"/>
        <v>0.02</v>
      </c>
      <c r="O9" s="81" t="str">
        <f t="shared" si="1"/>
        <v>% reduction in emissions</v>
      </c>
      <c r="P9" s="138" t="s">
        <v>331</v>
      </c>
      <c r="Q9" s="81" t="str">
        <f t="shared" si="2"/>
        <v>transportation-sector-main.html#conv-pol-stds</v>
      </c>
      <c r="R9" s="81" t="str">
        <f t="shared" si="2"/>
        <v>conventional-pollutant-standards.html</v>
      </c>
      <c r="S9" s="83"/>
    </row>
    <row r="10" spans="1:21" s="38" customFormat="1" ht="32" customHeight="1">
      <c r="A10" s="81" t="str">
        <f t="shared" si="0"/>
        <v>Transportation</v>
      </c>
      <c r="B10" s="81" t="str">
        <f t="shared" si="0"/>
        <v>Conventional Pollutant Standards</v>
      </c>
      <c r="C10" s="81" t="str">
        <f t="shared" si="0"/>
        <v>Percentage Reduction of Separately Regulated Pollutants</v>
      </c>
      <c r="D10" s="38" t="s">
        <v>308</v>
      </c>
      <c r="E10" s="38" t="s">
        <v>332</v>
      </c>
      <c r="F10" s="38" t="s">
        <v>308</v>
      </c>
      <c r="G10" s="38" t="s">
        <v>332</v>
      </c>
      <c r="H10" s="34">
        <v>308</v>
      </c>
      <c r="I10" s="137" t="s">
        <v>333</v>
      </c>
      <c r="J10" s="81"/>
      <c r="K10" s="81"/>
      <c r="L10" s="37"/>
      <c r="M10" s="37"/>
      <c r="N10" s="37"/>
      <c r="O10" s="81"/>
      <c r="P10" s="138"/>
      <c r="Q10" s="81"/>
      <c r="R10" s="81"/>
      <c r="S10" s="83"/>
    </row>
    <row r="11" spans="1:21" s="38" customFormat="1" ht="32" customHeight="1">
      <c r="A11" s="81" t="str">
        <f t="shared" si="0"/>
        <v>Transportation</v>
      </c>
      <c r="B11" s="81" t="str">
        <f t="shared" si="0"/>
        <v>Conventional Pollutant Standards</v>
      </c>
      <c r="C11" s="81" t="str">
        <f t="shared" si="0"/>
        <v>Percentage Reduction of Separately Regulated Pollutants</v>
      </c>
      <c r="D11" s="38" t="s">
        <v>308</v>
      </c>
      <c r="E11" s="38" t="s">
        <v>334</v>
      </c>
      <c r="F11" s="38" t="s">
        <v>308</v>
      </c>
      <c r="G11" s="38" t="s">
        <v>334</v>
      </c>
      <c r="H11" s="34">
        <v>309</v>
      </c>
      <c r="I11" s="137" t="s">
        <v>333</v>
      </c>
      <c r="J11" s="81"/>
      <c r="K11" s="81"/>
      <c r="L11" s="37"/>
      <c r="M11" s="37"/>
      <c r="N11" s="37"/>
      <c r="O11" s="81"/>
      <c r="P11" s="138"/>
      <c r="Q11" s="81"/>
      <c r="R11" s="81"/>
      <c r="S11" s="83"/>
    </row>
    <row r="12" spans="1:21" s="38" customFormat="1" ht="96" customHeight="1">
      <c r="A12" s="81" t="str">
        <f t="shared" si="0"/>
        <v>Transportation</v>
      </c>
      <c r="B12" s="81" t="str">
        <f t="shared" si="0"/>
        <v>Conventional Pollutant Standards</v>
      </c>
      <c r="C12" s="81" t="str">
        <f t="shared" si="0"/>
        <v>Percentage Reduction of Separately Regulated Pollutants</v>
      </c>
      <c r="D12" s="38" t="s">
        <v>335</v>
      </c>
      <c r="E12" s="38" t="s">
        <v>309</v>
      </c>
      <c r="F12" s="38" t="s">
        <v>335</v>
      </c>
      <c r="G12" s="38" t="s">
        <v>310</v>
      </c>
      <c r="H12" s="34">
        <v>310</v>
      </c>
      <c r="I12" s="135" t="s">
        <v>311</v>
      </c>
      <c r="J12" s="81" t="str">
        <f t="shared" ref="J12:O19" si="3">J$2</f>
        <v>Conventional Pollutant Standard</v>
      </c>
      <c r="K12" s="81" t="str">
        <f t="shared" si="3"/>
        <v>trans reduce regulated pollutants</v>
      </c>
      <c r="L12" s="37">
        <f t="shared" si="3"/>
        <v>0</v>
      </c>
      <c r="M12" s="37">
        <f t="shared" si="3"/>
        <v>1</v>
      </c>
      <c r="N12" s="37">
        <f t="shared" si="3"/>
        <v>0.02</v>
      </c>
      <c r="O12" s="81" t="str">
        <f t="shared" si="3"/>
        <v>% reduction in emissions</v>
      </c>
      <c r="P12" s="138" t="s">
        <v>336</v>
      </c>
      <c r="Q12" s="81" t="str">
        <f t="shared" ref="Q12:R19" si="4">Q$2</f>
        <v>transportation-sector-main.html#conv-pol-stds</v>
      </c>
      <c r="R12" s="81" t="str">
        <f t="shared" si="4"/>
        <v>conventional-pollutant-standards.html</v>
      </c>
      <c r="S12" s="83"/>
    </row>
    <row r="13" spans="1:21" s="38" customFormat="1" ht="96" customHeight="1">
      <c r="A13" s="81" t="str">
        <f t="shared" si="0"/>
        <v>Transportation</v>
      </c>
      <c r="B13" s="81" t="str">
        <f t="shared" si="0"/>
        <v>Conventional Pollutant Standards</v>
      </c>
      <c r="C13" s="81" t="str">
        <f t="shared" si="0"/>
        <v>Percentage Reduction of Separately Regulated Pollutants</v>
      </c>
      <c r="D13" s="38" t="s">
        <v>335</v>
      </c>
      <c r="E13" s="38" t="s">
        <v>17</v>
      </c>
      <c r="F13" s="38" t="s">
        <v>335</v>
      </c>
      <c r="G13" s="38" t="s">
        <v>17</v>
      </c>
      <c r="H13" s="34">
        <v>311</v>
      </c>
      <c r="I13" s="135" t="s">
        <v>311</v>
      </c>
      <c r="J13" s="81" t="str">
        <f t="shared" si="3"/>
        <v>Conventional Pollutant Standard</v>
      </c>
      <c r="K13" s="81" t="str">
        <f t="shared" si="3"/>
        <v>trans reduce regulated pollutants</v>
      </c>
      <c r="L13" s="37">
        <f t="shared" si="3"/>
        <v>0</v>
      </c>
      <c r="M13" s="37">
        <f t="shared" si="3"/>
        <v>1</v>
      </c>
      <c r="N13" s="37">
        <f t="shared" si="3"/>
        <v>0.02</v>
      </c>
      <c r="O13" s="81" t="str">
        <f t="shared" si="3"/>
        <v>% reduction in emissions</v>
      </c>
      <c r="P13" s="138" t="s">
        <v>337</v>
      </c>
      <c r="Q13" s="81" t="str">
        <f t="shared" si="4"/>
        <v>transportation-sector-main.html#conv-pol-stds</v>
      </c>
      <c r="R13" s="81" t="str">
        <f t="shared" si="4"/>
        <v>conventional-pollutant-standards.html</v>
      </c>
      <c r="S13" s="83"/>
    </row>
    <row r="14" spans="1:21" s="38" customFormat="1" ht="96" customHeight="1">
      <c r="A14" s="81" t="str">
        <f t="shared" si="0"/>
        <v>Transportation</v>
      </c>
      <c r="B14" s="81" t="str">
        <f t="shared" si="0"/>
        <v>Conventional Pollutant Standards</v>
      </c>
      <c r="C14" s="81" t="str">
        <f t="shared" si="0"/>
        <v>Percentage Reduction of Separately Regulated Pollutants</v>
      </c>
      <c r="D14" s="38" t="s">
        <v>335</v>
      </c>
      <c r="E14" s="38" t="s">
        <v>319</v>
      </c>
      <c r="F14" s="38" t="s">
        <v>335</v>
      </c>
      <c r="G14" s="38" t="s">
        <v>319</v>
      </c>
      <c r="H14" s="34">
        <v>312</v>
      </c>
      <c r="I14" s="135" t="s">
        <v>311</v>
      </c>
      <c r="J14" s="81" t="str">
        <f t="shared" si="3"/>
        <v>Conventional Pollutant Standard</v>
      </c>
      <c r="K14" s="81" t="str">
        <f t="shared" si="3"/>
        <v>trans reduce regulated pollutants</v>
      </c>
      <c r="L14" s="37">
        <f t="shared" si="3"/>
        <v>0</v>
      </c>
      <c r="M14" s="37">
        <f t="shared" si="3"/>
        <v>1</v>
      </c>
      <c r="N14" s="37">
        <f t="shared" si="3"/>
        <v>0.02</v>
      </c>
      <c r="O14" s="81" t="str">
        <f t="shared" si="3"/>
        <v>% reduction in emissions</v>
      </c>
      <c r="P14" s="138" t="s">
        <v>338</v>
      </c>
      <c r="Q14" s="81" t="str">
        <f t="shared" si="4"/>
        <v>transportation-sector-main.html#conv-pol-stds</v>
      </c>
      <c r="R14" s="81" t="str">
        <f t="shared" si="4"/>
        <v>conventional-pollutant-standards.html</v>
      </c>
      <c r="S14" s="83"/>
    </row>
    <row r="15" spans="1:21" s="38" customFormat="1" ht="96" customHeight="1">
      <c r="A15" s="81" t="str">
        <f t="shared" si="0"/>
        <v>Transportation</v>
      </c>
      <c r="B15" s="81" t="str">
        <f t="shared" si="0"/>
        <v>Conventional Pollutant Standards</v>
      </c>
      <c r="C15" s="81" t="str">
        <f t="shared" si="0"/>
        <v>Percentage Reduction of Separately Regulated Pollutants</v>
      </c>
      <c r="D15" s="38" t="s">
        <v>335</v>
      </c>
      <c r="E15" s="38" t="s">
        <v>321</v>
      </c>
      <c r="F15" s="38" t="s">
        <v>335</v>
      </c>
      <c r="G15" s="38" t="s">
        <v>321</v>
      </c>
      <c r="H15" s="34">
        <v>313</v>
      </c>
      <c r="I15" s="135" t="s">
        <v>311</v>
      </c>
      <c r="J15" s="81" t="str">
        <f t="shared" si="3"/>
        <v>Conventional Pollutant Standard</v>
      </c>
      <c r="K15" s="81" t="str">
        <f t="shared" si="3"/>
        <v>trans reduce regulated pollutants</v>
      </c>
      <c r="L15" s="37">
        <f t="shared" si="3"/>
        <v>0</v>
      </c>
      <c r="M15" s="37">
        <f t="shared" si="3"/>
        <v>1</v>
      </c>
      <c r="N15" s="37">
        <f t="shared" si="3"/>
        <v>0.02</v>
      </c>
      <c r="O15" s="81" t="str">
        <f t="shared" si="3"/>
        <v>% reduction in emissions</v>
      </c>
      <c r="P15" s="138" t="s">
        <v>339</v>
      </c>
      <c r="Q15" s="81" t="str">
        <f t="shared" si="4"/>
        <v>transportation-sector-main.html#conv-pol-stds</v>
      </c>
      <c r="R15" s="81" t="str">
        <f t="shared" si="4"/>
        <v>conventional-pollutant-standards.html</v>
      </c>
      <c r="S15" s="83"/>
    </row>
    <row r="16" spans="1:21" s="38" customFormat="1" ht="96" customHeight="1">
      <c r="A16" s="81" t="str">
        <f t="shared" si="0"/>
        <v>Transportation</v>
      </c>
      <c r="B16" s="81" t="str">
        <f t="shared" si="0"/>
        <v>Conventional Pollutant Standards</v>
      </c>
      <c r="C16" s="81" t="str">
        <f t="shared" si="0"/>
        <v>Percentage Reduction of Separately Regulated Pollutants</v>
      </c>
      <c r="D16" s="38" t="s">
        <v>335</v>
      </c>
      <c r="E16" s="38" t="s">
        <v>323</v>
      </c>
      <c r="F16" s="38" t="s">
        <v>335</v>
      </c>
      <c r="G16" s="38" t="s">
        <v>324</v>
      </c>
      <c r="H16" s="34">
        <v>314</v>
      </c>
      <c r="I16" s="135" t="s">
        <v>311</v>
      </c>
      <c r="J16" s="81" t="str">
        <f t="shared" si="3"/>
        <v>Conventional Pollutant Standard</v>
      </c>
      <c r="K16" s="81" t="str">
        <f t="shared" si="3"/>
        <v>trans reduce regulated pollutants</v>
      </c>
      <c r="L16" s="37">
        <f t="shared" si="3"/>
        <v>0</v>
      </c>
      <c r="M16" s="37">
        <f t="shared" si="3"/>
        <v>1</v>
      </c>
      <c r="N16" s="37">
        <f t="shared" si="3"/>
        <v>0.02</v>
      </c>
      <c r="O16" s="81" t="str">
        <f t="shared" si="3"/>
        <v>% reduction in emissions</v>
      </c>
      <c r="P16" s="138" t="s">
        <v>340</v>
      </c>
      <c r="Q16" s="81" t="str">
        <f t="shared" si="4"/>
        <v>transportation-sector-main.html#conv-pol-stds</v>
      </c>
      <c r="R16" s="81" t="str">
        <f t="shared" si="4"/>
        <v>conventional-pollutant-standards.html</v>
      </c>
      <c r="S16" s="83"/>
    </row>
    <row r="17" spans="1:19" s="38" customFormat="1" ht="96" customHeight="1">
      <c r="A17" s="81" t="str">
        <f t="shared" si="0"/>
        <v>Transportation</v>
      </c>
      <c r="B17" s="81" t="str">
        <f t="shared" si="0"/>
        <v>Conventional Pollutant Standards</v>
      </c>
      <c r="C17" s="81" t="str">
        <f t="shared" si="0"/>
        <v>Percentage Reduction of Separately Regulated Pollutants</v>
      </c>
      <c r="D17" s="38" t="s">
        <v>335</v>
      </c>
      <c r="E17" s="38" t="s">
        <v>326</v>
      </c>
      <c r="F17" s="38" t="s">
        <v>335</v>
      </c>
      <c r="G17" s="38" t="s">
        <v>326</v>
      </c>
      <c r="H17" s="34">
        <v>315</v>
      </c>
      <c r="I17" s="135" t="s">
        <v>311</v>
      </c>
      <c r="J17" s="81" t="str">
        <f t="shared" si="3"/>
        <v>Conventional Pollutant Standard</v>
      </c>
      <c r="K17" s="81" t="str">
        <f t="shared" si="3"/>
        <v>trans reduce regulated pollutants</v>
      </c>
      <c r="L17" s="37">
        <f t="shared" si="3"/>
        <v>0</v>
      </c>
      <c r="M17" s="37">
        <f t="shared" si="3"/>
        <v>1</v>
      </c>
      <c r="N17" s="37">
        <f t="shared" si="3"/>
        <v>0.02</v>
      </c>
      <c r="O17" s="81" t="str">
        <f t="shared" si="3"/>
        <v>% reduction in emissions</v>
      </c>
      <c r="P17" s="138" t="s">
        <v>341</v>
      </c>
      <c r="Q17" s="81" t="str">
        <f t="shared" si="4"/>
        <v>transportation-sector-main.html#conv-pol-stds</v>
      </c>
      <c r="R17" s="81" t="str">
        <f t="shared" si="4"/>
        <v>conventional-pollutant-standards.html</v>
      </c>
      <c r="S17" s="83"/>
    </row>
    <row r="18" spans="1:19" s="38" customFormat="1" ht="96" customHeight="1">
      <c r="A18" s="81" t="str">
        <f t="shared" si="0"/>
        <v>Transportation</v>
      </c>
      <c r="B18" s="81" t="str">
        <f t="shared" si="0"/>
        <v>Conventional Pollutant Standards</v>
      </c>
      <c r="C18" s="81" t="str">
        <f t="shared" si="0"/>
        <v>Percentage Reduction of Separately Regulated Pollutants</v>
      </c>
      <c r="D18" s="38" t="s">
        <v>335</v>
      </c>
      <c r="E18" s="38" t="s">
        <v>328</v>
      </c>
      <c r="F18" s="38" t="s">
        <v>335</v>
      </c>
      <c r="G18" s="38" t="s">
        <v>328</v>
      </c>
      <c r="H18" s="34">
        <v>316</v>
      </c>
      <c r="I18" s="135" t="s">
        <v>311</v>
      </c>
      <c r="J18" s="81" t="str">
        <f t="shared" si="3"/>
        <v>Conventional Pollutant Standard</v>
      </c>
      <c r="K18" s="81" t="str">
        <f t="shared" si="3"/>
        <v>trans reduce regulated pollutants</v>
      </c>
      <c r="L18" s="37">
        <f t="shared" si="3"/>
        <v>0</v>
      </c>
      <c r="M18" s="37">
        <f t="shared" si="3"/>
        <v>1</v>
      </c>
      <c r="N18" s="37">
        <f t="shared" si="3"/>
        <v>0.02</v>
      </c>
      <c r="O18" s="81" t="str">
        <f t="shared" si="3"/>
        <v>% reduction in emissions</v>
      </c>
      <c r="P18" s="138" t="s">
        <v>342</v>
      </c>
      <c r="Q18" s="81" t="str">
        <f t="shared" si="4"/>
        <v>transportation-sector-main.html#conv-pol-stds</v>
      </c>
      <c r="R18" s="81" t="str">
        <f t="shared" si="4"/>
        <v>conventional-pollutant-standards.html</v>
      </c>
      <c r="S18" s="83"/>
    </row>
    <row r="19" spans="1:19" s="38" customFormat="1" ht="96" customHeight="1">
      <c r="A19" s="81" t="str">
        <f t="shared" si="0"/>
        <v>Transportation</v>
      </c>
      <c r="B19" s="81" t="str">
        <f t="shared" si="0"/>
        <v>Conventional Pollutant Standards</v>
      </c>
      <c r="C19" s="81" t="str">
        <f t="shared" si="0"/>
        <v>Percentage Reduction of Separately Regulated Pollutants</v>
      </c>
      <c r="D19" s="38" t="s">
        <v>335</v>
      </c>
      <c r="E19" s="38" t="s">
        <v>330</v>
      </c>
      <c r="F19" s="38" t="s">
        <v>335</v>
      </c>
      <c r="G19" s="38" t="s">
        <v>330</v>
      </c>
      <c r="H19" s="34">
        <v>317</v>
      </c>
      <c r="I19" s="135" t="s">
        <v>311</v>
      </c>
      <c r="J19" s="81" t="str">
        <f t="shared" si="3"/>
        <v>Conventional Pollutant Standard</v>
      </c>
      <c r="K19" s="81" t="str">
        <f t="shared" si="3"/>
        <v>trans reduce regulated pollutants</v>
      </c>
      <c r="L19" s="37">
        <f t="shared" si="3"/>
        <v>0</v>
      </c>
      <c r="M19" s="37">
        <f t="shared" si="3"/>
        <v>1</v>
      </c>
      <c r="N19" s="37">
        <f t="shared" si="3"/>
        <v>0.02</v>
      </c>
      <c r="O19" s="81" t="str">
        <f t="shared" si="3"/>
        <v>% reduction in emissions</v>
      </c>
      <c r="P19" s="138" t="s">
        <v>343</v>
      </c>
      <c r="Q19" s="81" t="str">
        <f t="shared" si="4"/>
        <v>transportation-sector-main.html#conv-pol-stds</v>
      </c>
      <c r="R19" s="81" t="str">
        <f t="shared" si="4"/>
        <v>conventional-pollutant-standards.html</v>
      </c>
      <c r="S19" s="83"/>
    </row>
    <row r="20" spans="1:19" s="38" customFormat="1" ht="32" customHeight="1">
      <c r="A20" s="81" t="str">
        <f t="shared" si="0"/>
        <v>Transportation</v>
      </c>
      <c r="B20" s="81" t="str">
        <f t="shared" si="0"/>
        <v>Conventional Pollutant Standards</v>
      </c>
      <c r="C20" s="81" t="str">
        <f t="shared" si="0"/>
        <v>Percentage Reduction of Separately Regulated Pollutants</v>
      </c>
      <c r="D20" s="38" t="s">
        <v>335</v>
      </c>
      <c r="E20" s="38" t="s">
        <v>332</v>
      </c>
      <c r="F20" s="38" t="s">
        <v>335</v>
      </c>
      <c r="G20" s="38" t="s">
        <v>332</v>
      </c>
      <c r="H20" s="34">
        <v>318</v>
      </c>
      <c r="I20" s="137" t="s">
        <v>333</v>
      </c>
      <c r="J20" s="81"/>
      <c r="K20" s="81"/>
      <c r="L20" s="37"/>
      <c r="M20" s="37"/>
      <c r="N20" s="37"/>
      <c r="O20" s="81"/>
      <c r="P20" s="138"/>
      <c r="Q20" s="81"/>
      <c r="R20" s="81"/>
      <c r="S20" s="83"/>
    </row>
    <row r="21" spans="1:19" s="38" customFormat="1" ht="32" customHeight="1">
      <c r="A21" s="81" t="str">
        <f t="shared" si="0"/>
        <v>Transportation</v>
      </c>
      <c r="B21" s="81" t="str">
        <f t="shared" si="0"/>
        <v>Conventional Pollutant Standards</v>
      </c>
      <c r="C21" s="81" t="str">
        <f t="shared" si="0"/>
        <v>Percentage Reduction of Separately Regulated Pollutants</v>
      </c>
      <c r="D21" s="38" t="s">
        <v>335</v>
      </c>
      <c r="E21" s="38" t="s">
        <v>334</v>
      </c>
      <c r="F21" s="38" t="s">
        <v>335</v>
      </c>
      <c r="G21" s="38" t="s">
        <v>334</v>
      </c>
      <c r="H21" s="34">
        <v>319</v>
      </c>
      <c r="I21" s="137" t="s">
        <v>333</v>
      </c>
      <c r="J21" s="81"/>
      <c r="K21" s="81"/>
      <c r="L21" s="37"/>
      <c r="M21" s="37"/>
      <c r="N21" s="37"/>
      <c r="O21" s="81"/>
      <c r="P21" s="138"/>
      <c r="Q21" s="81"/>
      <c r="R21" s="81"/>
      <c r="S21" s="83"/>
    </row>
    <row r="22" spans="1:19" s="38" customFormat="1" ht="96" customHeight="1">
      <c r="A22" s="81" t="str">
        <f t="shared" si="0"/>
        <v>Transportation</v>
      </c>
      <c r="B22" s="81" t="str">
        <f t="shared" si="0"/>
        <v>Conventional Pollutant Standards</v>
      </c>
      <c r="C22" s="81" t="str">
        <f t="shared" si="0"/>
        <v>Percentage Reduction of Separately Regulated Pollutants</v>
      </c>
      <c r="D22" s="38" t="s">
        <v>344</v>
      </c>
      <c r="E22" s="38" t="s">
        <v>309</v>
      </c>
      <c r="F22" s="38" t="s">
        <v>344</v>
      </c>
      <c r="G22" s="38" t="s">
        <v>310</v>
      </c>
      <c r="H22" s="34">
        <v>320</v>
      </c>
      <c r="I22" s="135" t="s">
        <v>311</v>
      </c>
      <c r="J22" s="81" t="str">
        <f t="shared" ref="J22:O22" si="5">J$2</f>
        <v>Conventional Pollutant Standard</v>
      </c>
      <c r="K22" s="81" t="str">
        <f t="shared" si="5"/>
        <v>trans reduce regulated pollutants</v>
      </c>
      <c r="L22" s="37">
        <f t="shared" si="5"/>
        <v>0</v>
      </c>
      <c r="M22" s="37">
        <f t="shared" si="5"/>
        <v>1</v>
      </c>
      <c r="N22" s="37">
        <f t="shared" si="5"/>
        <v>0.02</v>
      </c>
      <c r="O22" s="81" t="str">
        <f t="shared" si="5"/>
        <v>% reduction in emissions</v>
      </c>
      <c r="P22" s="138" t="s">
        <v>345</v>
      </c>
      <c r="Q22" s="81" t="str">
        <f>Q$2</f>
        <v>transportation-sector-main.html#conv-pol-stds</v>
      </c>
      <c r="R22" s="81" t="str">
        <f>R$2</f>
        <v>conventional-pollutant-standards.html</v>
      </c>
      <c r="S22" s="83"/>
    </row>
    <row r="23" spans="1:19" s="38" customFormat="1" ht="32" customHeight="1">
      <c r="A23" s="81" t="str">
        <f t="shared" ref="A23:C42" si="6">A$2</f>
        <v>Transportation</v>
      </c>
      <c r="B23" s="81" t="str">
        <f t="shared" si="6"/>
        <v>Conventional Pollutant Standards</v>
      </c>
      <c r="C23" s="81" t="str">
        <f t="shared" si="6"/>
        <v>Percentage Reduction of Separately Regulated Pollutants</v>
      </c>
      <c r="D23" s="38" t="s">
        <v>344</v>
      </c>
      <c r="E23" s="38" t="s">
        <v>17</v>
      </c>
      <c r="F23" s="38" t="s">
        <v>344</v>
      </c>
      <c r="G23" s="38" t="s">
        <v>17</v>
      </c>
      <c r="H23" s="34">
        <v>321</v>
      </c>
      <c r="I23" s="137" t="s">
        <v>333</v>
      </c>
      <c r="J23" s="81"/>
      <c r="K23" s="81"/>
      <c r="L23" s="37"/>
      <c r="M23" s="37"/>
      <c r="N23" s="37"/>
      <c r="O23" s="81"/>
      <c r="P23" s="138"/>
      <c r="Q23" s="81"/>
      <c r="R23" s="81"/>
      <c r="S23" s="83"/>
    </row>
    <row r="24" spans="1:19" s="38" customFormat="1" ht="96" customHeight="1">
      <c r="A24" s="81" t="str">
        <f t="shared" si="6"/>
        <v>Transportation</v>
      </c>
      <c r="B24" s="81" t="str">
        <f t="shared" si="6"/>
        <v>Conventional Pollutant Standards</v>
      </c>
      <c r="C24" s="81" t="str">
        <f t="shared" si="6"/>
        <v>Percentage Reduction of Separately Regulated Pollutants</v>
      </c>
      <c r="D24" s="38" t="s">
        <v>344</v>
      </c>
      <c r="E24" s="38" t="s">
        <v>319</v>
      </c>
      <c r="F24" s="38" t="s">
        <v>344</v>
      </c>
      <c r="G24" s="38" t="s">
        <v>319</v>
      </c>
      <c r="H24" s="34">
        <v>322</v>
      </c>
      <c r="I24" s="135" t="s">
        <v>311</v>
      </c>
      <c r="J24" s="81" t="str">
        <f t="shared" ref="J24:O24" si="7">J$2</f>
        <v>Conventional Pollutant Standard</v>
      </c>
      <c r="K24" s="81" t="str">
        <f t="shared" si="7"/>
        <v>trans reduce regulated pollutants</v>
      </c>
      <c r="L24" s="37">
        <f t="shared" si="7"/>
        <v>0</v>
      </c>
      <c r="M24" s="37">
        <f t="shared" si="7"/>
        <v>1</v>
      </c>
      <c r="N24" s="37">
        <f t="shared" si="7"/>
        <v>0.02</v>
      </c>
      <c r="O24" s="81" t="str">
        <f t="shared" si="7"/>
        <v>% reduction in emissions</v>
      </c>
      <c r="P24" s="138" t="s">
        <v>346</v>
      </c>
      <c r="Q24" s="81" t="str">
        <f>Q$2</f>
        <v>transportation-sector-main.html#conv-pol-stds</v>
      </c>
      <c r="R24" s="81" t="str">
        <f>R$2</f>
        <v>conventional-pollutant-standards.html</v>
      </c>
      <c r="S24" s="83"/>
    </row>
    <row r="25" spans="1:19" s="38" customFormat="1" ht="32" customHeight="1">
      <c r="A25" s="81" t="str">
        <f t="shared" si="6"/>
        <v>Transportation</v>
      </c>
      <c r="B25" s="81" t="str">
        <f t="shared" si="6"/>
        <v>Conventional Pollutant Standards</v>
      </c>
      <c r="C25" s="81" t="str">
        <f t="shared" si="6"/>
        <v>Percentage Reduction of Separately Regulated Pollutants</v>
      </c>
      <c r="D25" s="38" t="s">
        <v>344</v>
      </c>
      <c r="E25" s="38" t="s">
        <v>321</v>
      </c>
      <c r="F25" s="38" t="s">
        <v>344</v>
      </c>
      <c r="G25" s="38" t="s">
        <v>321</v>
      </c>
      <c r="H25" s="34">
        <v>323</v>
      </c>
      <c r="I25" s="137" t="s">
        <v>333</v>
      </c>
      <c r="J25" s="81"/>
      <c r="K25" s="81"/>
      <c r="L25" s="37"/>
      <c r="M25" s="37"/>
      <c r="N25" s="37"/>
      <c r="O25" s="81"/>
      <c r="P25" s="138"/>
      <c r="Q25" s="81"/>
      <c r="R25" s="81"/>
      <c r="S25" s="83"/>
    </row>
    <row r="26" spans="1:19" s="38" customFormat="1" ht="32" customHeight="1">
      <c r="A26" s="81" t="str">
        <f t="shared" si="6"/>
        <v>Transportation</v>
      </c>
      <c r="B26" s="81" t="str">
        <f t="shared" si="6"/>
        <v>Conventional Pollutant Standards</v>
      </c>
      <c r="C26" s="81" t="str">
        <f t="shared" si="6"/>
        <v>Percentage Reduction of Separately Regulated Pollutants</v>
      </c>
      <c r="D26" s="38" t="s">
        <v>344</v>
      </c>
      <c r="E26" s="38" t="s">
        <v>323</v>
      </c>
      <c r="F26" s="38" t="s">
        <v>344</v>
      </c>
      <c r="G26" s="38" t="s">
        <v>324</v>
      </c>
      <c r="H26" s="34">
        <v>324</v>
      </c>
      <c r="I26" s="137" t="s">
        <v>333</v>
      </c>
      <c r="J26" s="81"/>
      <c r="K26" s="81"/>
      <c r="L26" s="37"/>
      <c r="M26" s="37"/>
      <c r="N26" s="37"/>
      <c r="O26" s="81"/>
      <c r="P26" s="138"/>
      <c r="Q26" s="81"/>
      <c r="R26" s="81"/>
      <c r="S26" s="83"/>
    </row>
    <row r="27" spans="1:19" s="38" customFormat="1" ht="32" customHeight="1">
      <c r="A27" s="81" t="str">
        <f t="shared" si="6"/>
        <v>Transportation</v>
      </c>
      <c r="B27" s="81" t="str">
        <f t="shared" si="6"/>
        <v>Conventional Pollutant Standards</v>
      </c>
      <c r="C27" s="81" t="str">
        <f t="shared" si="6"/>
        <v>Percentage Reduction of Separately Regulated Pollutants</v>
      </c>
      <c r="D27" s="38" t="s">
        <v>344</v>
      </c>
      <c r="E27" s="38" t="s">
        <v>326</v>
      </c>
      <c r="F27" s="38" t="s">
        <v>344</v>
      </c>
      <c r="G27" s="38" t="s">
        <v>326</v>
      </c>
      <c r="H27" s="34">
        <v>325</v>
      </c>
      <c r="I27" s="137" t="s">
        <v>333</v>
      </c>
      <c r="J27" s="81"/>
      <c r="K27" s="81"/>
      <c r="L27" s="37"/>
      <c r="M27" s="37"/>
      <c r="N27" s="37"/>
      <c r="O27" s="81"/>
      <c r="P27" s="138"/>
      <c r="Q27" s="81"/>
      <c r="R27" s="81"/>
      <c r="S27" s="83"/>
    </row>
    <row r="28" spans="1:19" s="38" customFormat="1" ht="32" customHeight="1">
      <c r="A28" s="81" t="str">
        <f t="shared" si="6"/>
        <v>Transportation</v>
      </c>
      <c r="B28" s="81" t="str">
        <f t="shared" si="6"/>
        <v>Conventional Pollutant Standards</v>
      </c>
      <c r="C28" s="81" t="str">
        <f t="shared" si="6"/>
        <v>Percentage Reduction of Separately Regulated Pollutants</v>
      </c>
      <c r="D28" s="38" t="s">
        <v>344</v>
      </c>
      <c r="E28" s="38" t="s">
        <v>328</v>
      </c>
      <c r="F28" s="38" t="s">
        <v>344</v>
      </c>
      <c r="G28" s="38" t="s">
        <v>328</v>
      </c>
      <c r="H28" s="34">
        <v>326</v>
      </c>
      <c r="I28" s="137" t="s">
        <v>333</v>
      </c>
      <c r="J28" s="81"/>
      <c r="K28" s="81"/>
      <c r="L28" s="37"/>
      <c r="M28" s="37"/>
      <c r="N28" s="37"/>
      <c r="O28" s="81"/>
      <c r="P28" s="138"/>
      <c r="Q28" s="81"/>
      <c r="R28" s="81"/>
      <c r="S28" s="83"/>
    </row>
    <row r="29" spans="1:19" s="38" customFormat="1" ht="32" customHeight="1">
      <c r="A29" s="81" t="str">
        <f t="shared" si="6"/>
        <v>Transportation</v>
      </c>
      <c r="B29" s="81" t="str">
        <f t="shared" si="6"/>
        <v>Conventional Pollutant Standards</v>
      </c>
      <c r="C29" s="81" t="str">
        <f t="shared" si="6"/>
        <v>Percentage Reduction of Separately Regulated Pollutants</v>
      </c>
      <c r="D29" s="38" t="s">
        <v>344</v>
      </c>
      <c r="E29" s="38" t="s">
        <v>330</v>
      </c>
      <c r="F29" s="38" t="s">
        <v>344</v>
      </c>
      <c r="G29" s="38" t="s">
        <v>330</v>
      </c>
      <c r="H29" s="34">
        <v>327</v>
      </c>
      <c r="I29" s="137" t="s">
        <v>333</v>
      </c>
      <c r="J29" s="81"/>
      <c r="K29" s="81"/>
      <c r="L29" s="37"/>
      <c r="M29" s="37"/>
      <c r="N29" s="37"/>
      <c r="O29" s="81"/>
      <c r="P29" s="138"/>
      <c r="Q29" s="81"/>
      <c r="R29" s="81"/>
      <c r="S29" s="83"/>
    </row>
    <row r="30" spans="1:19" s="38" customFormat="1" ht="32" customHeight="1">
      <c r="A30" s="81" t="str">
        <f t="shared" si="6"/>
        <v>Transportation</v>
      </c>
      <c r="B30" s="81" t="str">
        <f t="shared" si="6"/>
        <v>Conventional Pollutant Standards</v>
      </c>
      <c r="C30" s="81" t="str">
        <f t="shared" si="6"/>
        <v>Percentage Reduction of Separately Regulated Pollutants</v>
      </c>
      <c r="D30" s="38" t="s">
        <v>344</v>
      </c>
      <c r="E30" s="38" t="s">
        <v>332</v>
      </c>
      <c r="F30" s="38" t="s">
        <v>344</v>
      </c>
      <c r="G30" s="38" t="s">
        <v>332</v>
      </c>
      <c r="H30" s="34">
        <v>328</v>
      </c>
      <c r="I30" s="137" t="s">
        <v>333</v>
      </c>
      <c r="J30" s="81"/>
      <c r="K30" s="81"/>
      <c r="L30" s="37"/>
      <c r="M30" s="37"/>
      <c r="N30" s="37"/>
      <c r="O30" s="81"/>
      <c r="P30" s="138"/>
      <c r="Q30" s="81"/>
      <c r="R30" s="81"/>
      <c r="S30" s="83"/>
    </row>
    <row r="31" spans="1:19" s="38" customFormat="1" ht="32" customHeight="1">
      <c r="A31" s="81" t="str">
        <f t="shared" si="6"/>
        <v>Transportation</v>
      </c>
      <c r="B31" s="81" t="str">
        <f t="shared" si="6"/>
        <v>Conventional Pollutant Standards</v>
      </c>
      <c r="C31" s="81" t="str">
        <f t="shared" si="6"/>
        <v>Percentage Reduction of Separately Regulated Pollutants</v>
      </c>
      <c r="D31" s="38" t="s">
        <v>344</v>
      </c>
      <c r="E31" s="38" t="s">
        <v>334</v>
      </c>
      <c r="F31" s="38" t="s">
        <v>344</v>
      </c>
      <c r="G31" s="38" t="s">
        <v>334</v>
      </c>
      <c r="H31" s="34">
        <v>329</v>
      </c>
      <c r="I31" s="137" t="s">
        <v>333</v>
      </c>
      <c r="J31" s="81"/>
      <c r="K31" s="81"/>
      <c r="L31" s="37"/>
      <c r="M31" s="37"/>
      <c r="N31" s="37"/>
      <c r="O31" s="81"/>
      <c r="P31" s="138"/>
      <c r="Q31" s="81"/>
      <c r="R31" s="81"/>
      <c r="S31" s="83"/>
    </row>
    <row r="32" spans="1:19" s="38" customFormat="1" ht="96" customHeight="1">
      <c r="A32" s="81" t="str">
        <f t="shared" si="6"/>
        <v>Transportation</v>
      </c>
      <c r="B32" s="81" t="str">
        <f t="shared" si="6"/>
        <v>Conventional Pollutant Standards</v>
      </c>
      <c r="C32" s="81" t="str">
        <f t="shared" si="6"/>
        <v>Percentage Reduction of Separately Regulated Pollutants</v>
      </c>
      <c r="D32" s="38" t="s">
        <v>347</v>
      </c>
      <c r="E32" s="38" t="s">
        <v>309</v>
      </c>
      <c r="F32" s="38" t="s">
        <v>347</v>
      </c>
      <c r="G32" s="38" t="s">
        <v>310</v>
      </c>
      <c r="H32" s="34">
        <v>330</v>
      </c>
      <c r="I32" s="135" t="s">
        <v>311</v>
      </c>
      <c r="J32" s="81" t="str">
        <f t="shared" ref="J32:O36" si="8">J$2</f>
        <v>Conventional Pollutant Standard</v>
      </c>
      <c r="K32" s="81" t="str">
        <f t="shared" si="8"/>
        <v>trans reduce regulated pollutants</v>
      </c>
      <c r="L32" s="37">
        <f t="shared" si="8"/>
        <v>0</v>
      </c>
      <c r="M32" s="37">
        <f t="shared" si="8"/>
        <v>1</v>
      </c>
      <c r="N32" s="37">
        <f t="shared" si="8"/>
        <v>0.02</v>
      </c>
      <c r="O32" s="81" t="str">
        <f t="shared" si="8"/>
        <v>% reduction in emissions</v>
      </c>
      <c r="P32" s="138" t="s">
        <v>348</v>
      </c>
      <c r="Q32" s="81" t="str">
        <f t="shared" ref="Q32:R36" si="9">Q$2</f>
        <v>transportation-sector-main.html#conv-pol-stds</v>
      </c>
      <c r="R32" s="81" t="str">
        <f t="shared" si="9"/>
        <v>conventional-pollutant-standards.html</v>
      </c>
      <c r="S32" s="83"/>
    </row>
    <row r="33" spans="1:19" s="38" customFormat="1" ht="96" customHeight="1">
      <c r="A33" s="81" t="str">
        <f t="shared" si="6"/>
        <v>Transportation</v>
      </c>
      <c r="B33" s="81" t="str">
        <f t="shared" si="6"/>
        <v>Conventional Pollutant Standards</v>
      </c>
      <c r="C33" s="81" t="str">
        <f t="shared" si="6"/>
        <v>Percentage Reduction of Separately Regulated Pollutants</v>
      </c>
      <c r="D33" s="38" t="s">
        <v>347</v>
      </c>
      <c r="E33" s="38" t="s">
        <v>17</v>
      </c>
      <c r="F33" s="38" t="s">
        <v>347</v>
      </c>
      <c r="G33" s="38" t="s">
        <v>17</v>
      </c>
      <c r="H33" s="34">
        <v>331</v>
      </c>
      <c r="I33" s="135" t="s">
        <v>311</v>
      </c>
      <c r="J33" s="81" t="str">
        <f t="shared" si="8"/>
        <v>Conventional Pollutant Standard</v>
      </c>
      <c r="K33" s="81" t="str">
        <f t="shared" si="8"/>
        <v>trans reduce regulated pollutants</v>
      </c>
      <c r="L33" s="37">
        <f t="shared" si="8"/>
        <v>0</v>
      </c>
      <c r="M33" s="37">
        <f t="shared" si="8"/>
        <v>1</v>
      </c>
      <c r="N33" s="37">
        <f t="shared" si="8"/>
        <v>0.02</v>
      </c>
      <c r="O33" s="81" t="str">
        <f t="shared" si="8"/>
        <v>% reduction in emissions</v>
      </c>
      <c r="P33" s="138" t="s">
        <v>349</v>
      </c>
      <c r="Q33" s="81" t="str">
        <f t="shared" si="9"/>
        <v>transportation-sector-main.html#conv-pol-stds</v>
      </c>
      <c r="R33" s="81" t="str">
        <f t="shared" si="9"/>
        <v>conventional-pollutant-standards.html</v>
      </c>
      <c r="S33" s="83"/>
    </row>
    <row r="34" spans="1:19" s="38" customFormat="1" ht="96" customHeight="1">
      <c r="A34" s="81" t="str">
        <f t="shared" si="6"/>
        <v>Transportation</v>
      </c>
      <c r="B34" s="81" t="str">
        <f t="shared" si="6"/>
        <v>Conventional Pollutant Standards</v>
      </c>
      <c r="C34" s="81" t="str">
        <f t="shared" si="6"/>
        <v>Percentage Reduction of Separately Regulated Pollutants</v>
      </c>
      <c r="D34" s="38" t="s">
        <v>347</v>
      </c>
      <c r="E34" s="38" t="s">
        <v>319</v>
      </c>
      <c r="F34" s="38" t="s">
        <v>347</v>
      </c>
      <c r="G34" s="38" t="s">
        <v>319</v>
      </c>
      <c r="H34" s="34">
        <v>332</v>
      </c>
      <c r="I34" s="135" t="s">
        <v>311</v>
      </c>
      <c r="J34" s="81" t="str">
        <f t="shared" si="8"/>
        <v>Conventional Pollutant Standard</v>
      </c>
      <c r="K34" s="81" t="str">
        <f t="shared" si="8"/>
        <v>trans reduce regulated pollutants</v>
      </c>
      <c r="L34" s="37">
        <f t="shared" si="8"/>
        <v>0</v>
      </c>
      <c r="M34" s="37">
        <f t="shared" si="8"/>
        <v>1</v>
      </c>
      <c r="N34" s="37">
        <f t="shared" si="8"/>
        <v>0.02</v>
      </c>
      <c r="O34" s="81" t="str">
        <f t="shared" si="8"/>
        <v>% reduction in emissions</v>
      </c>
      <c r="P34" s="138" t="s">
        <v>350</v>
      </c>
      <c r="Q34" s="81" t="str">
        <f t="shared" si="9"/>
        <v>transportation-sector-main.html#conv-pol-stds</v>
      </c>
      <c r="R34" s="81" t="str">
        <f t="shared" si="9"/>
        <v>conventional-pollutant-standards.html</v>
      </c>
      <c r="S34" s="83"/>
    </row>
    <row r="35" spans="1:19" s="38" customFormat="1" ht="96" customHeight="1">
      <c r="A35" s="81" t="str">
        <f t="shared" si="6"/>
        <v>Transportation</v>
      </c>
      <c r="B35" s="81" t="str">
        <f t="shared" si="6"/>
        <v>Conventional Pollutant Standards</v>
      </c>
      <c r="C35" s="81" t="str">
        <f t="shared" si="6"/>
        <v>Percentage Reduction of Separately Regulated Pollutants</v>
      </c>
      <c r="D35" s="38" t="s">
        <v>347</v>
      </c>
      <c r="E35" s="38" t="s">
        <v>321</v>
      </c>
      <c r="F35" s="38" t="s">
        <v>347</v>
      </c>
      <c r="G35" s="38" t="s">
        <v>321</v>
      </c>
      <c r="H35" s="34">
        <v>333</v>
      </c>
      <c r="I35" s="135" t="s">
        <v>311</v>
      </c>
      <c r="J35" s="81" t="str">
        <f t="shared" si="8"/>
        <v>Conventional Pollutant Standard</v>
      </c>
      <c r="K35" s="81" t="str">
        <f t="shared" si="8"/>
        <v>trans reduce regulated pollutants</v>
      </c>
      <c r="L35" s="37">
        <f t="shared" si="8"/>
        <v>0</v>
      </c>
      <c r="M35" s="37">
        <f t="shared" si="8"/>
        <v>1</v>
      </c>
      <c r="N35" s="37">
        <f t="shared" si="8"/>
        <v>0.02</v>
      </c>
      <c r="O35" s="81" t="str">
        <f t="shared" si="8"/>
        <v>% reduction in emissions</v>
      </c>
      <c r="P35" s="138" t="s">
        <v>351</v>
      </c>
      <c r="Q35" s="81" t="str">
        <f t="shared" si="9"/>
        <v>transportation-sector-main.html#conv-pol-stds</v>
      </c>
      <c r="R35" s="81" t="str">
        <f t="shared" si="9"/>
        <v>conventional-pollutant-standards.html</v>
      </c>
      <c r="S35" s="83"/>
    </row>
    <row r="36" spans="1:19" s="38" customFormat="1" ht="96" customHeight="1">
      <c r="A36" s="81" t="str">
        <f t="shared" si="6"/>
        <v>Transportation</v>
      </c>
      <c r="B36" s="81" t="str">
        <f t="shared" si="6"/>
        <v>Conventional Pollutant Standards</v>
      </c>
      <c r="C36" s="81" t="str">
        <f t="shared" si="6"/>
        <v>Percentage Reduction of Separately Regulated Pollutants</v>
      </c>
      <c r="D36" s="38" t="s">
        <v>347</v>
      </c>
      <c r="E36" s="38" t="s">
        <v>323</v>
      </c>
      <c r="F36" s="38" t="s">
        <v>347</v>
      </c>
      <c r="G36" s="38" t="s">
        <v>324</v>
      </c>
      <c r="H36" s="34">
        <v>334</v>
      </c>
      <c r="I36" s="135" t="s">
        <v>311</v>
      </c>
      <c r="J36" s="81" t="str">
        <f t="shared" si="8"/>
        <v>Conventional Pollutant Standard</v>
      </c>
      <c r="K36" s="81" t="str">
        <f t="shared" si="8"/>
        <v>trans reduce regulated pollutants</v>
      </c>
      <c r="L36" s="37">
        <f t="shared" si="8"/>
        <v>0</v>
      </c>
      <c r="M36" s="37">
        <f t="shared" si="8"/>
        <v>1</v>
      </c>
      <c r="N36" s="37">
        <f t="shared" si="8"/>
        <v>0.02</v>
      </c>
      <c r="O36" s="81" t="str">
        <f t="shared" si="8"/>
        <v>% reduction in emissions</v>
      </c>
      <c r="P36" s="138" t="s">
        <v>352</v>
      </c>
      <c r="Q36" s="81" t="str">
        <f t="shared" si="9"/>
        <v>transportation-sector-main.html#conv-pol-stds</v>
      </c>
      <c r="R36" s="81" t="str">
        <f t="shared" si="9"/>
        <v>conventional-pollutant-standards.html</v>
      </c>
      <c r="S36" s="83"/>
    </row>
    <row r="37" spans="1:19" s="38" customFormat="1" ht="32" customHeight="1">
      <c r="A37" s="81" t="str">
        <f t="shared" si="6"/>
        <v>Transportation</v>
      </c>
      <c r="B37" s="81" t="str">
        <f t="shared" si="6"/>
        <v>Conventional Pollutant Standards</v>
      </c>
      <c r="C37" s="81" t="str">
        <f t="shared" si="6"/>
        <v>Percentage Reduction of Separately Regulated Pollutants</v>
      </c>
      <c r="D37" s="38" t="s">
        <v>347</v>
      </c>
      <c r="E37" s="38" t="s">
        <v>326</v>
      </c>
      <c r="F37" s="38" t="s">
        <v>347</v>
      </c>
      <c r="G37" s="38" t="s">
        <v>326</v>
      </c>
      <c r="H37" s="34">
        <v>335</v>
      </c>
      <c r="I37" s="137" t="s">
        <v>333</v>
      </c>
      <c r="J37" s="81"/>
      <c r="K37" s="81"/>
      <c r="L37" s="37"/>
      <c r="M37" s="37"/>
      <c r="N37" s="37"/>
      <c r="O37" s="81"/>
      <c r="P37" s="138"/>
      <c r="Q37" s="81"/>
      <c r="R37" s="81"/>
      <c r="S37" s="83"/>
    </row>
    <row r="38" spans="1:19" s="38" customFormat="1" ht="96" customHeight="1">
      <c r="A38" s="81" t="str">
        <f t="shared" si="6"/>
        <v>Transportation</v>
      </c>
      <c r="B38" s="81" t="str">
        <f t="shared" si="6"/>
        <v>Conventional Pollutant Standards</v>
      </c>
      <c r="C38" s="81" t="str">
        <f t="shared" si="6"/>
        <v>Percentage Reduction of Separately Regulated Pollutants</v>
      </c>
      <c r="D38" s="38" t="s">
        <v>347</v>
      </c>
      <c r="E38" s="38" t="s">
        <v>328</v>
      </c>
      <c r="F38" s="38" t="s">
        <v>347</v>
      </c>
      <c r="G38" s="38" t="s">
        <v>328</v>
      </c>
      <c r="H38" s="34">
        <v>336</v>
      </c>
      <c r="I38" s="135" t="s">
        <v>311</v>
      </c>
      <c r="J38" s="81" t="str">
        <f t="shared" ref="J38:O39" si="10">J$2</f>
        <v>Conventional Pollutant Standard</v>
      </c>
      <c r="K38" s="81" t="str">
        <f t="shared" si="10"/>
        <v>trans reduce regulated pollutants</v>
      </c>
      <c r="L38" s="37">
        <f t="shared" si="10"/>
        <v>0</v>
      </c>
      <c r="M38" s="37">
        <f t="shared" si="10"/>
        <v>1</v>
      </c>
      <c r="N38" s="37">
        <f t="shared" si="10"/>
        <v>0.02</v>
      </c>
      <c r="O38" s="81" t="str">
        <f t="shared" si="10"/>
        <v>% reduction in emissions</v>
      </c>
      <c r="P38" s="138" t="s">
        <v>353</v>
      </c>
      <c r="Q38" s="81" t="str">
        <f>Q$2</f>
        <v>transportation-sector-main.html#conv-pol-stds</v>
      </c>
      <c r="R38" s="81" t="str">
        <f>R$2</f>
        <v>conventional-pollutant-standards.html</v>
      </c>
      <c r="S38" s="83"/>
    </row>
    <row r="39" spans="1:19" s="38" customFormat="1" ht="96" customHeight="1">
      <c r="A39" s="81" t="str">
        <f t="shared" si="6"/>
        <v>Transportation</v>
      </c>
      <c r="B39" s="81" t="str">
        <f t="shared" si="6"/>
        <v>Conventional Pollutant Standards</v>
      </c>
      <c r="C39" s="81" t="str">
        <f t="shared" si="6"/>
        <v>Percentage Reduction of Separately Regulated Pollutants</v>
      </c>
      <c r="D39" s="38" t="s">
        <v>347</v>
      </c>
      <c r="E39" s="38" t="s">
        <v>330</v>
      </c>
      <c r="F39" s="38" t="s">
        <v>347</v>
      </c>
      <c r="G39" s="38" t="s">
        <v>330</v>
      </c>
      <c r="H39" s="34">
        <v>337</v>
      </c>
      <c r="I39" s="135" t="s">
        <v>311</v>
      </c>
      <c r="J39" s="81" t="str">
        <f t="shared" si="10"/>
        <v>Conventional Pollutant Standard</v>
      </c>
      <c r="K39" s="81" t="str">
        <f t="shared" si="10"/>
        <v>trans reduce regulated pollutants</v>
      </c>
      <c r="L39" s="37">
        <f t="shared" si="10"/>
        <v>0</v>
      </c>
      <c r="M39" s="37">
        <f t="shared" si="10"/>
        <v>1</v>
      </c>
      <c r="N39" s="37">
        <f t="shared" si="10"/>
        <v>0.02</v>
      </c>
      <c r="O39" s="81" t="str">
        <f t="shared" si="10"/>
        <v>% reduction in emissions</v>
      </c>
      <c r="P39" s="138" t="s">
        <v>354</v>
      </c>
      <c r="Q39" s="81" t="str">
        <f>Q$2</f>
        <v>transportation-sector-main.html#conv-pol-stds</v>
      </c>
      <c r="R39" s="81" t="str">
        <f>R$2</f>
        <v>conventional-pollutant-standards.html</v>
      </c>
      <c r="S39" s="83"/>
    </row>
    <row r="40" spans="1:19" s="38" customFormat="1" ht="32" customHeight="1">
      <c r="A40" s="81" t="str">
        <f t="shared" si="6"/>
        <v>Transportation</v>
      </c>
      <c r="B40" s="81" t="str">
        <f t="shared" si="6"/>
        <v>Conventional Pollutant Standards</v>
      </c>
      <c r="C40" s="81" t="str">
        <f t="shared" si="6"/>
        <v>Percentage Reduction of Separately Regulated Pollutants</v>
      </c>
      <c r="D40" s="38" t="s">
        <v>347</v>
      </c>
      <c r="E40" s="38" t="s">
        <v>332</v>
      </c>
      <c r="F40" s="38" t="s">
        <v>347</v>
      </c>
      <c r="G40" s="38" t="s">
        <v>332</v>
      </c>
      <c r="H40" s="34">
        <v>338</v>
      </c>
      <c r="I40" s="137" t="s">
        <v>333</v>
      </c>
      <c r="J40" s="81"/>
      <c r="K40" s="81"/>
      <c r="L40" s="37"/>
      <c r="M40" s="37"/>
      <c r="N40" s="37"/>
      <c r="O40" s="81"/>
      <c r="P40" s="138"/>
      <c r="Q40" s="81"/>
      <c r="R40" s="81"/>
      <c r="S40" s="83"/>
    </row>
    <row r="41" spans="1:19" s="38" customFormat="1" ht="32" customHeight="1">
      <c r="A41" s="81" t="str">
        <f t="shared" si="6"/>
        <v>Transportation</v>
      </c>
      <c r="B41" s="81" t="str">
        <f t="shared" si="6"/>
        <v>Conventional Pollutant Standards</v>
      </c>
      <c r="C41" s="81" t="str">
        <f t="shared" si="6"/>
        <v>Percentage Reduction of Separately Regulated Pollutants</v>
      </c>
      <c r="D41" s="38" t="s">
        <v>347</v>
      </c>
      <c r="E41" s="38" t="s">
        <v>334</v>
      </c>
      <c r="F41" s="38" t="s">
        <v>347</v>
      </c>
      <c r="G41" s="38" t="s">
        <v>334</v>
      </c>
      <c r="H41" s="34">
        <v>339</v>
      </c>
      <c r="I41" s="137" t="s">
        <v>333</v>
      </c>
      <c r="J41" s="81"/>
      <c r="K41" s="81"/>
      <c r="L41" s="37"/>
      <c r="M41" s="37"/>
      <c r="N41" s="37"/>
      <c r="O41" s="81"/>
      <c r="P41" s="138"/>
      <c r="Q41" s="81"/>
      <c r="R41" s="81"/>
      <c r="S41" s="83"/>
    </row>
    <row r="42" spans="1:19" s="38" customFormat="1" ht="96" customHeight="1">
      <c r="A42" s="81" t="str">
        <f t="shared" si="6"/>
        <v>Transportation</v>
      </c>
      <c r="B42" s="81" t="str">
        <f t="shared" si="6"/>
        <v>Conventional Pollutant Standards</v>
      </c>
      <c r="C42" s="81" t="str">
        <f t="shared" si="6"/>
        <v>Percentage Reduction of Separately Regulated Pollutants</v>
      </c>
      <c r="D42" s="38" t="s">
        <v>355</v>
      </c>
      <c r="E42" s="38" t="s">
        <v>309</v>
      </c>
      <c r="F42" s="38" t="s">
        <v>355</v>
      </c>
      <c r="G42" s="38" t="s">
        <v>310</v>
      </c>
      <c r="H42" s="34">
        <v>340</v>
      </c>
      <c r="I42" s="135" t="s">
        <v>311</v>
      </c>
      <c r="J42" s="81" t="str">
        <f t="shared" ref="J42:O46" si="11">J$2</f>
        <v>Conventional Pollutant Standard</v>
      </c>
      <c r="K42" s="81" t="str">
        <f t="shared" si="11"/>
        <v>trans reduce regulated pollutants</v>
      </c>
      <c r="L42" s="37">
        <f t="shared" si="11"/>
        <v>0</v>
      </c>
      <c r="M42" s="37">
        <f t="shared" si="11"/>
        <v>1</v>
      </c>
      <c r="N42" s="37">
        <f t="shared" si="11"/>
        <v>0.02</v>
      </c>
      <c r="O42" s="81" t="str">
        <f t="shared" si="11"/>
        <v>% reduction in emissions</v>
      </c>
      <c r="P42" s="138" t="s">
        <v>356</v>
      </c>
      <c r="Q42" s="81" t="str">
        <f t="shared" ref="Q42:R46" si="12">Q$2</f>
        <v>transportation-sector-main.html#conv-pol-stds</v>
      </c>
      <c r="R42" s="81" t="str">
        <f t="shared" si="12"/>
        <v>conventional-pollutant-standards.html</v>
      </c>
      <c r="S42" s="83"/>
    </row>
    <row r="43" spans="1:19" s="38" customFormat="1" ht="96" customHeight="1">
      <c r="A43" s="81" t="str">
        <f t="shared" ref="A43:C61" si="13">A$2</f>
        <v>Transportation</v>
      </c>
      <c r="B43" s="81" t="str">
        <f t="shared" si="13"/>
        <v>Conventional Pollutant Standards</v>
      </c>
      <c r="C43" s="81" t="str">
        <f t="shared" si="13"/>
        <v>Percentage Reduction of Separately Regulated Pollutants</v>
      </c>
      <c r="D43" s="38" t="s">
        <v>355</v>
      </c>
      <c r="E43" s="38" t="s">
        <v>17</v>
      </c>
      <c r="F43" s="38" t="s">
        <v>355</v>
      </c>
      <c r="G43" s="38" t="s">
        <v>17</v>
      </c>
      <c r="H43" s="34">
        <v>341</v>
      </c>
      <c r="I43" s="135" t="s">
        <v>311</v>
      </c>
      <c r="J43" s="81" t="str">
        <f t="shared" si="11"/>
        <v>Conventional Pollutant Standard</v>
      </c>
      <c r="K43" s="81" t="str">
        <f t="shared" si="11"/>
        <v>trans reduce regulated pollutants</v>
      </c>
      <c r="L43" s="37">
        <f t="shared" si="11"/>
        <v>0</v>
      </c>
      <c r="M43" s="37">
        <f t="shared" si="11"/>
        <v>1</v>
      </c>
      <c r="N43" s="37">
        <f t="shared" si="11"/>
        <v>0.02</v>
      </c>
      <c r="O43" s="81" t="str">
        <f t="shared" si="11"/>
        <v>% reduction in emissions</v>
      </c>
      <c r="P43" s="138" t="s">
        <v>357</v>
      </c>
      <c r="Q43" s="81" t="str">
        <f t="shared" si="12"/>
        <v>transportation-sector-main.html#conv-pol-stds</v>
      </c>
      <c r="R43" s="81" t="str">
        <f t="shared" si="12"/>
        <v>conventional-pollutant-standards.html</v>
      </c>
      <c r="S43" s="83"/>
    </row>
    <row r="44" spans="1:19" s="38" customFormat="1" ht="96" customHeight="1">
      <c r="A44" s="81" t="str">
        <f t="shared" si="13"/>
        <v>Transportation</v>
      </c>
      <c r="B44" s="81" t="str">
        <f t="shared" si="13"/>
        <v>Conventional Pollutant Standards</v>
      </c>
      <c r="C44" s="81" t="str">
        <f t="shared" si="13"/>
        <v>Percentage Reduction of Separately Regulated Pollutants</v>
      </c>
      <c r="D44" s="38" t="s">
        <v>355</v>
      </c>
      <c r="E44" s="38" t="s">
        <v>319</v>
      </c>
      <c r="F44" s="38" t="s">
        <v>355</v>
      </c>
      <c r="G44" s="38" t="s">
        <v>319</v>
      </c>
      <c r="H44" s="34">
        <v>342</v>
      </c>
      <c r="I44" s="135" t="s">
        <v>311</v>
      </c>
      <c r="J44" s="81" t="str">
        <f t="shared" si="11"/>
        <v>Conventional Pollutant Standard</v>
      </c>
      <c r="K44" s="81" t="str">
        <f t="shared" si="11"/>
        <v>trans reduce regulated pollutants</v>
      </c>
      <c r="L44" s="37">
        <f t="shared" si="11"/>
        <v>0</v>
      </c>
      <c r="M44" s="37">
        <f t="shared" si="11"/>
        <v>1</v>
      </c>
      <c r="N44" s="37">
        <f t="shared" si="11"/>
        <v>0.02</v>
      </c>
      <c r="O44" s="81" t="str">
        <f t="shared" si="11"/>
        <v>% reduction in emissions</v>
      </c>
      <c r="P44" s="138" t="s">
        <v>358</v>
      </c>
      <c r="Q44" s="81" t="str">
        <f t="shared" si="12"/>
        <v>transportation-sector-main.html#conv-pol-stds</v>
      </c>
      <c r="R44" s="81" t="str">
        <f t="shared" si="12"/>
        <v>conventional-pollutant-standards.html</v>
      </c>
      <c r="S44" s="83"/>
    </row>
    <row r="45" spans="1:19" s="38" customFormat="1" ht="96" customHeight="1">
      <c r="A45" s="81" t="str">
        <f t="shared" si="13"/>
        <v>Transportation</v>
      </c>
      <c r="B45" s="81" t="str">
        <f t="shared" si="13"/>
        <v>Conventional Pollutant Standards</v>
      </c>
      <c r="C45" s="81" t="str">
        <f t="shared" si="13"/>
        <v>Percentage Reduction of Separately Regulated Pollutants</v>
      </c>
      <c r="D45" s="38" t="s">
        <v>355</v>
      </c>
      <c r="E45" s="38" t="s">
        <v>321</v>
      </c>
      <c r="F45" s="38" t="s">
        <v>355</v>
      </c>
      <c r="G45" s="38" t="s">
        <v>321</v>
      </c>
      <c r="H45" s="34">
        <v>343</v>
      </c>
      <c r="I45" s="135" t="s">
        <v>311</v>
      </c>
      <c r="J45" s="81" t="str">
        <f t="shared" si="11"/>
        <v>Conventional Pollutant Standard</v>
      </c>
      <c r="K45" s="81" t="str">
        <f t="shared" si="11"/>
        <v>trans reduce regulated pollutants</v>
      </c>
      <c r="L45" s="37">
        <f t="shared" si="11"/>
        <v>0</v>
      </c>
      <c r="M45" s="37">
        <f t="shared" si="11"/>
        <v>1</v>
      </c>
      <c r="N45" s="37">
        <f t="shared" si="11"/>
        <v>0.02</v>
      </c>
      <c r="O45" s="81" t="str">
        <f t="shared" si="11"/>
        <v>% reduction in emissions</v>
      </c>
      <c r="P45" s="138" t="s">
        <v>359</v>
      </c>
      <c r="Q45" s="81" t="str">
        <f t="shared" si="12"/>
        <v>transportation-sector-main.html#conv-pol-stds</v>
      </c>
      <c r="R45" s="81" t="str">
        <f t="shared" si="12"/>
        <v>conventional-pollutant-standards.html</v>
      </c>
      <c r="S45" s="83"/>
    </row>
    <row r="46" spans="1:19" s="38" customFormat="1" ht="96" customHeight="1">
      <c r="A46" s="81" t="str">
        <f t="shared" si="13"/>
        <v>Transportation</v>
      </c>
      <c r="B46" s="81" t="str">
        <f t="shared" si="13"/>
        <v>Conventional Pollutant Standards</v>
      </c>
      <c r="C46" s="81" t="str">
        <f t="shared" si="13"/>
        <v>Percentage Reduction of Separately Regulated Pollutants</v>
      </c>
      <c r="D46" s="38" t="s">
        <v>355</v>
      </c>
      <c r="E46" s="38" t="s">
        <v>323</v>
      </c>
      <c r="F46" s="38" t="s">
        <v>355</v>
      </c>
      <c r="G46" s="38" t="s">
        <v>324</v>
      </c>
      <c r="H46" s="34">
        <v>344</v>
      </c>
      <c r="I46" s="135" t="s">
        <v>311</v>
      </c>
      <c r="J46" s="81" t="str">
        <f t="shared" si="11"/>
        <v>Conventional Pollutant Standard</v>
      </c>
      <c r="K46" s="81" t="str">
        <f t="shared" si="11"/>
        <v>trans reduce regulated pollutants</v>
      </c>
      <c r="L46" s="37">
        <f t="shared" si="11"/>
        <v>0</v>
      </c>
      <c r="M46" s="37">
        <f t="shared" si="11"/>
        <v>1</v>
      </c>
      <c r="N46" s="37">
        <f t="shared" si="11"/>
        <v>0.02</v>
      </c>
      <c r="O46" s="81" t="str">
        <f t="shared" si="11"/>
        <v>% reduction in emissions</v>
      </c>
      <c r="P46" s="138" t="s">
        <v>360</v>
      </c>
      <c r="Q46" s="81" t="str">
        <f t="shared" si="12"/>
        <v>transportation-sector-main.html#conv-pol-stds</v>
      </c>
      <c r="R46" s="81" t="str">
        <f t="shared" si="12"/>
        <v>conventional-pollutant-standards.html</v>
      </c>
      <c r="S46" s="83"/>
    </row>
    <row r="47" spans="1:19" s="38" customFormat="1" ht="32" customHeight="1">
      <c r="A47" s="81" t="str">
        <f t="shared" si="13"/>
        <v>Transportation</v>
      </c>
      <c r="B47" s="81" t="str">
        <f t="shared" si="13"/>
        <v>Conventional Pollutant Standards</v>
      </c>
      <c r="C47" s="81" t="str">
        <f t="shared" si="13"/>
        <v>Percentage Reduction of Separately Regulated Pollutants</v>
      </c>
      <c r="D47" s="38" t="s">
        <v>355</v>
      </c>
      <c r="E47" s="38" t="s">
        <v>326</v>
      </c>
      <c r="F47" s="38" t="s">
        <v>355</v>
      </c>
      <c r="G47" s="38" t="s">
        <v>326</v>
      </c>
      <c r="H47" s="34">
        <v>345</v>
      </c>
      <c r="I47" s="137" t="s">
        <v>333</v>
      </c>
      <c r="J47" s="81"/>
      <c r="K47" s="81"/>
      <c r="L47" s="37"/>
      <c r="M47" s="37"/>
      <c r="N47" s="37"/>
      <c r="O47" s="81"/>
      <c r="P47" s="138"/>
      <c r="Q47" s="81"/>
      <c r="R47" s="81"/>
      <c r="S47" s="83"/>
    </row>
    <row r="48" spans="1:19" s="38" customFormat="1" ht="96" customHeight="1">
      <c r="A48" s="81" t="str">
        <f t="shared" si="13"/>
        <v>Transportation</v>
      </c>
      <c r="B48" s="81" t="str">
        <f t="shared" si="13"/>
        <v>Conventional Pollutant Standards</v>
      </c>
      <c r="C48" s="81" t="str">
        <f t="shared" si="13"/>
        <v>Percentage Reduction of Separately Regulated Pollutants</v>
      </c>
      <c r="D48" s="38" t="s">
        <v>355</v>
      </c>
      <c r="E48" s="38" t="s">
        <v>328</v>
      </c>
      <c r="F48" s="38" t="s">
        <v>355</v>
      </c>
      <c r="G48" s="38" t="s">
        <v>328</v>
      </c>
      <c r="H48" s="34">
        <v>346</v>
      </c>
      <c r="I48" s="135" t="s">
        <v>311</v>
      </c>
      <c r="J48" s="81" t="str">
        <f t="shared" ref="J48:O49" si="14">J$2</f>
        <v>Conventional Pollutant Standard</v>
      </c>
      <c r="K48" s="81" t="str">
        <f t="shared" si="14"/>
        <v>trans reduce regulated pollutants</v>
      </c>
      <c r="L48" s="37">
        <f t="shared" si="14"/>
        <v>0</v>
      </c>
      <c r="M48" s="37">
        <f t="shared" si="14"/>
        <v>1</v>
      </c>
      <c r="N48" s="37">
        <f t="shared" si="14"/>
        <v>0.02</v>
      </c>
      <c r="O48" s="81" t="str">
        <f t="shared" si="14"/>
        <v>% reduction in emissions</v>
      </c>
      <c r="P48" s="138" t="s">
        <v>361</v>
      </c>
      <c r="Q48" s="81" t="str">
        <f>Q$2</f>
        <v>transportation-sector-main.html#conv-pol-stds</v>
      </c>
      <c r="R48" s="81" t="str">
        <f>R$2</f>
        <v>conventional-pollutant-standards.html</v>
      </c>
      <c r="S48" s="83"/>
    </row>
    <row r="49" spans="1:21" s="38" customFormat="1" ht="96" customHeight="1">
      <c r="A49" s="81" t="str">
        <f t="shared" si="13"/>
        <v>Transportation</v>
      </c>
      <c r="B49" s="81" t="str">
        <f t="shared" si="13"/>
        <v>Conventional Pollutant Standards</v>
      </c>
      <c r="C49" s="81" t="str">
        <f t="shared" si="13"/>
        <v>Percentage Reduction of Separately Regulated Pollutants</v>
      </c>
      <c r="D49" s="38" t="s">
        <v>355</v>
      </c>
      <c r="E49" s="38" t="s">
        <v>330</v>
      </c>
      <c r="F49" s="38" t="s">
        <v>355</v>
      </c>
      <c r="G49" s="38" t="s">
        <v>330</v>
      </c>
      <c r="H49" s="34">
        <v>347</v>
      </c>
      <c r="I49" s="135" t="s">
        <v>311</v>
      </c>
      <c r="J49" s="81" t="str">
        <f t="shared" si="14"/>
        <v>Conventional Pollutant Standard</v>
      </c>
      <c r="K49" s="81" t="str">
        <f t="shared" si="14"/>
        <v>trans reduce regulated pollutants</v>
      </c>
      <c r="L49" s="37">
        <f t="shared" si="14"/>
        <v>0</v>
      </c>
      <c r="M49" s="37">
        <f t="shared" si="14"/>
        <v>1</v>
      </c>
      <c r="N49" s="37">
        <f t="shared" si="14"/>
        <v>0.02</v>
      </c>
      <c r="O49" s="81" t="str">
        <f t="shared" si="14"/>
        <v>% reduction in emissions</v>
      </c>
      <c r="P49" s="138" t="s">
        <v>362</v>
      </c>
      <c r="Q49" s="81" t="str">
        <f>Q$2</f>
        <v>transportation-sector-main.html#conv-pol-stds</v>
      </c>
      <c r="R49" s="81" t="str">
        <f>R$2</f>
        <v>conventional-pollutant-standards.html</v>
      </c>
      <c r="S49" s="83"/>
    </row>
    <row r="50" spans="1:21" s="38" customFormat="1" ht="32" customHeight="1">
      <c r="A50" s="81" t="str">
        <f t="shared" si="13"/>
        <v>Transportation</v>
      </c>
      <c r="B50" s="81" t="str">
        <f t="shared" si="13"/>
        <v>Conventional Pollutant Standards</v>
      </c>
      <c r="C50" s="81" t="str">
        <f t="shared" si="13"/>
        <v>Percentage Reduction of Separately Regulated Pollutants</v>
      </c>
      <c r="D50" s="38" t="s">
        <v>355</v>
      </c>
      <c r="E50" s="38" t="s">
        <v>332</v>
      </c>
      <c r="F50" s="38" t="s">
        <v>355</v>
      </c>
      <c r="G50" s="38" t="s">
        <v>332</v>
      </c>
      <c r="H50" s="34">
        <v>348</v>
      </c>
      <c r="I50" s="137" t="s">
        <v>333</v>
      </c>
      <c r="J50" s="81"/>
      <c r="K50" s="81"/>
      <c r="L50" s="37"/>
      <c r="M50" s="37"/>
      <c r="N50" s="37"/>
      <c r="O50" s="81"/>
      <c r="P50" s="138"/>
      <c r="Q50" s="81"/>
      <c r="R50" s="81"/>
      <c r="S50" s="83"/>
    </row>
    <row r="51" spans="1:21" s="38" customFormat="1" ht="32" customHeight="1">
      <c r="A51" s="81" t="str">
        <f t="shared" si="13"/>
        <v>Transportation</v>
      </c>
      <c r="B51" s="81" t="str">
        <f t="shared" si="13"/>
        <v>Conventional Pollutant Standards</v>
      </c>
      <c r="C51" s="81" t="str">
        <f t="shared" si="13"/>
        <v>Percentage Reduction of Separately Regulated Pollutants</v>
      </c>
      <c r="D51" s="38" t="s">
        <v>355</v>
      </c>
      <c r="E51" s="38" t="s">
        <v>334</v>
      </c>
      <c r="F51" s="38" t="s">
        <v>355</v>
      </c>
      <c r="G51" s="38" t="s">
        <v>334</v>
      </c>
      <c r="H51" s="34">
        <v>349</v>
      </c>
      <c r="I51" s="137" t="s">
        <v>333</v>
      </c>
      <c r="J51" s="81"/>
      <c r="K51" s="81"/>
      <c r="L51" s="37"/>
      <c r="M51" s="37"/>
      <c r="N51" s="37"/>
      <c r="O51" s="81"/>
      <c r="P51" s="138"/>
      <c r="Q51" s="81"/>
      <c r="R51" s="81"/>
      <c r="S51" s="83"/>
    </row>
    <row r="52" spans="1:21" s="38" customFormat="1" ht="96" customHeight="1">
      <c r="A52" s="81" t="str">
        <f t="shared" si="13"/>
        <v>Transportation</v>
      </c>
      <c r="B52" s="81" t="str">
        <f t="shared" si="13"/>
        <v>Conventional Pollutant Standards</v>
      </c>
      <c r="C52" s="81" t="str">
        <f t="shared" si="13"/>
        <v>Percentage Reduction of Separately Regulated Pollutants</v>
      </c>
      <c r="D52" s="38" t="s">
        <v>363</v>
      </c>
      <c r="E52" s="38" t="s">
        <v>309</v>
      </c>
      <c r="F52" s="38" t="s">
        <v>363</v>
      </c>
      <c r="G52" s="38" t="s">
        <v>310</v>
      </c>
      <c r="H52" s="34">
        <v>350</v>
      </c>
      <c r="I52" s="135" t="s">
        <v>311</v>
      </c>
      <c r="J52" s="81" t="str">
        <f t="shared" ref="J52:O59" si="15">J$2</f>
        <v>Conventional Pollutant Standard</v>
      </c>
      <c r="K52" s="81" t="str">
        <f t="shared" si="15"/>
        <v>trans reduce regulated pollutants</v>
      </c>
      <c r="L52" s="37">
        <f t="shared" si="15"/>
        <v>0</v>
      </c>
      <c r="M52" s="37">
        <f t="shared" si="15"/>
        <v>1</v>
      </c>
      <c r="N52" s="37">
        <f t="shared" si="15"/>
        <v>0.02</v>
      </c>
      <c r="O52" s="81" t="str">
        <f t="shared" si="15"/>
        <v>% reduction in emissions</v>
      </c>
      <c r="P52" s="138" t="s">
        <v>364</v>
      </c>
      <c r="Q52" s="81" t="str">
        <f t="shared" ref="Q52:R59" si="16">Q$2</f>
        <v>transportation-sector-main.html#conv-pol-stds</v>
      </c>
      <c r="R52" s="81" t="str">
        <f t="shared" si="16"/>
        <v>conventional-pollutant-standards.html</v>
      </c>
      <c r="S52" s="83"/>
    </row>
    <row r="53" spans="1:21" s="38" customFormat="1" ht="96" customHeight="1">
      <c r="A53" s="81" t="str">
        <f t="shared" si="13"/>
        <v>Transportation</v>
      </c>
      <c r="B53" s="81" t="str">
        <f t="shared" si="13"/>
        <v>Conventional Pollutant Standards</v>
      </c>
      <c r="C53" s="81" t="str">
        <f t="shared" si="13"/>
        <v>Percentage Reduction of Separately Regulated Pollutants</v>
      </c>
      <c r="D53" s="38" t="s">
        <v>363</v>
      </c>
      <c r="E53" s="38" t="s">
        <v>17</v>
      </c>
      <c r="F53" s="38" t="s">
        <v>363</v>
      </c>
      <c r="G53" s="38" t="s">
        <v>17</v>
      </c>
      <c r="H53" s="34">
        <v>351</v>
      </c>
      <c r="I53" s="135" t="s">
        <v>311</v>
      </c>
      <c r="J53" s="81" t="str">
        <f t="shared" si="15"/>
        <v>Conventional Pollutant Standard</v>
      </c>
      <c r="K53" s="81" t="str">
        <f t="shared" si="15"/>
        <v>trans reduce regulated pollutants</v>
      </c>
      <c r="L53" s="37">
        <f t="shared" si="15"/>
        <v>0</v>
      </c>
      <c r="M53" s="37">
        <f t="shared" si="15"/>
        <v>1</v>
      </c>
      <c r="N53" s="37">
        <f t="shared" si="15"/>
        <v>0.02</v>
      </c>
      <c r="O53" s="81" t="str">
        <f t="shared" si="15"/>
        <v>% reduction in emissions</v>
      </c>
      <c r="P53" s="138" t="s">
        <v>365</v>
      </c>
      <c r="Q53" s="81" t="str">
        <f t="shared" si="16"/>
        <v>transportation-sector-main.html#conv-pol-stds</v>
      </c>
      <c r="R53" s="81" t="str">
        <f t="shared" si="16"/>
        <v>conventional-pollutant-standards.html</v>
      </c>
      <c r="S53" s="83"/>
    </row>
    <row r="54" spans="1:21" s="38" customFormat="1" ht="96" customHeight="1">
      <c r="A54" s="81" t="str">
        <f t="shared" si="13"/>
        <v>Transportation</v>
      </c>
      <c r="B54" s="81" t="str">
        <f t="shared" si="13"/>
        <v>Conventional Pollutant Standards</v>
      </c>
      <c r="C54" s="81" t="str">
        <f t="shared" si="13"/>
        <v>Percentage Reduction of Separately Regulated Pollutants</v>
      </c>
      <c r="D54" s="38" t="s">
        <v>363</v>
      </c>
      <c r="E54" s="38" t="s">
        <v>319</v>
      </c>
      <c r="F54" s="38" t="s">
        <v>363</v>
      </c>
      <c r="G54" s="38" t="s">
        <v>319</v>
      </c>
      <c r="H54" s="34">
        <v>352</v>
      </c>
      <c r="I54" s="135" t="s">
        <v>311</v>
      </c>
      <c r="J54" s="81" t="str">
        <f t="shared" si="15"/>
        <v>Conventional Pollutant Standard</v>
      </c>
      <c r="K54" s="81" t="str">
        <f t="shared" si="15"/>
        <v>trans reduce regulated pollutants</v>
      </c>
      <c r="L54" s="37">
        <f t="shared" si="15"/>
        <v>0</v>
      </c>
      <c r="M54" s="37">
        <f t="shared" si="15"/>
        <v>1</v>
      </c>
      <c r="N54" s="37">
        <f t="shared" si="15"/>
        <v>0.02</v>
      </c>
      <c r="O54" s="81" t="str">
        <f t="shared" si="15"/>
        <v>% reduction in emissions</v>
      </c>
      <c r="P54" s="138" t="s">
        <v>366</v>
      </c>
      <c r="Q54" s="81" t="str">
        <f t="shared" si="16"/>
        <v>transportation-sector-main.html#conv-pol-stds</v>
      </c>
      <c r="R54" s="81" t="str">
        <f t="shared" si="16"/>
        <v>conventional-pollutant-standards.html</v>
      </c>
      <c r="S54" s="83"/>
    </row>
    <row r="55" spans="1:21" s="38" customFormat="1" ht="96" customHeight="1">
      <c r="A55" s="81" t="str">
        <f t="shared" si="13"/>
        <v>Transportation</v>
      </c>
      <c r="B55" s="81" t="str">
        <f t="shared" si="13"/>
        <v>Conventional Pollutant Standards</v>
      </c>
      <c r="C55" s="81" t="str">
        <f t="shared" si="13"/>
        <v>Percentage Reduction of Separately Regulated Pollutants</v>
      </c>
      <c r="D55" s="38" t="s">
        <v>363</v>
      </c>
      <c r="E55" s="38" t="s">
        <v>321</v>
      </c>
      <c r="F55" s="38" t="s">
        <v>363</v>
      </c>
      <c r="G55" s="38" t="s">
        <v>321</v>
      </c>
      <c r="H55" s="34">
        <v>353</v>
      </c>
      <c r="I55" s="135" t="s">
        <v>311</v>
      </c>
      <c r="J55" s="81" t="str">
        <f t="shared" si="15"/>
        <v>Conventional Pollutant Standard</v>
      </c>
      <c r="K55" s="81" t="str">
        <f t="shared" si="15"/>
        <v>trans reduce regulated pollutants</v>
      </c>
      <c r="L55" s="37">
        <f t="shared" si="15"/>
        <v>0</v>
      </c>
      <c r="M55" s="37">
        <f t="shared" si="15"/>
        <v>1</v>
      </c>
      <c r="N55" s="37">
        <f t="shared" si="15"/>
        <v>0.02</v>
      </c>
      <c r="O55" s="81" t="str">
        <f t="shared" si="15"/>
        <v>% reduction in emissions</v>
      </c>
      <c r="P55" s="138" t="s">
        <v>367</v>
      </c>
      <c r="Q55" s="81" t="str">
        <f t="shared" si="16"/>
        <v>transportation-sector-main.html#conv-pol-stds</v>
      </c>
      <c r="R55" s="81" t="str">
        <f t="shared" si="16"/>
        <v>conventional-pollutant-standards.html</v>
      </c>
      <c r="S55" s="83"/>
    </row>
    <row r="56" spans="1:21" s="38" customFormat="1" ht="96" customHeight="1">
      <c r="A56" s="81" t="str">
        <f t="shared" si="13"/>
        <v>Transportation</v>
      </c>
      <c r="B56" s="81" t="str">
        <f t="shared" si="13"/>
        <v>Conventional Pollutant Standards</v>
      </c>
      <c r="C56" s="81" t="str">
        <f t="shared" si="13"/>
        <v>Percentage Reduction of Separately Regulated Pollutants</v>
      </c>
      <c r="D56" s="38" t="s">
        <v>363</v>
      </c>
      <c r="E56" s="38" t="s">
        <v>323</v>
      </c>
      <c r="F56" s="38" t="s">
        <v>363</v>
      </c>
      <c r="G56" s="38" t="s">
        <v>324</v>
      </c>
      <c r="H56" s="34">
        <v>354</v>
      </c>
      <c r="I56" s="135" t="s">
        <v>311</v>
      </c>
      <c r="J56" s="81" t="str">
        <f t="shared" si="15"/>
        <v>Conventional Pollutant Standard</v>
      </c>
      <c r="K56" s="81" t="str">
        <f t="shared" si="15"/>
        <v>trans reduce regulated pollutants</v>
      </c>
      <c r="L56" s="37">
        <f t="shared" si="15"/>
        <v>0</v>
      </c>
      <c r="M56" s="37">
        <f t="shared" si="15"/>
        <v>1</v>
      </c>
      <c r="N56" s="37">
        <f t="shared" si="15"/>
        <v>0.02</v>
      </c>
      <c r="O56" s="81" t="str">
        <f t="shared" si="15"/>
        <v>% reduction in emissions</v>
      </c>
      <c r="P56" s="138" t="s">
        <v>368</v>
      </c>
      <c r="Q56" s="81" t="str">
        <f t="shared" si="16"/>
        <v>transportation-sector-main.html#conv-pol-stds</v>
      </c>
      <c r="R56" s="81" t="str">
        <f t="shared" si="16"/>
        <v>conventional-pollutant-standards.html</v>
      </c>
      <c r="S56" s="83"/>
    </row>
    <row r="57" spans="1:21" s="38" customFormat="1" ht="96" customHeight="1">
      <c r="A57" s="81" t="str">
        <f t="shared" si="13"/>
        <v>Transportation</v>
      </c>
      <c r="B57" s="81" t="str">
        <f t="shared" si="13"/>
        <v>Conventional Pollutant Standards</v>
      </c>
      <c r="C57" s="81" t="str">
        <f t="shared" si="13"/>
        <v>Percentage Reduction of Separately Regulated Pollutants</v>
      </c>
      <c r="D57" s="38" t="s">
        <v>363</v>
      </c>
      <c r="E57" s="38" t="s">
        <v>326</v>
      </c>
      <c r="F57" s="38" t="s">
        <v>363</v>
      </c>
      <c r="G57" s="38" t="s">
        <v>326</v>
      </c>
      <c r="H57" s="34">
        <v>355</v>
      </c>
      <c r="I57" s="135" t="s">
        <v>311</v>
      </c>
      <c r="J57" s="81" t="str">
        <f t="shared" si="15"/>
        <v>Conventional Pollutant Standard</v>
      </c>
      <c r="K57" s="81" t="str">
        <f t="shared" si="15"/>
        <v>trans reduce regulated pollutants</v>
      </c>
      <c r="L57" s="37">
        <f t="shared" si="15"/>
        <v>0</v>
      </c>
      <c r="M57" s="37">
        <f t="shared" si="15"/>
        <v>1</v>
      </c>
      <c r="N57" s="37">
        <f t="shared" si="15"/>
        <v>0.02</v>
      </c>
      <c r="O57" s="81" t="str">
        <f t="shared" si="15"/>
        <v>% reduction in emissions</v>
      </c>
      <c r="P57" s="138" t="s">
        <v>369</v>
      </c>
      <c r="Q57" s="81" t="str">
        <f t="shared" si="16"/>
        <v>transportation-sector-main.html#conv-pol-stds</v>
      </c>
      <c r="R57" s="81" t="str">
        <f t="shared" si="16"/>
        <v>conventional-pollutant-standards.html</v>
      </c>
      <c r="S57" s="83"/>
    </row>
    <row r="58" spans="1:21" s="38" customFormat="1" ht="96" customHeight="1">
      <c r="A58" s="81" t="str">
        <f t="shared" si="13"/>
        <v>Transportation</v>
      </c>
      <c r="B58" s="81" t="str">
        <f t="shared" si="13"/>
        <v>Conventional Pollutant Standards</v>
      </c>
      <c r="C58" s="81" t="str">
        <f t="shared" si="13"/>
        <v>Percentage Reduction of Separately Regulated Pollutants</v>
      </c>
      <c r="D58" s="38" t="s">
        <v>363</v>
      </c>
      <c r="E58" s="38" t="s">
        <v>328</v>
      </c>
      <c r="F58" s="38" t="s">
        <v>363</v>
      </c>
      <c r="G58" s="38" t="s">
        <v>328</v>
      </c>
      <c r="H58" s="34">
        <v>356</v>
      </c>
      <c r="I58" s="135" t="s">
        <v>311</v>
      </c>
      <c r="J58" s="81" t="str">
        <f t="shared" si="15"/>
        <v>Conventional Pollutant Standard</v>
      </c>
      <c r="K58" s="81" t="str">
        <f t="shared" si="15"/>
        <v>trans reduce regulated pollutants</v>
      </c>
      <c r="L58" s="37">
        <f t="shared" si="15"/>
        <v>0</v>
      </c>
      <c r="M58" s="37">
        <f t="shared" si="15"/>
        <v>1</v>
      </c>
      <c r="N58" s="37">
        <f t="shared" si="15"/>
        <v>0.02</v>
      </c>
      <c r="O58" s="81" t="str">
        <f t="shared" si="15"/>
        <v>% reduction in emissions</v>
      </c>
      <c r="P58" s="138" t="s">
        <v>370</v>
      </c>
      <c r="Q58" s="81" t="str">
        <f t="shared" si="16"/>
        <v>transportation-sector-main.html#conv-pol-stds</v>
      </c>
      <c r="R58" s="81" t="str">
        <f t="shared" si="16"/>
        <v>conventional-pollutant-standards.html</v>
      </c>
      <c r="S58" s="83"/>
    </row>
    <row r="59" spans="1:21" s="38" customFormat="1" ht="96" customHeight="1">
      <c r="A59" s="81" t="str">
        <f t="shared" si="13"/>
        <v>Transportation</v>
      </c>
      <c r="B59" s="81" t="str">
        <f t="shared" si="13"/>
        <v>Conventional Pollutant Standards</v>
      </c>
      <c r="C59" s="81" t="str">
        <f t="shared" si="13"/>
        <v>Percentage Reduction of Separately Regulated Pollutants</v>
      </c>
      <c r="D59" s="38" t="s">
        <v>363</v>
      </c>
      <c r="E59" s="38" t="s">
        <v>330</v>
      </c>
      <c r="F59" s="38" t="s">
        <v>363</v>
      </c>
      <c r="G59" s="38" t="s">
        <v>330</v>
      </c>
      <c r="H59" s="34">
        <v>357</v>
      </c>
      <c r="I59" s="135" t="s">
        <v>311</v>
      </c>
      <c r="J59" s="81" t="str">
        <f t="shared" si="15"/>
        <v>Conventional Pollutant Standard</v>
      </c>
      <c r="K59" s="81" t="str">
        <f t="shared" si="15"/>
        <v>trans reduce regulated pollutants</v>
      </c>
      <c r="L59" s="37">
        <f t="shared" si="15"/>
        <v>0</v>
      </c>
      <c r="M59" s="37">
        <f t="shared" si="15"/>
        <v>1</v>
      </c>
      <c r="N59" s="37">
        <f t="shared" si="15"/>
        <v>0.02</v>
      </c>
      <c r="O59" s="81" t="str">
        <f t="shared" si="15"/>
        <v>% reduction in emissions</v>
      </c>
      <c r="P59" s="138" t="s">
        <v>371</v>
      </c>
      <c r="Q59" s="81" t="str">
        <f t="shared" si="16"/>
        <v>transportation-sector-main.html#conv-pol-stds</v>
      </c>
      <c r="R59" s="81" t="str">
        <f t="shared" si="16"/>
        <v>conventional-pollutant-standards.html</v>
      </c>
      <c r="S59" s="83"/>
    </row>
    <row r="60" spans="1:21" s="38" customFormat="1" ht="32" customHeight="1">
      <c r="A60" s="81" t="str">
        <f t="shared" si="13"/>
        <v>Transportation</v>
      </c>
      <c r="B60" s="81" t="str">
        <f t="shared" si="13"/>
        <v>Conventional Pollutant Standards</v>
      </c>
      <c r="C60" s="81" t="str">
        <f t="shared" si="13"/>
        <v>Percentage Reduction of Separately Regulated Pollutants</v>
      </c>
      <c r="D60" s="38" t="s">
        <v>363</v>
      </c>
      <c r="E60" s="38" t="s">
        <v>332</v>
      </c>
      <c r="F60" s="38" t="s">
        <v>363</v>
      </c>
      <c r="G60" s="38" t="s">
        <v>332</v>
      </c>
      <c r="H60" s="34">
        <v>358</v>
      </c>
      <c r="I60" s="137" t="s">
        <v>333</v>
      </c>
      <c r="J60" s="81"/>
      <c r="K60" s="81"/>
      <c r="L60" s="37"/>
      <c r="M60" s="37"/>
      <c r="N60" s="37"/>
      <c r="O60" s="81"/>
      <c r="P60" s="138"/>
      <c r="Q60" s="81"/>
      <c r="R60" s="81"/>
      <c r="S60" s="83"/>
    </row>
    <row r="61" spans="1:21" s="38" customFormat="1" ht="13" customHeight="1">
      <c r="A61" s="81" t="str">
        <f t="shared" si="13"/>
        <v>Transportation</v>
      </c>
      <c r="B61" s="81" t="str">
        <f t="shared" si="13"/>
        <v>Conventional Pollutant Standards</v>
      </c>
      <c r="C61" s="81" t="str">
        <f t="shared" si="13"/>
        <v>Percentage Reduction of Separately Regulated Pollutants</v>
      </c>
      <c r="D61" s="38" t="s">
        <v>363</v>
      </c>
      <c r="E61" s="38" t="s">
        <v>334</v>
      </c>
      <c r="F61" s="38" t="s">
        <v>363</v>
      </c>
      <c r="G61" s="38" t="s">
        <v>334</v>
      </c>
      <c r="H61" s="34">
        <v>359</v>
      </c>
      <c r="I61" s="137" t="s">
        <v>333</v>
      </c>
      <c r="J61" s="81"/>
      <c r="K61" s="81"/>
      <c r="L61" s="37"/>
      <c r="M61" s="37"/>
      <c r="N61" s="37"/>
      <c r="O61" s="81"/>
      <c r="P61" s="138"/>
      <c r="Q61" s="81"/>
      <c r="R61" s="81"/>
      <c r="S61" s="83"/>
    </row>
    <row r="62" spans="1:21" s="38" customFormat="1" ht="153" customHeight="1">
      <c r="A62" s="38" t="s">
        <v>305</v>
      </c>
      <c r="B62" s="38" t="s">
        <v>372</v>
      </c>
      <c r="C62" s="38" t="s">
        <v>373</v>
      </c>
      <c r="H62" s="34">
        <v>360</v>
      </c>
      <c r="I62" s="137" t="s">
        <v>311</v>
      </c>
      <c r="J62" s="38" t="s">
        <v>373</v>
      </c>
      <c r="K62" s="38" t="s">
        <v>374</v>
      </c>
      <c r="L62" s="41">
        <v>0</v>
      </c>
      <c r="M62" s="41">
        <v>300</v>
      </c>
      <c r="N62" s="41">
        <v>5</v>
      </c>
      <c r="O62" s="38" t="s">
        <v>375</v>
      </c>
      <c r="P62" s="143"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R62" s="38" t="s">
        <v>376</v>
      </c>
      <c r="S62" s="83" t="s">
        <v>377</v>
      </c>
      <c r="U62" s="38" t="s">
        <v>378</v>
      </c>
    </row>
    <row r="63" spans="1:21" s="38" customFormat="1" ht="144" customHeight="1">
      <c r="A63" s="38" t="s">
        <v>305</v>
      </c>
      <c r="B63" s="38" t="s">
        <v>379</v>
      </c>
      <c r="C63" s="38" t="s">
        <v>380</v>
      </c>
      <c r="D63" s="135"/>
      <c r="E63" s="135"/>
      <c r="F63" s="135"/>
      <c r="G63" s="135"/>
      <c r="H63" s="34">
        <v>361</v>
      </c>
      <c r="I63" s="135" t="s">
        <v>311</v>
      </c>
      <c r="J63" s="38" t="s">
        <v>381</v>
      </c>
      <c r="K63" s="166" t="s">
        <v>382</v>
      </c>
      <c r="L63" s="39">
        <v>0</v>
      </c>
      <c r="M63" s="39">
        <v>1</v>
      </c>
      <c r="N63" s="39">
        <v>0.02</v>
      </c>
      <c r="O63" s="135" t="s">
        <v>383</v>
      </c>
      <c r="P63" s="138" t="s">
        <v>384</v>
      </c>
      <c r="Q63" s="138"/>
      <c r="R63" s="27" t="s">
        <v>385</v>
      </c>
      <c r="S63" s="84" t="s">
        <v>386</v>
      </c>
      <c r="T63" s="137"/>
    </row>
    <row r="64" spans="1:21" s="38" customFormat="1" ht="264" customHeight="1">
      <c r="A64" s="38" t="s">
        <v>305</v>
      </c>
      <c r="B64" s="38" t="s">
        <v>387</v>
      </c>
      <c r="C64" s="38" t="s">
        <v>388</v>
      </c>
      <c r="D64" s="135" t="s">
        <v>389</v>
      </c>
      <c r="E64" s="135" t="s">
        <v>308</v>
      </c>
      <c r="F64" s="135" t="s">
        <v>390</v>
      </c>
      <c r="G64" s="135" t="s">
        <v>308</v>
      </c>
      <c r="H64" s="34">
        <v>186</v>
      </c>
      <c r="I64" s="135" t="s">
        <v>311</v>
      </c>
      <c r="J64" s="38" t="s">
        <v>391</v>
      </c>
      <c r="K64" s="166" t="s">
        <v>392</v>
      </c>
      <c r="L64" s="39">
        <v>0</v>
      </c>
      <c r="M64" s="39">
        <v>1</v>
      </c>
      <c r="N64" s="39">
        <v>0.01</v>
      </c>
      <c r="O64" s="135" t="s">
        <v>393</v>
      </c>
      <c r="P64" s="143"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27" t="s">
        <v>394</v>
      </c>
      <c r="R64" s="27" t="s">
        <v>395</v>
      </c>
      <c r="S64" s="85" t="s">
        <v>396</v>
      </c>
      <c r="T64" s="137"/>
      <c r="U64" s="38" t="s">
        <v>378</v>
      </c>
    </row>
    <row r="65" spans="1:21" s="38" customFormat="1" ht="144" customHeight="1">
      <c r="A65" s="81" t="str">
        <f t="shared" ref="A65:C75" si="17">A$64</f>
        <v>Transportation</v>
      </c>
      <c r="B65" s="81" t="str">
        <f t="shared" si="17"/>
        <v>Electric Vehicle Sales Standard</v>
      </c>
      <c r="C65" s="81" t="str">
        <f t="shared" si="17"/>
        <v>Additional Minimum Required EV Sales Percentage</v>
      </c>
      <c r="D65" s="38" t="s">
        <v>397</v>
      </c>
      <c r="E65" s="38" t="s">
        <v>308</v>
      </c>
      <c r="F65" s="38" t="s">
        <v>398</v>
      </c>
      <c r="G65" s="38" t="s">
        <v>308</v>
      </c>
      <c r="H65" s="34">
        <v>203</v>
      </c>
      <c r="I65" s="137" t="s">
        <v>311</v>
      </c>
      <c r="J65" s="81" t="str">
        <f t="shared" ref="J65:O74" si="18">J$64</f>
        <v>EV Sales Standard</v>
      </c>
      <c r="K65" s="81" t="str">
        <f t="shared" si="18"/>
        <v>trans EV minimum</v>
      </c>
      <c r="L65" s="81">
        <f t="shared" si="18"/>
        <v>0</v>
      </c>
      <c r="M65" s="163">
        <f t="shared" si="18"/>
        <v>1</v>
      </c>
      <c r="N65" s="163">
        <f t="shared" si="18"/>
        <v>0.01</v>
      </c>
      <c r="O65" s="163" t="str">
        <f t="shared" si="18"/>
        <v>% of new vehicles sold</v>
      </c>
      <c r="P65" s="138" t="s">
        <v>399</v>
      </c>
      <c r="Q65" s="163" t="str">
        <f t="shared" ref="Q65:R74" si="19">Q$64</f>
        <v>transportation-sector-main.html#ev-mandate</v>
      </c>
      <c r="R65" s="163" t="str">
        <f t="shared" si="19"/>
        <v>ev-mandate.html</v>
      </c>
      <c r="S65" s="84"/>
      <c r="T65" s="137"/>
    </row>
    <row r="66" spans="1:21" s="38" customFormat="1" ht="128" customHeight="1">
      <c r="A66" s="81" t="str">
        <f t="shared" si="17"/>
        <v>Transportation</v>
      </c>
      <c r="B66" s="81" t="str">
        <f t="shared" si="17"/>
        <v>Electric Vehicle Sales Standard</v>
      </c>
      <c r="C66" s="81" t="str">
        <f t="shared" si="17"/>
        <v>Additional Minimum Required EV Sales Percentage</v>
      </c>
      <c r="D66" s="38" t="s">
        <v>389</v>
      </c>
      <c r="E66" s="38" t="s">
        <v>335</v>
      </c>
      <c r="F66" s="38" t="s">
        <v>390</v>
      </c>
      <c r="G66" s="38" t="s">
        <v>335</v>
      </c>
      <c r="H66" s="34">
        <v>187</v>
      </c>
      <c r="I66" s="135" t="s">
        <v>311</v>
      </c>
      <c r="J66" s="81" t="str">
        <f t="shared" si="18"/>
        <v>EV Sales Standard</v>
      </c>
      <c r="K66" s="81" t="str">
        <f t="shared" si="18"/>
        <v>trans EV minimum</v>
      </c>
      <c r="L66" s="81">
        <f t="shared" si="18"/>
        <v>0</v>
      </c>
      <c r="M66" s="163">
        <f t="shared" si="18"/>
        <v>1</v>
      </c>
      <c r="N66" s="163">
        <f t="shared" si="18"/>
        <v>0.01</v>
      </c>
      <c r="O66" s="163" t="str">
        <f t="shared" si="18"/>
        <v>% of new vehicles sold</v>
      </c>
      <c r="P66" s="138" t="s">
        <v>400</v>
      </c>
      <c r="Q66" s="163" t="str">
        <f t="shared" si="19"/>
        <v>transportation-sector-main.html#ev-mandate</v>
      </c>
      <c r="R66" s="163" t="str">
        <f t="shared" si="19"/>
        <v>ev-mandate.html</v>
      </c>
      <c r="S66" s="85" t="s">
        <v>401</v>
      </c>
      <c r="T66" s="137"/>
    </row>
    <row r="67" spans="1:21" s="38" customFormat="1" ht="144" customHeight="1">
      <c r="A67" s="81" t="str">
        <f t="shared" si="17"/>
        <v>Transportation</v>
      </c>
      <c r="B67" s="81" t="str">
        <f t="shared" si="17"/>
        <v>Electric Vehicle Sales Standard</v>
      </c>
      <c r="C67" s="81" t="str">
        <f t="shared" si="17"/>
        <v>Additional Minimum Required EV Sales Percentage</v>
      </c>
      <c r="D67" s="38" t="s">
        <v>397</v>
      </c>
      <c r="E67" s="38" t="s">
        <v>335</v>
      </c>
      <c r="F67" s="38" t="s">
        <v>398</v>
      </c>
      <c r="G67" s="38" t="s">
        <v>335</v>
      </c>
      <c r="H67" s="34">
        <v>191</v>
      </c>
      <c r="I67" s="135" t="s">
        <v>311</v>
      </c>
      <c r="J67" s="81" t="str">
        <f t="shared" si="18"/>
        <v>EV Sales Standard</v>
      </c>
      <c r="K67" s="81" t="str">
        <f t="shared" si="18"/>
        <v>trans EV minimum</v>
      </c>
      <c r="L67" s="81">
        <f t="shared" si="18"/>
        <v>0</v>
      </c>
      <c r="M67" s="163">
        <f t="shared" si="18"/>
        <v>1</v>
      </c>
      <c r="N67" s="163">
        <f t="shared" si="18"/>
        <v>0.01</v>
      </c>
      <c r="O67" s="163" t="str">
        <f t="shared" si="18"/>
        <v>% of new vehicles sold</v>
      </c>
      <c r="P67" s="138" t="s">
        <v>402</v>
      </c>
      <c r="Q67" s="163" t="str">
        <f t="shared" si="19"/>
        <v>transportation-sector-main.html#ev-mandate</v>
      </c>
      <c r="R67" s="163" t="str">
        <f t="shared" si="19"/>
        <v>ev-mandate.html</v>
      </c>
      <c r="S67" s="84"/>
      <c r="T67" s="137"/>
    </row>
    <row r="68" spans="1:21" s="38" customFormat="1" ht="160" customHeight="1">
      <c r="A68" s="81" t="str">
        <f t="shared" si="17"/>
        <v>Transportation</v>
      </c>
      <c r="B68" s="81" t="str">
        <f t="shared" si="17"/>
        <v>Electric Vehicle Sales Standard</v>
      </c>
      <c r="C68" s="81" t="str">
        <f t="shared" si="17"/>
        <v>Additional Minimum Required EV Sales Percentage</v>
      </c>
      <c r="D68" s="38" t="s">
        <v>389</v>
      </c>
      <c r="E68" s="38" t="s">
        <v>344</v>
      </c>
      <c r="F68" s="38" t="s">
        <v>390</v>
      </c>
      <c r="G68" s="38" t="s">
        <v>403</v>
      </c>
      <c r="H68" s="34">
        <v>496</v>
      </c>
      <c r="I68" s="135" t="s">
        <v>311</v>
      </c>
      <c r="J68" s="81" t="str">
        <f t="shared" si="18"/>
        <v>EV Sales Standard</v>
      </c>
      <c r="K68" s="81" t="str">
        <f t="shared" si="18"/>
        <v>trans EV minimum</v>
      </c>
      <c r="L68" s="81">
        <f t="shared" si="18"/>
        <v>0</v>
      </c>
      <c r="M68" s="163">
        <f t="shared" si="18"/>
        <v>1</v>
      </c>
      <c r="N68" s="163">
        <f t="shared" si="18"/>
        <v>0.01</v>
      </c>
      <c r="O68" s="163" t="str">
        <f t="shared" si="18"/>
        <v>% of new vehicles sold</v>
      </c>
      <c r="P68" s="138" t="s">
        <v>404</v>
      </c>
      <c r="Q68" s="163" t="str">
        <f t="shared" si="19"/>
        <v>transportation-sector-main.html#ev-mandate</v>
      </c>
      <c r="R68" s="163" t="str">
        <f t="shared" si="19"/>
        <v>ev-mandate.html</v>
      </c>
      <c r="S68" s="84"/>
      <c r="T68" s="137"/>
    </row>
    <row r="69" spans="1:21" s="38" customFormat="1" ht="160" customHeight="1">
      <c r="A69" s="81" t="str">
        <f t="shared" si="17"/>
        <v>Transportation</v>
      </c>
      <c r="B69" s="81" t="str">
        <f t="shared" si="17"/>
        <v>Electric Vehicle Sales Standard</v>
      </c>
      <c r="C69" s="81" t="str">
        <f t="shared" si="17"/>
        <v>Additional Minimum Required EV Sales Percentage</v>
      </c>
      <c r="D69" s="38" t="s">
        <v>397</v>
      </c>
      <c r="E69" s="38" t="s">
        <v>344</v>
      </c>
      <c r="F69" s="38" t="s">
        <v>398</v>
      </c>
      <c r="G69" s="38" t="s">
        <v>403</v>
      </c>
      <c r="H69" s="34">
        <v>497</v>
      </c>
      <c r="I69" s="135" t="s">
        <v>311</v>
      </c>
      <c r="J69" s="81" t="str">
        <f t="shared" si="18"/>
        <v>EV Sales Standard</v>
      </c>
      <c r="K69" s="81" t="str">
        <f t="shared" si="18"/>
        <v>trans EV minimum</v>
      </c>
      <c r="L69" s="81">
        <f t="shared" si="18"/>
        <v>0</v>
      </c>
      <c r="M69" s="163">
        <f t="shared" si="18"/>
        <v>1</v>
      </c>
      <c r="N69" s="163">
        <f t="shared" si="18"/>
        <v>0.01</v>
      </c>
      <c r="O69" s="163" t="str">
        <f t="shared" si="18"/>
        <v>% of new vehicles sold</v>
      </c>
      <c r="P69" s="138" t="s">
        <v>405</v>
      </c>
      <c r="Q69" s="163" t="str">
        <f t="shared" si="19"/>
        <v>transportation-sector-main.html#ev-mandate</v>
      </c>
      <c r="R69" s="163" t="str">
        <f t="shared" si="19"/>
        <v>ev-mandate.html</v>
      </c>
      <c r="S69" s="84"/>
      <c r="T69" s="137"/>
    </row>
    <row r="70" spans="1:21" s="38" customFormat="1" ht="176" customHeight="1">
      <c r="A70" s="81" t="str">
        <f t="shared" si="17"/>
        <v>Transportation</v>
      </c>
      <c r="B70" s="81" t="str">
        <f t="shared" si="17"/>
        <v>Electric Vehicle Sales Standard</v>
      </c>
      <c r="C70" s="81" t="str">
        <f t="shared" si="17"/>
        <v>Additional Minimum Required EV Sales Percentage</v>
      </c>
      <c r="D70" s="38" t="s">
        <v>389</v>
      </c>
      <c r="E70" s="38" t="s">
        <v>347</v>
      </c>
      <c r="F70" s="38" t="s">
        <v>390</v>
      </c>
      <c r="G70" s="38" t="s">
        <v>406</v>
      </c>
      <c r="H70" s="34">
        <v>498</v>
      </c>
      <c r="I70" s="135" t="s">
        <v>311</v>
      </c>
      <c r="J70" s="81" t="str">
        <f t="shared" si="18"/>
        <v>EV Sales Standard</v>
      </c>
      <c r="K70" s="81" t="str">
        <f t="shared" si="18"/>
        <v>trans EV minimum</v>
      </c>
      <c r="L70" s="81">
        <f t="shared" si="18"/>
        <v>0</v>
      </c>
      <c r="M70" s="163">
        <f t="shared" si="18"/>
        <v>1</v>
      </c>
      <c r="N70" s="163">
        <f t="shared" si="18"/>
        <v>0.01</v>
      </c>
      <c r="O70" s="163" t="str">
        <f t="shared" si="18"/>
        <v>% of new vehicles sold</v>
      </c>
      <c r="P70" s="143"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63" t="str">
        <f t="shared" si="19"/>
        <v>transportation-sector-main.html#ev-mandate</v>
      </c>
      <c r="R70" s="163" t="str">
        <f t="shared" si="19"/>
        <v>ev-mandate.html</v>
      </c>
      <c r="S70" s="84"/>
      <c r="T70" s="137"/>
      <c r="U70" s="84" t="s">
        <v>2058</v>
      </c>
    </row>
    <row r="71" spans="1:21" s="38" customFormat="1" ht="192" customHeight="1">
      <c r="A71" s="81" t="str">
        <f t="shared" si="17"/>
        <v>Transportation</v>
      </c>
      <c r="B71" s="81" t="str">
        <f t="shared" si="17"/>
        <v>Electric Vehicle Sales Standard</v>
      </c>
      <c r="C71" s="81" t="str">
        <f t="shared" si="17"/>
        <v>Additional Minimum Required EV Sales Percentage</v>
      </c>
      <c r="D71" s="38" t="s">
        <v>397</v>
      </c>
      <c r="E71" s="38" t="s">
        <v>347</v>
      </c>
      <c r="F71" s="38" t="s">
        <v>398</v>
      </c>
      <c r="G71" s="38" t="s">
        <v>406</v>
      </c>
      <c r="H71" s="34">
        <v>499</v>
      </c>
      <c r="I71" s="135" t="s">
        <v>311</v>
      </c>
      <c r="J71" s="81" t="str">
        <f t="shared" si="18"/>
        <v>EV Sales Standard</v>
      </c>
      <c r="K71" s="81" t="str">
        <f t="shared" si="18"/>
        <v>trans EV minimum</v>
      </c>
      <c r="L71" s="81">
        <f t="shared" si="18"/>
        <v>0</v>
      </c>
      <c r="M71" s="163">
        <f t="shared" si="18"/>
        <v>1</v>
      </c>
      <c r="N71" s="163">
        <f t="shared" si="18"/>
        <v>0.01</v>
      </c>
      <c r="O71" s="163" t="str">
        <f t="shared" si="18"/>
        <v>% of new vehicles sold</v>
      </c>
      <c r="P71" s="143"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63" t="str">
        <f t="shared" si="19"/>
        <v>transportation-sector-main.html#ev-mandate</v>
      </c>
      <c r="R71" s="163" t="str">
        <f t="shared" si="19"/>
        <v>ev-mandate.html</v>
      </c>
      <c r="S71" s="84"/>
      <c r="T71" s="137"/>
      <c r="U71" s="84" t="s">
        <v>2058</v>
      </c>
    </row>
    <row r="72" spans="1:21" s="38" customFormat="1" ht="192" customHeight="1">
      <c r="A72" s="81" t="str">
        <f t="shared" si="17"/>
        <v>Transportation</v>
      </c>
      <c r="B72" s="81" t="str">
        <f t="shared" si="17"/>
        <v>Electric Vehicle Sales Standard</v>
      </c>
      <c r="C72" s="81" t="str">
        <f t="shared" si="17"/>
        <v>Additional Minimum Required EV Sales Percentage</v>
      </c>
      <c r="D72" s="38" t="s">
        <v>389</v>
      </c>
      <c r="E72" s="38" t="s">
        <v>355</v>
      </c>
      <c r="F72" s="38" t="s">
        <v>390</v>
      </c>
      <c r="G72" s="38" t="s">
        <v>407</v>
      </c>
      <c r="H72" s="34">
        <v>500</v>
      </c>
      <c r="I72" s="135" t="s">
        <v>311</v>
      </c>
      <c r="J72" s="81" t="str">
        <f t="shared" si="18"/>
        <v>EV Sales Standard</v>
      </c>
      <c r="K72" s="81" t="str">
        <f t="shared" si="18"/>
        <v>trans EV minimum</v>
      </c>
      <c r="L72" s="81">
        <f t="shared" si="18"/>
        <v>0</v>
      </c>
      <c r="M72" s="163">
        <f t="shared" si="18"/>
        <v>1</v>
      </c>
      <c r="N72" s="163">
        <f t="shared" si="18"/>
        <v>0.01</v>
      </c>
      <c r="O72" s="163" t="str">
        <f t="shared" si="18"/>
        <v>% of new vehicles sold</v>
      </c>
      <c r="P72" s="138" t="s">
        <v>408</v>
      </c>
      <c r="Q72" s="163" t="str">
        <f t="shared" si="19"/>
        <v>transportation-sector-main.html#ev-mandate</v>
      </c>
      <c r="R72" s="163" t="str">
        <f t="shared" si="19"/>
        <v>ev-mandate.html</v>
      </c>
      <c r="S72" s="86" t="s">
        <v>409</v>
      </c>
      <c r="T72" s="137"/>
    </row>
    <row r="73" spans="1:21" s="38" customFormat="1" ht="224" customHeight="1">
      <c r="A73" s="81" t="str">
        <f t="shared" si="17"/>
        <v>Transportation</v>
      </c>
      <c r="B73" s="81" t="str">
        <f t="shared" si="17"/>
        <v>Electric Vehicle Sales Standard</v>
      </c>
      <c r="C73" s="81" t="str">
        <f t="shared" si="17"/>
        <v>Additional Minimum Required EV Sales Percentage</v>
      </c>
      <c r="D73" s="38" t="s">
        <v>397</v>
      </c>
      <c r="E73" s="38" t="s">
        <v>355</v>
      </c>
      <c r="F73" s="38" t="s">
        <v>398</v>
      </c>
      <c r="G73" s="38" t="s">
        <v>407</v>
      </c>
      <c r="H73" s="34">
        <v>501</v>
      </c>
      <c r="I73" s="135" t="s">
        <v>311</v>
      </c>
      <c r="J73" s="81" t="str">
        <f t="shared" si="18"/>
        <v>EV Sales Standard</v>
      </c>
      <c r="K73" s="81" t="str">
        <f t="shared" si="18"/>
        <v>trans EV minimum</v>
      </c>
      <c r="L73" s="81">
        <f t="shared" si="18"/>
        <v>0</v>
      </c>
      <c r="M73" s="163">
        <f t="shared" si="18"/>
        <v>1</v>
      </c>
      <c r="N73" s="163">
        <f t="shared" si="18"/>
        <v>0.01</v>
      </c>
      <c r="O73" s="163" t="str">
        <f t="shared" si="18"/>
        <v>% of new vehicles sold</v>
      </c>
      <c r="P73" s="138" t="s">
        <v>410</v>
      </c>
      <c r="Q73" s="163" t="str">
        <f t="shared" si="19"/>
        <v>transportation-sector-main.html#ev-mandate</v>
      </c>
      <c r="R73" s="163" t="str">
        <f t="shared" si="19"/>
        <v>ev-mandate.html</v>
      </c>
      <c r="S73" s="84"/>
      <c r="T73" s="137"/>
    </row>
    <row r="74" spans="1:21" s="38" customFormat="1" ht="144" customHeight="1">
      <c r="A74" s="81" t="str">
        <f t="shared" si="17"/>
        <v>Transportation</v>
      </c>
      <c r="B74" s="81" t="str">
        <f t="shared" si="17"/>
        <v>Electric Vehicle Sales Standard</v>
      </c>
      <c r="C74" s="81" t="str">
        <f t="shared" si="17"/>
        <v>Additional Minimum Required EV Sales Percentage</v>
      </c>
      <c r="D74" s="38" t="s">
        <v>389</v>
      </c>
      <c r="E74" s="38" t="s">
        <v>363</v>
      </c>
      <c r="F74" s="38" t="s">
        <v>390</v>
      </c>
      <c r="G74" s="38" t="s">
        <v>411</v>
      </c>
      <c r="H74" s="34">
        <v>188</v>
      </c>
      <c r="I74" s="135" t="s">
        <v>311</v>
      </c>
      <c r="J74" s="81" t="str">
        <f t="shared" si="18"/>
        <v>EV Sales Standard</v>
      </c>
      <c r="K74" s="81" t="str">
        <f t="shared" si="18"/>
        <v>trans EV minimum</v>
      </c>
      <c r="L74" s="81">
        <f t="shared" si="18"/>
        <v>0</v>
      </c>
      <c r="M74" s="163">
        <f t="shared" si="18"/>
        <v>1</v>
      </c>
      <c r="N74" s="163">
        <f t="shared" si="18"/>
        <v>0.01</v>
      </c>
      <c r="O74" s="163" t="str">
        <f t="shared" si="18"/>
        <v>% of new vehicles sold</v>
      </c>
      <c r="P74" s="138" t="s">
        <v>412</v>
      </c>
      <c r="Q74" s="163" t="str">
        <f t="shared" si="19"/>
        <v>transportation-sector-main.html#ev-mandate</v>
      </c>
      <c r="R74" s="163" t="str">
        <f t="shared" si="19"/>
        <v>ev-mandate.html</v>
      </c>
      <c r="S74" s="84"/>
      <c r="T74" s="137"/>
    </row>
    <row r="75" spans="1:21" s="38" customFormat="1" ht="32" customHeight="1">
      <c r="A75" s="81" t="str">
        <f t="shared" si="17"/>
        <v>Transportation</v>
      </c>
      <c r="B75" s="81" t="str">
        <f t="shared" si="17"/>
        <v>Electric Vehicle Sales Standard</v>
      </c>
      <c r="C75" s="81" t="str">
        <f t="shared" si="17"/>
        <v>Additional Minimum Required EV Sales Percentage</v>
      </c>
      <c r="D75" s="38" t="s">
        <v>397</v>
      </c>
      <c r="E75" s="38" t="s">
        <v>363</v>
      </c>
      <c r="F75" s="38" t="s">
        <v>398</v>
      </c>
      <c r="G75" s="38" t="s">
        <v>411</v>
      </c>
      <c r="H75" s="34">
        <v>591</v>
      </c>
      <c r="I75" s="137" t="s">
        <v>333</v>
      </c>
      <c r="J75" s="81" t="str">
        <f>J$64</f>
        <v>EV Sales Standard</v>
      </c>
      <c r="K75" s="81" t="str">
        <f>K$64</f>
        <v>trans EV minimum</v>
      </c>
      <c r="L75" s="41"/>
      <c r="M75" s="41"/>
      <c r="N75" s="41"/>
      <c r="O75" s="135"/>
      <c r="P75" s="138"/>
      <c r="Q75" s="27"/>
      <c r="R75" s="27"/>
      <c r="S75" s="84"/>
      <c r="T75" s="137"/>
    </row>
    <row r="76" spans="1:21" s="38" customFormat="1" ht="112" customHeight="1">
      <c r="A76" s="38" t="s">
        <v>305</v>
      </c>
      <c r="B76" s="38" t="s">
        <v>413</v>
      </c>
      <c r="C76" s="38" t="s">
        <v>414</v>
      </c>
      <c r="D76" s="135" t="s">
        <v>389</v>
      </c>
      <c r="E76" s="135" t="s">
        <v>308</v>
      </c>
      <c r="F76" s="135" t="s">
        <v>390</v>
      </c>
      <c r="G76" s="135" t="s">
        <v>308</v>
      </c>
      <c r="H76" s="34">
        <v>189</v>
      </c>
      <c r="I76" s="135" t="s">
        <v>311</v>
      </c>
      <c r="J76" s="38" t="s">
        <v>415</v>
      </c>
      <c r="K76" s="166" t="s">
        <v>416</v>
      </c>
      <c r="L76" s="39">
        <v>0</v>
      </c>
      <c r="M76" s="39">
        <v>0.5</v>
      </c>
      <c r="N76" s="39">
        <v>0.01</v>
      </c>
      <c r="O76" s="27" t="s">
        <v>417</v>
      </c>
      <c r="P76" s="143"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7" t="s">
        <v>418</v>
      </c>
      <c r="R76" s="27" t="s">
        <v>419</v>
      </c>
      <c r="S76" s="84" t="s">
        <v>420</v>
      </c>
      <c r="T76" s="137"/>
      <c r="U76" s="38" t="s">
        <v>2059</v>
      </c>
    </row>
    <row r="77" spans="1:21" ht="16" customHeight="1">
      <c r="A77" s="81" t="str">
        <f t="shared" ref="A77:C87" si="20">A$76</f>
        <v>Transportation</v>
      </c>
      <c r="B77" s="81" t="str">
        <f t="shared" si="20"/>
        <v>Electric Vehicle Subsidy</v>
      </c>
      <c r="C77" s="81" t="str">
        <f t="shared" si="20"/>
        <v>Additional EV Subsidy Percentage</v>
      </c>
      <c r="D77" s="38" t="s">
        <v>397</v>
      </c>
      <c r="E77" s="38" t="s">
        <v>308</v>
      </c>
      <c r="F77" s="38" t="s">
        <v>398</v>
      </c>
      <c r="G77" s="38" t="s">
        <v>308</v>
      </c>
      <c r="H77" s="80">
        <v>592</v>
      </c>
      <c r="I77" s="137" t="s">
        <v>333</v>
      </c>
      <c r="J77" s="81" t="str">
        <f t="shared" ref="J77:K87" si="21">J$76</f>
        <v>EV Subsidy</v>
      </c>
      <c r="K77" s="160" t="str">
        <f t="shared" si="21"/>
        <v>trans EV subsidy</v>
      </c>
      <c r="L77" s="28"/>
      <c r="M77" s="28"/>
      <c r="N77" s="28"/>
      <c r="O77" s="28"/>
      <c r="P77" s="124"/>
      <c r="Q77" s="28"/>
      <c r="R77" s="28"/>
      <c r="S77" s="87"/>
    </row>
    <row r="78" spans="1:21" ht="16" customHeight="1">
      <c r="A78" s="81" t="str">
        <f t="shared" si="20"/>
        <v>Transportation</v>
      </c>
      <c r="B78" s="81" t="str">
        <f t="shared" si="20"/>
        <v>Electric Vehicle Subsidy</v>
      </c>
      <c r="C78" s="81" t="str">
        <f t="shared" si="20"/>
        <v>Additional EV Subsidy Percentage</v>
      </c>
      <c r="D78" s="38" t="s">
        <v>389</v>
      </c>
      <c r="E78" s="38" t="s">
        <v>335</v>
      </c>
      <c r="F78" s="38" t="s">
        <v>390</v>
      </c>
      <c r="G78" s="38" t="s">
        <v>335</v>
      </c>
      <c r="H78" s="80">
        <v>593</v>
      </c>
      <c r="I78" s="137" t="s">
        <v>333</v>
      </c>
      <c r="J78" s="81" t="str">
        <f t="shared" si="21"/>
        <v>EV Subsidy</v>
      </c>
      <c r="K78" s="160" t="str">
        <f t="shared" si="21"/>
        <v>trans EV subsidy</v>
      </c>
      <c r="L78" s="28"/>
      <c r="M78" s="28"/>
      <c r="N78" s="28"/>
      <c r="O78" s="28"/>
      <c r="P78" s="124"/>
      <c r="Q78" s="28"/>
      <c r="R78" s="28"/>
      <c r="S78" s="87"/>
    </row>
    <row r="79" spans="1:21" ht="16" customHeight="1">
      <c r="A79" s="81" t="str">
        <f t="shared" si="20"/>
        <v>Transportation</v>
      </c>
      <c r="B79" s="81" t="str">
        <f t="shared" si="20"/>
        <v>Electric Vehicle Subsidy</v>
      </c>
      <c r="C79" s="81" t="str">
        <f t="shared" si="20"/>
        <v>Additional EV Subsidy Percentage</v>
      </c>
      <c r="D79" s="38" t="s">
        <v>397</v>
      </c>
      <c r="E79" s="38" t="s">
        <v>335</v>
      </c>
      <c r="F79" s="38" t="s">
        <v>398</v>
      </c>
      <c r="G79" s="38" t="s">
        <v>335</v>
      </c>
      <c r="H79" s="80">
        <v>594</v>
      </c>
      <c r="I79" s="137" t="s">
        <v>333</v>
      </c>
      <c r="J79" s="81" t="str">
        <f t="shared" si="21"/>
        <v>EV Subsidy</v>
      </c>
      <c r="K79" s="160" t="str">
        <f t="shared" si="21"/>
        <v>trans EV subsidy</v>
      </c>
      <c r="L79" s="28"/>
      <c r="M79" s="28"/>
      <c r="N79" s="28"/>
      <c r="O79" s="28"/>
      <c r="P79" s="124"/>
      <c r="Q79" s="28"/>
      <c r="R79" s="28"/>
      <c r="S79" s="87"/>
    </row>
    <row r="80" spans="1:21" ht="16" customHeight="1">
      <c r="A80" s="81" t="str">
        <f t="shared" si="20"/>
        <v>Transportation</v>
      </c>
      <c r="B80" s="81" t="str">
        <f t="shared" si="20"/>
        <v>Electric Vehicle Subsidy</v>
      </c>
      <c r="C80" s="81" t="str">
        <f t="shared" si="20"/>
        <v>Additional EV Subsidy Percentage</v>
      </c>
      <c r="D80" s="38" t="s">
        <v>389</v>
      </c>
      <c r="E80" s="38" t="s">
        <v>344</v>
      </c>
      <c r="F80" s="38" t="s">
        <v>390</v>
      </c>
      <c r="G80" s="38" t="s">
        <v>403</v>
      </c>
      <c r="H80" s="80">
        <v>595</v>
      </c>
      <c r="I80" s="137" t="s">
        <v>333</v>
      </c>
      <c r="J80" s="81" t="str">
        <f t="shared" si="21"/>
        <v>EV Subsidy</v>
      </c>
      <c r="K80" s="160" t="str">
        <f t="shared" si="21"/>
        <v>trans EV subsidy</v>
      </c>
      <c r="L80" s="28"/>
      <c r="M80" s="28"/>
      <c r="N80" s="28"/>
      <c r="O80" s="28"/>
      <c r="P80" s="124"/>
      <c r="Q80" s="28"/>
      <c r="R80" s="28"/>
      <c r="S80" s="87"/>
    </row>
    <row r="81" spans="1:20" ht="16" customHeight="1">
      <c r="A81" s="81" t="str">
        <f t="shared" si="20"/>
        <v>Transportation</v>
      </c>
      <c r="B81" s="81" t="str">
        <f t="shared" si="20"/>
        <v>Electric Vehicle Subsidy</v>
      </c>
      <c r="C81" s="81" t="str">
        <f t="shared" si="20"/>
        <v>Additional EV Subsidy Percentage</v>
      </c>
      <c r="D81" s="38" t="s">
        <v>397</v>
      </c>
      <c r="E81" s="38" t="s">
        <v>344</v>
      </c>
      <c r="F81" s="38" t="s">
        <v>398</v>
      </c>
      <c r="G81" s="38" t="s">
        <v>403</v>
      </c>
      <c r="H81" s="80">
        <v>596</v>
      </c>
      <c r="I81" s="137" t="s">
        <v>333</v>
      </c>
      <c r="J81" s="81" t="str">
        <f t="shared" si="21"/>
        <v>EV Subsidy</v>
      </c>
      <c r="K81" s="160" t="str">
        <f t="shared" si="21"/>
        <v>trans EV subsidy</v>
      </c>
      <c r="L81" s="28"/>
      <c r="M81" s="28"/>
      <c r="N81" s="28"/>
      <c r="O81" s="28"/>
      <c r="P81" s="124"/>
      <c r="Q81" s="28"/>
      <c r="R81" s="28"/>
      <c r="S81" s="87"/>
    </row>
    <row r="82" spans="1:20" ht="16" customHeight="1">
      <c r="A82" s="81" t="str">
        <f t="shared" si="20"/>
        <v>Transportation</v>
      </c>
      <c r="B82" s="81" t="str">
        <f t="shared" si="20"/>
        <v>Electric Vehicle Subsidy</v>
      </c>
      <c r="C82" s="81" t="str">
        <f t="shared" si="20"/>
        <v>Additional EV Subsidy Percentage</v>
      </c>
      <c r="D82" s="38" t="s">
        <v>389</v>
      </c>
      <c r="E82" s="38" t="s">
        <v>347</v>
      </c>
      <c r="F82" s="38" t="s">
        <v>390</v>
      </c>
      <c r="G82" s="38" t="s">
        <v>406</v>
      </c>
      <c r="H82" s="80">
        <v>597</v>
      </c>
      <c r="I82" s="137" t="s">
        <v>333</v>
      </c>
      <c r="J82" s="81" t="str">
        <f t="shared" si="21"/>
        <v>EV Subsidy</v>
      </c>
      <c r="K82" s="160" t="str">
        <f t="shared" si="21"/>
        <v>trans EV subsidy</v>
      </c>
      <c r="L82" s="28"/>
      <c r="M82" s="28"/>
      <c r="N82" s="28"/>
      <c r="O82" s="28"/>
      <c r="P82" s="124"/>
      <c r="Q82" s="28"/>
      <c r="R82" s="28"/>
      <c r="S82" s="87"/>
    </row>
    <row r="83" spans="1:20" ht="16" customHeight="1">
      <c r="A83" s="81" t="str">
        <f t="shared" si="20"/>
        <v>Transportation</v>
      </c>
      <c r="B83" s="81" t="str">
        <f t="shared" si="20"/>
        <v>Electric Vehicle Subsidy</v>
      </c>
      <c r="C83" s="81" t="str">
        <f t="shared" si="20"/>
        <v>Additional EV Subsidy Percentage</v>
      </c>
      <c r="D83" s="38" t="s">
        <v>397</v>
      </c>
      <c r="E83" s="38" t="s">
        <v>347</v>
      </c>
      <c r="F83" s="38" t="s">
        <v>398</v>
      </c>
      <c r="G83" s="38" t="s">
        <v>406</v>
      </c>
      <c r="H83" s="80">
        <v>598</v>
      </c>
      <c r="I83" s="137" t="s">
        <v>333</v>
      </c>
      <c r="J83" s="81" t="str">
        <f t="shared" si="21"/>
        <v>EV Subsidy</v>
      </c>
      <c r="K83" s="160" t="str">
        <f t="shared" si="21"/>
        <v>trans EV subsidy</v>
      </c>
      <c r="L83" s="28"/>
      <c r="M83" s="28"/>
      <c r="N83" s="28"/>
      <c r="O83" s="28"/>
      <c r="P83" s="124"/>
      <c r="Q83" s="28"/>
      <c r="R83" s="28"/>
      <c r="S83" s="87"/>
    </row>
    <row r="84" spans="1:20" ht="16" customHeight="1">
      <c r="A84" s="81" t="str">
        <f t="shared" si="20"/>
        <v>Transportation</v>
      </c>
      <c r="B84" s="81" t="str">
        <f t="shared" si="20"/>
        <v>Electric Vehicle Subsidy</v>
      </c>
      <c r="C84" s="81" t="str">
        <f t="shared" si="20"/>
        <v>Additional EV Subsidy Percentage</v>
      </c>
      <c r="D84" s="38" t="s">
        <v>389</v>
      </c>
      <c r="E84" s="38" t="s">
        <v>355</v>
      </c>
      <c r="F84" s="38" t="s">
        <v>390</v>
      </c>
      <c r="G84" s="38" t="s">
        <v>407</v>
      </c>
      <c r="H84" s="80">
        <v>599</v>
      </c>
      <c r="I84" s="137" t="s">
        <v>333</v>
      </c>
      <c r="J84" s="81" t="str">
        <f t="shared" si="21"/>
        <v>EV Subsidy</v>
      </c>
      <c r="K84" s="160" t="str">
        <f t="shared" si="21"/>
        <v>trans EV subsidy</v>
      </c>
      <c r="L84" s="28"/>
      <c r="M84" s="28"/>
      <c r="N84" s="28"/>
      <c r="O84" s="28"/>
      <c r="P84" s="124"/>
      <c r="Q84" s="28"/>
      <c r="R84" s="28"/>
      <c r="S84" s="87"/>
    </row>
    <row r="85" spans="1:20" ht="16" customHeight="1">
      <c r="A85" s="81" t="str">
        <f t="shared" si="20"/>
        <v>Transportation</v>
      </c>
      <c r="B85" s="81" t="str">
        <f t="shared" si="20"/>
        <v>Electric Vehicle Subsidy</v>
      </c>
      <c r="C85" s="81" t="str">
        <f t="shared" si="20"/>
        <v>Additional EV Subsidy Percentage</v>
      </c>
      <c r="D85" s="38" t="s">
        <v>397</v>
      </c>
      <c r="E85" s="38" t="s">
        <v>355</v>
      </c>
      <c r="F85" s="38" t="s">
        <v>398</v>
      </c>
      <c r="G85" s="38" t="s">
        <v>407</v>
      </c>
      <c r="H85" s="80">
        <v>600</v>
      </c>
      <c r="I85" s="137" t="s">
        <v>333</v>
      </c>
      <c r="J85" s="81" t="str">
        <f t="shared" si="21"/>
        <v>EV Subsidy</v>
      </c>
      <c r="K85" s="160" t="str">
        <f t="shared" si="21"/>
        <v>trans EV subsidy</v>
      </c>
      <c r="L85" s="28"/>
      <c r="M85" s="28"/>
      <c r="N85" s="28"/>
      <c r="O85" s="28"/>
      <c r="P85" s="124"/>
      <c r="Q85" s="28"/>
      <c r="R85" s="28"/>
      <c r="S85" s="87"/>
    </row>
    <row r="86" spans="1:20" ht="16" customHeight="1">
      <c r="A86" s="81" t="str">
        <f t="shared" si="20"/>
        <v>Transportation</v>
      </c>
      <c r="B86" s="81" t="str">
        <f t="shared" si="20"/>
        <v>Electric Vehicle Subsidy</v>
      </c>
      <c r="C86" s="81" t="str">
        <f t="shared" si="20"/>
        <v>Additional EV Subsidy Percentage</v>
      </c>
      <c r="D86" s="38" t="s">
        <v>389</v>
      </c>
      <c r="E86" s="38" t="s">
        <v>363</v>
      </c>
      <c r="F86" s="38" t="s">
        <v>390</v>
      </c>
      <c r="G86" s="38" t="s">
        <v>411</v>
      </c>
      <c r="H86" s="80">
        <v>601</v>
      </c>
      <c r="I86" s="137" t="s">
        <v>333</v>
      </c>
      <c r="J86" s="81" t="str">
        <f t="shared" si="21"/>
        <v>EV Subsidy</v>
      </c>
      <c r="K86" s="160" t="str">
        <f t="shared" si="21"/>
        <v>trans EV subsidy</v>
      </c>
      <c r="L86" s="28"/>
      <c r="M86" s="28"/>
      <c r="N86" s="28"/>
      <c r="O86" s="28"/>
      <c r="P86" s="124"/>
      <c r="Q86" s="28"/>
      <c r="R86" s="28"/>
      <c r="S86" s="87"/>
    </row>
    <row r="87" spans="1:20" ht="16" customHeight="1">
      <c r="A87" s="81" t="str">
        <f t="shared" si="20"/>
        <v>Transportation</v>
      </c>
      <c r="B87" s="81" t="str">
        <f t="shared" si="20"/>
        <v>Electric Vehicle Subsidy</v>
      </c>
      <c r="C87" s="81" t="str">
        <f t="shared" si="20"/>
        <v>Additional EV Subsidy Percentage</v>
      </c>
      <c r="D87" s="38" t="s">
        <v>397</v>
      </c>
      <c r="E87" s="38" t="s">
        <v>363</v>
      </c>
      <c r="F87" s="38" t="s">
        <v>398</v>
      </c>
      <c r="G87" s="38" t="s">
        <v>411</v>
      </c>
      <c r="H87" s="80">
        <v>602</v>
      </c>
      <c r="I87" s="137" t="s">
        <v>333</v>
      </c>
      <c r="J87" s="81" t="str">
        <f t="shared" si="21"/>
        <v>EV Subsidy</v>
      </c>
      <c r="K87" s="160" t="str">
        <f t="shared" si="21"/>
        <v>trans EV subsidy</v>
      </c>
      <c r="L87" s="28"/>
      <c r="M87" s="28"/>
      <c r="N87" s="28"/>
      <c r="O87" s="28"/>
      <c r="P87" s="124"/>
      <c r="Q87" s="28"/>
      <c r="R87" s="28"/>
      <c r="S87" s="87"/>
    </row>
    <row r="88" spans="1:20" ht="160" customHeight="1">
      <c r="A88" s="166" t="s">
        <v>305</v>
      </c>
      <c r="B88" s="166" t="s">
        <v>421</v>
      </c>
      <c r="C88" s="166" t="s">
        <v>422</v>
      </c>
      <c r="D88" s="135"/>
      <c r="E88" s="135"/>
      <c r="F88" s="135"/>
      <c r="G88" s="135"/>
      <c r="H88" s="80">
        <v>1</v>
      </c>
      <c r="I88" s="135" t="s">
        <v>311</v>
      </c>
      <c r="J88" s="80" t="s">
        <v>421</v>
      </c>
      <c r="K88" s="166" t="s">
        <v>423</v>
      </c>
      <c r="L88" s="161">
        <v>0</v>
      </c>
      <c r="M88" s="161">
        <v>1</v>
      </c>
      <c r="N88" s="78">
        <v>0.02</v>
      </c>
      <c r="O88" s="135" t="s">
        <v>424</v>
      </c>
      <c r="P88" s="138" t="s">
        <v>425</v>
      </c>
      <c r="Q88" s="135" t="s">
        <v>426</v>
      </c>
      <c r="R88" s="137" t="s">
        <v>427</v>
      </c>
      <c r="S88" s="162" t="s">
        <v>428</v>
      </c>
      <c r="T88" s="135" t="s">
        <v>429</v>
      </c>
    </row>
    <row r="89" spans="1:20" ht="75" customHeight="1">
      <c r="A89" s="166" t="s">
        <v>305</v>
      </c>
      <c r="B89" s="166" t="s">
        <v>430</v>
      </c>
      <c r="C89" s="166" t="s">
        <v>431</v>
      </c>
      <c r="D89" s="135" t="s">
        <v>389</v>
      </c>
      <c r="E89" s="135" t="s">
        <v>308</v>
      </c>
      <c r="F89" s="135" t="s">
        <v>390</v>
      </c>
      <c r="G89" s="135" t="s">
        <v>308</v>
      </c>
      <c r="H89" s="80">
        <v>362</v>
      </c>
      <c r="I89" s="137" t="s">
        <v>311</v>
      </c>
      <c r="J89" s="80" t="s">
        <v>432</v>
      </c>
      <c r="K89" s="166" t="s">
        <v>433</v>
      </c>
      <c r="L89" s="161">
        <v>0</v>
      </c>
      <c r="M89" s="161">
        <f>ROUND(MaxBoundCalculations!B88,1)</f>
        <v>1</v>
      </c>
      <c r="N89" s="161">
        <v>0.01</v>
      </c>
      <c r="O89" s="135" t="s">
        <v>434</v>
      </c>
      <c r="P89" s="138" t="s">
        <v>435</v>
      </c>
      <c r="Q89" s="135" t="s">
        <v>436</v>
      </c>
      <c r="R89" s="137" t="s">
        <v>437</v>
      </c>
      <c r="S89" s="88" t="s">
        <v>438</v>
      </c>
      <c r="T89" s="135" t="s">
        <v>439</v>
      </c>
    </row>
    <row r="90" spans="1:20" ht="90" customHeight="1">
      <c r="A90" s="81" t="str">
        <f t="shared" ref="A90:C100" si="22">A$89</f>
        <v>Transportation</v>
      </c>
      <c r="B90" s="81" t="str">
        <f t="shared" si="22"/>
        <v>Fuel Economy Standard</v>
      </c>
      <c r="C90" s="81" t="str">
        <f t="shared" si="22"/>
        <v>Percentage Additional Improvement of Fuel Economy Std</v>
      </c>
      <c r="D90" s="135" t="s">
        <v>397</v>
      </c>
      <c r="E90" s="135" t="s">
        <v>308</v>
      </c>
      <c r="F90" s="135" t="s">
        <v>398</v>
      </c>
      <c r="G90" s="135" t="s">
        <v>308</v>
      </c>
      <c r="H90" s="80">
        <v>363</v>
      </c>
      <c r="I90" s="137" t="s">
        <v>311</v>
      </c>
      <c r="J90" s="30" t="str">
        <f t="shared" ref="J90:O90" si="23">J$89</f>
        <v>Vehicle Fuel Economy Standards</v>
      </c>
      <c r="K90" s="30" t="str">
        <f t="shared" si="23"/>
        <v>trans fuel economy standards</v>
      </c>
      <c r="L90" s="37">
        <f t="shared" si="23"/>
        <v>0</v>
      </c>
      <c r="M90" s="37">
        <f t="shared" si="23"/>
        <v>1</v>
      </c>
      <c r="N90" s="37">
        <f t="shared" si="23"/>
        <v>0.01</v>
      </c>
      <c r="O90" s="81" t="str">
        <f t="shared" si="23"/>
        <v>% increase in miles/gal</v>
      </c>
      <c r="P90" s="138" t="s">
        <v>440</v>
      </c>
      <c r="Q90" s="81" t="str">
        <f>Q$89</f>
        <v>transportation-sector-main.html#fuel-econ-std</v>
      </c>
      <c r="R90" s="81" t="str">
        <f>R$89</f>
        <v>fuel-economy-standard.html</v>
      </c>
      <c r="S90" s="89"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40" t="str">
        <f>T$89</f>
        <v>National Research Council, 2013, "Transitions to Alternative Vehicles and Fuels", https://www.nap.edu/catalog/18264/transitions-to-alternative-vehicles-and-fuels, Table 2.9, Fuel economy test mpg.</v>
      </c>
    </row>
    <row r="91" spans="1:20" ht="107.25" customHeight="1">
      <c r="A91" s="81" t="str">
        <f t="shared" si="22"/>
        <v>Transportation</v>
      </c>
      <c r="B91" s="81" t="str">
        <f t="shared" si="22"/>
        <v>Fuel Economy Standard</v>
      </c>
      <c r="C91" s="81" t="str">
        <f t="shared" si="22"/>
        <v>Percentage Additional Improvement of Fuel Economy Std</v>
      </c>
      <c r="D91" s="135" t="s">
        <v>389</v>
      </c>
      <c r="E91" s="135" t="s">
        <v>335</v>
      </c>
      <c r="F91" s="135" t="s">
        <v>390</v>
      </c>
      <c r="G91" s="135" t="s">
        <v>335</v>
      </c>
      <c r="H91" s="80">
        <v>364</v>
      </c>
      <c r="I91" s="137" t="s">
        <v>311</v>
      </c>
      <c r="J91" s="30" t="str">
        <f t="shared" ref="J91:L99" si="24">J$89</f>
        <v>Vehicle Fuel Economy Standards</v>
      </c>
      <c r="K91" s="30" t="str">
        <f t="shared" si="24"/>
        <v>trans fuel economy standards</v>
      </c>
      <c r="L91" s="37">
        <f t="shared" si="24"/>
        <v>0</v>
      </c>
      <c r="M91" s="39">
        <v>0.66</v>
      </c>
      <c r="N91" s="37">
        <f t="shared" ref="N91:O99" si="25">N$89</f>
        <v>0.01</v>
      </c>
      <c r="O91" s="81" t="str">
        <f t="shared" si="25"/>
        <v>% increase in miles/gal</v>
      </c>
      <c r="P91" s="138" t="s">
        <v>441</v>
      </c>
      <c r="Q91" s="81" t="str">
        <f t="shared" ref="Q91:R99" si="26">Q$89</f>
        <v>transportation-sector-main.html#fuel-econ-std</v>
      </c>
      <c r="R91" s="81" t="str">
        <f t="shared" si="26"/>
        <v>fuel-economy-standard.html</v>
      </c>
      <c r="S91" s="88" t="s">
        <v>442</v>
      </c>
      <c r="T91" s="135" t="s">
        <v>443</v>
      </c>
    </row>
    <row r="92" spans="1:20" ht="105" customHeight="1">
      <c r="A92" s="81" t="str">
        <f t="shared" si="22"/>
        <v>Transportation</v>
      </c>
      <c r="B92" s="81" t="str">
        <f t="shared" si="22"/>
        <v>Fuel Economy Standard</v>
      </c>
      <c r="C92" s="81" t="str">
        <f t="shared" si="22"/>
        <v>Percentage Additional Improvement of Fuel Economy Std</v>
      </c>
      <c r="D92" s="135" t="s">
        <v>397</v>
      </c>
      <c r="E92" s="135" t="s">
        <v>335</v>
      </c>
      <c r="F92" s="135" t="s">
        <v>398</v>
      </c>
      <c r="G92" s="135" t="s">
        <v>335</v>
      </c>
      <c r="H92" s="80">
        <v>365</v>
      </c>
      <c r="I92" s="137" t="s">
        <v>311</v>
      </c>
      <c r="J92" s="30" t="str">
        <f t="shared" si="24"/>
        <v>Vehicle Fuel Economy Standards</v>
      </c>
      <c r="K92" s="30" t="str">
        <f t="shared" si="24"/>
        <v>trans fuel economy standards</v>
      </c>
      <c r="L92" s="37">
        <f t="shared" si="24"/>
        <v>0</v>
      </c>
      <c r="M92" s="37">
        <f>M$91</f>
        <v>0.66</v>
      </c>
      <c r="N92" s="37">
        <f t="shared" si="25"/>
        <v>0.01</v>
      </c>
      <c r="O92" s="81" t="str">
        <f t="shared" si="25"/>
        <v>% increase in miles/gal</v>
      </c>
      <c r="P92" s="138" t="s">
        <v>444</v>
      </c>
      <c r="Q92" s="81" t="str">
        <f t="shared" si="26"/>
        <v>transportation-sector-main.html#fuel-econ-std</v>
      </c>
      <c r="R92" s="81" t="str">
        <f t="shared" si="26"/>
        <v>fuel-economy-standard.html</v>
      </c>
      <c r="S92" s="9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40" t="str">
        <f>T$89</f>
        <v>National Research Council, 2013, "Transitions to Alternative Vehicles and Fuels", https://www.nap.edu/catalog/18264/transitions-to-alternative-vehicles-and-fuels, Table 2.9, Fuel economy test mpg.</v>
      </c>
    </row>
    <row r="93" spans="1:20" ht="112" customHeight="1">
      <c r="A93" s="81" t="str">
        <f t="shared" si="22"/>
        <v>Transportation</v>
      </c>
      <c r="B93" s="81" t="str">
        <f t="shared" si="22"/>
        <v>Fuel Economy Standard</v>
      </c>
      <c r="C93" s="81" t="str">
        <f t="shared" si="22"/>
        <v>Percentage Additional Improvement of Fuel Economy Std</v>
      </c>
      <c r="D93" s="135" t="s">
        <v>389</v>
      </c>
      <c r="E93" s="135" t="s">
        <v>344</v>
      </c>
      <c r="F93" s="135" t="s">
        <v>390</v>
      </c>
      <c r="G93" s="135" t="s">
        <v>403</v>
      </c>
      <c r="H93" s="80">
        <v>366</v>
      </c>
      <c r="I93" s="137" t="s">
        <v>311</v>
      </c>
      <c r="J93" s="30" t="str">
        <f t="shared" si="24"/>
        <v>Vehicle Fuel Economy Standards</v>
      </c>
      <c r="K93" s="30" t="str">
        <f t="shared" si="24"/>
        <v>trans fuel economy standards</v>
      </c>
      <c r="L93" s="37">
        <f t="shared" si="24"/>
        <v>0</v>
      </c>
      <c r="M93" s="39">
        <v>0.54</v>
      </c>
      <c r="N93" s="37">
        <f t="shared" si="25"/>
        <v>0.01</v>
      </c>
      <c r="O93" s="81" t="str">
        <f t="shared" si="25"/>
        <v>% increase in miles/gal</v>
      </c>
      <c r="P93" s="124" t="s">
        <v>445</v>
      </c>
      <c r="Q93" s="81" t="str">
        <f t="shared" si="26"/>
        <v>transportation-sector-main.html#fuel-econ-std</v>
      </c>
      <c r="R93" s="81" t="str">
        <f t="shared" si="26"/>
        <v>fuel-economy-standard.html</v>
      </c>
      <c r="S93" s="162" t="s">
        <v>446</v>
      </c>
      <c r="T93" s="135" t="s">
        <v>447</v>
      </c>
    </row>
    <row r="94" spans="1:20" ht="112" customHeight="1">
      <c r="A94" s="81" t="str">
        <f t="shared" si="22"/>
        <v>Transportation</v>
      </c>
      <c r="B94" s="81" t="str">
        <f t="shared" si="22"/>
        <v>Fuel Economy Standard</v>
      </c>
      <c r="C94" s="81" t="str">
        <f t="shared" si="22"/>
        <v>Percentage Additional Improvement of Fuel Economy Std</v>
      </c>
      <c r="D94" s="135" t="s">
        <v>397</v>
      </c>
      <c r="E94" s="135" t="s">
        <v>344</v>
      </c>
      <c r="F94" s="135" t="s">
        <v>398</v>
      </c>
      <c r="G94" s="135" t="s">
        <v>403</v>
      </c>
      <c r="H94" s="80">
        <v>367</v>
      </c>
      <c r="I94" s="137" t="s">
        <v>311</v>
      </c>
      <c r="J94" s="30" t="str">
        <f t="shared" si="24"/>
        <v>Vehicle Fuel Economy Standards</v>
      </c>
      <c r="K94" s="30" t="str">
        <f t="shared" si="24"/>
        <v>trans fuel economy standards</v>
      </c>
      <c r="L94" s="37">
        <f t="shared" si="24"/>
        <v>0</v>
      </c>
      <c r="M94" s="37">
        <f>M$93</f>
        <v>0.54</v>
      </c>
      <c r="N94" s="37">
        <f t="shared" si="25"/>
        <v>0.01</v>
      </c>
      <c r="O94" s="81" t="str">
        <f t="shared" si="25"/>
        <v>% increase in miles/gal</v>
      </c>
      <c r="P94" s="138" t="s">
        <v>448</v>
      </c>
      <c r="Q94" s="81" t="str">
        <f t="shared" si="26"/>
        <v>transportation-sector-main.html#fuel-econ-std</v>
      </c>
      <c r="R94" s="81" t="str">
        <f t="shared" si="26"/>
        <v>fuel-economy-standard.html</v>
      </c>
      <c r="S94" s="162" t="s">
        <v>446</v>
      </c>
      <c r="T94" s="37"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6" customHeight="1">
      <c r="A95" s="81" t="str">
        <f t="shared" si="22"/>
        <v>Transportation</v>
      </c>
      <c r="B95" s="81" t="str">
        <f t="shared" si="22"/>
        <v>Fuel Economy Standard</v>
      </c>
      <c r="C95" s="81" t="str">
        <f t="shared" si="22"/>
        <v>Percentage Additional Improvement of Fuel Economy Std</v>
      </c>
      <c r="D95" s="135" t="s">
        <v>389</v>
      </c>
      <c r="E95" s="135" t="s">
        <v>347</v>
      </c>
      <c r="F95" s="135" t="s">
        <v>390</v>
      </c>
      <c r="G95" s="135" t="s">
        <v>406</v>
      </c>
      <c r="H95" s="80">
        <v>368</v>
      </c>
      <c r="I95" s="137" t="s">
        <v>311</v>
      </c>
      <c r="J95" s="30" t="str">
        <f t="shared" si="24"/>
        <v>Vehicle Fuel Economy Standards</v>
      </c>
      <c r="K95" s="30" t="str">
        <f t="shared" si="24"/>
        <v>trans fuel economy standards</v>
      </c>
      <c r="L95" s="37">
        <f t="shared" si="24"/>
        <v>0</v>
      </c>
      <c r="M95" s="39">
        <v>0.2</v>
      </c>
      <c r="N95" s="37">
        <f t="shared" si="25"/>
        <v>0.01</v>
      </c>
      <c r="O95" s="81" t="str">
        <f t="shared" si="25"/>
        <v>% increase in miles/gal</v>
      </c>
      <c r="P95" s="138" t="s">
        <v>449</v>
      </c>
      <c r="Q95" s="81" t="str">
        <f t="shared" si="26"/>
        <v>transportation-sector-main.html#fuel-econ-std</v>
      </c>
      <c r="R95" s="81" t="str">
        <f t="shared" si="26"/>
        <v>fuel-economy-standard.html</v>
      </c>
      <c r="S95" s="162" t="s">
        <v>446</v>
      </c>
      <c r="T95" s="135" t="s">
        <v>450</v>
      </c>
    </row>
    <row r="96" spans="1:20" ht="96" customHeight="1">
      <c r="A96" s="81" t="str">
        <f t="shared" si="22"/>
        <v>Transportation</v>
      </c>
      <c r="B96" s="81" t="str">
        <f t="shared" si="22"/>
        <v>Fuel Economy Standard</v>
      </c>
      <c r="C96" s="81" t="str">
        <f t="shared" si="22"/>
        <v>Percentage Additional Improvement of Fuel Economy Std</v>
      </c>
      <c r="D96" s="135" t="s">
        <v>397</v>
      </c>
      <c r="E96" s="135" t="s">
        <v>347</v>
      </c>
      <c r="F96" s="135" t="s">
        <v>398</v>
      </c>
      <c r="G96" s="135" t="s">
        <v>406</v>
      </c>
      <c r="H96" s="80">
        <v>369</v>
      </c>
      <c r="I96" s="137" t="s">
        <v>311</v>
      </c>
      <c r="J96" s="30" t="str">
        <f t="shared" si="24"/>
        <v>Vehicle Fuel Economy Standards</v>
      </c>
      <c r="K96" s="30" t="str">
        <f t="shared" si="24"/>
        <v>trans fuel economy standards</v>
      </c>
      <c r="L96" s="37">
        <f t="shared" si="24"/>
        <v>0</v>
      </c>
      <c r="M96" s="37">
        <f>M$95</f>
        <v>0.2</v>
      </c>
      <c r="N96" s="37">
        <f t="shared" si="25"/>
        <v>0.01</v>
      </c>
      <c r="O96" s="81" t="str">
        <f t="shared" si="25"/>
        <v>% increase in miles/gal</v>
      </c>
      <c r="P96" s="138" t="s">
        <v>451</v>
      </c>
      <c r="Q96" s="81" t="str">
        <f t="shared" si="26"/>
        <v>transportation-sector-main.html#fuel-econ-std</v>
      </c>
      <c r="R96" s="81" t="str">
        <f t="shared" si="26"/>
        <v>fuel-economy-standard.html</v>
      </c>
      <c r="S96" s="162" t="s">
        <v>446</v>
      </c>
      <c r="T96" s="37" t="str">
        <f>T$95</f>
        <v>U.S. DOE, 2013, "Potential for Energy Efficiency Improvement Beyond the Light-Duty-Vehicle Sector", http://www.nrel.gov/docs/fy13osti/55637.pdf, Section 3.4.5, Paragraph 1</v>
      </c>
    </row>
    <row r="97" spans="1:20" ht="112" customHeight="1">
      <c r="A97" s="81" t="str">
        <f t="shared" si="22"/>
        <v>Transportation</v>
      </c>
      <c r="B97" s="81" t="str">
        <f t="shared" si="22"/>
        <v>Fuel Economy Standard</v>
      </c>
      <c r="C97" s="81" t="str">
        <f t="shared" si="22"/>
        <v>Percentage Additional Improvement of Fuel Economy Std</v>
      </c>
      <c r="D97" s="135" t="s">
        <v>389</v>
      </c>
      <c r="E97" s="135" t="s">
        <v>355</v>
      </c>
      <c r="F97" s="135" t="s">
        <v>390</v>
      </c>
      <c r="G97" s="135" t="s">
        <v>407</v>
      </c>
      <c r="H97" s="80">
        <v>370</v>
      </c>
      <c r="I97" s="137" t="s">
        <v>311</v>
      </c>
      <c r="J97" s="30" t="str">
        <f t="shared" si="24"/>
        <v>Vehicle Fuel Economy Standards</v>
      </c>
      <c r="K97" s="30" t="str">
        <f t="shared" si="24"/>
        <v>trans fuel economy standards</v>
      </c>
      <c r="L97" s="37">
        <f t="shared" si="24"/>
        <v>0</v>
      </c>
      <c r="M97" s="39">
        <v>0.2</v>
      </c>
      <c r="N97" s="37">
        <f t="shared" si="25"/>
        <v>0.01</v>
      </c>
      <c r="O97" s="81" t="str">
        <f t="shared" si="25"/>
        <v>% increase in miles/gal</v>
      </c>
      <c r="P97" s="138" t="s">
        <v>452</v>
      </c>
      <c r="Q97" s="81" t="str">
        <f t="shared" si="26"/>
        <v>transportation-sector-main.html#fuel-econ-std</v>
      </c>
      <c r="R97" s="81" t="str">
        <f t="shared" si="26"/>
        <v>fuel-economy-standard.html</v>
      </c>
      <c r="S97" s="162" t="s">
        <v>446</v>
      </c>
      <c r="T97" s="135" t="s">
        <v>447</v>
      </c>
    </row>
    <row r="98" spans="1:20" ht="112" customHeight="1">
      <c r="A98" s="81" t="str">
        <f t="shared" si="22"/>
        <v>Transportation</v>
      </c>
      <c r="B98" s="81" t="str">
        <f t="shared" si="22"/>
        <v>Fuel Economy Standard</v>
      </c>
      <c r="C98" s="81" t="str">
        <f t="shared" si="22"/>
        <v>Percentage Additional Improvement of Fuel Economy Std</v>
      </c>
      <c r="D98" s="135" t="s">
        <v>397</v>
      </c>
      <c r="E98" s="135" t="s">
        <v>355</v>
      </c>
      <c r="F98" s="135" t="s">
        <v>398</v>
      </c>
      <c r="G98" s="135" t="s">
        <v>407</v>
      </c>
      <c r="H98" s="80">
        <v>371</v>
      </c>
      <c r="I98" s="137" t="s">
        <v>311</v>
      </c>
      <c r="J98" s="30" t="str">
        <f t="shared" si="24"/>
        <v>Vehicle Fuel Economy Standards</v>
      </c>
      <c r="K98" s="30" t="str">
        <f t="shared" si="24"/>
        <v>trans fuel economy standards</v>
      </c>
      <c r="L98" s="37">
        <f t="shared" si="24"/>
        <v>0</v>
      </c>
      <c r="M98" s="37">
        <f>M$97</f>
        <v>0.2</v>
      </c>
      <c r="N98" s="37">
        <f t="shared" si="25"/>
        <v>0.01</v>
      </c>
      <c r="O98" s="81" t="str">
        <f t="shared" si="25"/>
        <v>% increase in miles/gal</v>
      </c>
      <c r="P98" s="138" t="s">
        <v>453</v>
      </c>
      <c r="Q98" s="81" t="str">
        <f t="shared" si="26"/>
        <v>transportation-sector-main.html#fuel-econ-std</v>
      </c>
      <c r="R98" s="81" t="str">
        <f t="shared" si="26"/>
        <v>fuel-economy-standard.html</v>
      </c>
      <c r="S98" s="162" t="s">
        <v>446</v>
      </c>
      <c r="T98" s="37"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ustomHeight="1">
      <c r="A99" s="81" t="str">
        <f t="shared" si="22"/>
        <v>Transportation</v>
      </c>
      <c r="B99" s="81" t="str">
        <f t="shared" si="22"/>
        <v>Fuel Economy Standard</v>
      </c>
      <c r="C99" s="81" t="str">
        <f t="shared" si="22"/>
        <v>Percentage Additional Improvement of Fuel Economy Std</v>
      </c>
      <c r="D99" s="135" t="s">
        <v>389</v>
      </c>
      <c r="E99" s="135" t="s">
        <v>363</v>
      </c>
      <c r="F99" s="135" t="s">
        <v>390</v>
      </c>
      <c r="G99" s="135" t="s">
        <v>411</v>
      </c>
      <c r="H99" s="80">
        <v>372</v>
      </c>
      <c r="I99" s="137" t="s">
        <v>311</v>
      </c>
      <c r="J99" s="30" t="str">
        <f t="shared" si="24"/>
        <v>Vehicle Fuel Economy Standards</v>
      </c>
      <c r="K99" s="30" t="str">
        <f t="shared" si="24"/>
        <v>trans fuel economy standards</v>
      </c>
      <c r="L99" s="37">
        <f t="shared" si="24"/>
        <v>0</v>
      </c>
      <c r="M99" s="39">
        <v>0.74</v>
      </c>
      <c r="N99" s="37">
        <f t="shared" si="25"/>
        <v>0.01</v>
      </c>
      <c r="O99" s="81" t="str">
        <f t="shared" si="25"/>
        <v>% increase in miles/gal</v>
      </c>
      <c r="P99" s="138" t="s">
        <v>454</v>
      </c>
      <c r="Q99" s="81" t="str">
        <f t="shared" si="26"/>
        <v>transportation-sector-main.html#fuel-econ-std</v>
      </c>
      <c r="R99" s="81" t="str">
        <f t="shared" si="26"/>
        <v>fuel-economy-standard.html</v>
      </c>
      <c r="S99" s="162" t="s">
        <v>446</v>
      </c>
      <c r="T99" s="135" t="s">
        <v>455</v>
      </c>
    </row>
    <row r="100" spans="1:20" ht="32" customHeight="1">
      <c r="A100" s="81" t="str">
        <f t="shared" si="22"/>
        <v>Transportation</v>
      </c>
      <c r="B100" s="81" t="str">
        <f t="shared" si="22"/>
        <v>Fuel Economy Standard</v>
      </c>
      <c r="C100" s="81" t="str">
        <f t="shared" si="22"/>
        <v>Percentage Additional Improvement of Fuel Economy Std</v>
      </c>
      <c r="D100" s="135" t="s">
        <v>397</v>
      </c>
      <c r="E100" s="135" t="s">
        <v>363</v>
      </c>
      <c r="F100" s="135" t="s">
        <v>398</v>
      </c>
      <c r="G100" s="135" t="s">
        <v>411</v>
      </c>
      <c r="H100" s="80">
        <v>373</v>
      </c>
      <c r="I100" s="137" t="s">
        <v>333</v>
      </c>
      <c r="J100" s="30" t="str">
        <f>J$89</f>
        <v>Vehicle Fuel Economy Standards</v>
      </c>
      <c r="K100" s="30" t="str">
        <f>K$89</f>
        <v>trans fuel economy standards</v>
      </c>
      <c r="L100" s="163"/>
      <c r="M100" s="35"/>
      <c r="N100" s="163"/>
      <c r="O100" s="160"/>
      <c r="P100" s="138"/>
      <c r="Q100" s="160"/>
      <c r="R100" s="160"/>
      <c r="S100" s="162"/>
      <c r="T100" s="135"/>
    </row>
    <row r="101" spans="1:20" s="38" customFormat="1" ht="176" customHeight="1">
      <c r="A101" s="38" t="s">
        <v>305</v>
      </c>
      <c r="B101" s="38" t="s">
        <v>456</v>
      </c>
      <c r="C101" s="38" t="s">
        <v>457</v>
      </c>
      <c r="D101" s="135" t="s">
        <v>389</v>
      </c>
      <c r="E101" s="135" t="s">
        <v>308</v>
      </c>
      <c r="F101" s="135" t="s">
        <v>390</v>
      </c>
      <c r="G101" s="135" t="s">
        <v>308</v>
      </c>
      <c r="H101" s="34">
        <v>460</v>
      </c>
      <c r="I101" s="135" t="s">
        <v>311</v>
      </c>
      <c r="J101" s="38" t="s">
        <v>458</v>
      </c>
      <c r="K101" s="166" t="s">
        <v>459</v>
      </c>
      <c r="L101" s="39">
        <v>0</v>
      </c>
      <c r="M101" s="39">
        <v>1</v>
      </c>
      <c r="N101" s="39">
        <v>0.01</v>
      </c>
      <c r="O101" s="135" t="s">
        <v>393</v>
      </c>
      <c r="P101" s="138" t="s">
        <v>460</v>
      </c>
      <c r="Q101" s="27"/>
      <c r="R101" s="27" t="s">
        <v>461</v>
      </c>
      <c r="S101" s="91" t="s">
        <v>462</v>
      </c>
      <c r="T101" s="137"/>
    </row>
    <row r="102" spans="1:20" ht="192" customHeight="1">
      <c r="A102" s="81" t="str">
        <f t="shared" ref="A102:C112" si="27">A$101</f>
        <v>Transportation</v>
      </c>
      <c r="B102" s="81" t="str">
        <f t="shared" si="27"/>
        <v>Hydrogen Vehicle Sales Standard</v>
      </c>
      <c r="C102" s="81" t="str">
        <f t="shared" si="27"/>
        <v>Minimum Required Hydrogen Vehicle Sales Percentage</v>
      </c>
      <c r="D102" s="135" t="s">
        <v>397</v>
      </c>
      <c r="E102" s="135" t="s">
        <v>308</v>
      </c>
      <c r="F102" s="135" t="s">
        <v>398</v>
      </c>
      <c r="G102" s="135" t="s">
        <v>308</v>
      </c>
      <c r="H102" s="80">
        <v>461</v>
      </c>
      <c r="I102" s="135" t="s">
        <v>311</v>
      </c>
      <c r="J102" s="81" t="str">
        <f t="shared" ref="J102:O110" si="28">J$101</f>
        <v>Hydrogen Veh Sales Standard</v>
      </c>
      <c r="K102" s="81" t="str">
        <f t="shared" si="28"/>
        <v>trans hydrogen vehicle minimum</v>
      </c>
      <c r="L102" s="37">
        <f t="shared" si="28"/>
        <v>0</v>
      </c>
      <c r="M102" s="37">
        <f t="shared" si="28"/>
        <v>1</v>
      </c>
      <c r="N102" s="37">
        <f t="shared" si="28"/>
        <v>0.01</v>
      </c>
      <c r="O102" s="81" t="str">
        <f t="shared" si="28"/>
        <v>% of new vehicles sold</v>
      </c>
      <c r="P102" s="138" t="s">
        <v>463</v>
      </c>
      <c r="Q102" s="160"/>
      <c r="R102" s="81" t="str">
        <f>R$101</f>
        <v>hydrogen-vehicle-mandate.html</v>
      </c>
      <c r="S102" s="162"/>
      <c r="T102" s="135"/>
    </row>
    <row r="103" spans="1:20" ht="176" customHeight="1">
      <c r="A103" s="81" t="str">
        <f t="shared" si="27"/>
        <v>Transportation</v>
      </c>
      <c r="B103" s="81" t="str">
        <f t="shared" si="27"/>
        <v>Hydrogen Vehicle Sales Standard</v>
      </c>
      <c r="C103" s="81" t="str">
        <f t="shared" si="27"/>
        <v>Minimum Required Hydrogen Vehicle Sales Percentage</v>
      </c>
      <c r="D103" s="135" t="s">
        <v>389</v>
      </c>
      <c r="E103" s="135" t="s">
        <v>335</v>
      </c>
      <c r="F103" s="135" t="s">
        <v>390</v>
      </c>
      <c r="G103" s="135" t="s">
        <v>335</v>
      </c>
      <c r="H103" s="34">
        <v>462</v>
      </c>
      <c r="I103" s="135" t="s">
        <v>311</v>
      </c>
      <c r="J103" s="81" t="str">
        <f t="shared" si="28"/>
        <v>Hydrogen Veh Sales Standard</v>
      </c>
      <c r="K103" s="81" t="str">
        <f t="shared" si="28"/>
        <v>trans hydrogen vehicle minimum</v>
      </c>
      <c r="L103" s="37">
        <f t="shared" si="28"/>
        <v>0</v>
      </c>
      <c r="M103" s="37">
        <f t="shared" si="28"/>
        <v>1</v>
      </c>
      <c r="N103" s="37">
        <f t="shared" si="28"/>
        <v>0.01</v>
      </c>
      <c r="O103" s="81" t="str">
        <f t="shared" si="28"/>
        <v>% of new vehicles sold</v>
      </c>
      <c r="P103" s="138" t="s">
        <v>464</v>
      </c>
      <c r="Q103" s="160"/>
      <c r="R103" s="81" t="str">
        <f>R$101</f>
        <v>hydrogen-vehicle-mandate.html</v>
      </c>
      <c r="S103" s="162"/>
      <c r="T103" s="135"/>
    </row>
    <row r="104" spans="1:20" ht="192" customHeight="1">
      <c r="A104" s="81" t="str">
        <f t="shared" si="27"/>
        <v>Transportation</v>
      </c>
      <c r="B104" s="81" t="str">
        <f t="shared" si="27"/>
        <v>Hydrogen Vehicle Sales Standard</v>
      </c>
      <c r="C104" s="81" t="str">
        <f t="shared" si="27"/>
        <v>Minimum Required Hydrogen Vehicle Sales Percentage</v>
      </c>
      <c r="D104" s="135" t="s">
        <v>397</v>
      </c>
      <c r="E104" s="135" t="s">
        <v>335</v>
      </c>
      <c r="F104" s="135" t="s">
        <v>398</v>
      </c>
      <c r="G104" s="135" t="s">
        <v>335</v>
      </c>
      <c r="H104" s="80">
        <v>463</v>
      </c>
      <c r="I104" s="135" t="s">
        <v>311</v>
      </c>
      <c r="J104" s="81" t="str">
        <f t="shared" si="28"/>
        <v>Hydrogen Veh Sales Standard</v>
      </c>
      <c r="K104" s="81" t="str">
        <f t="shared" si="28"/>
        <v>trans hydrogen vehicle minimum</v>
      </c>
      <c r="L104" s="37">
        <f t="shared" si="28"/>
        <v>0</v>
      </c>
      <c r="M104" s="37">
        <f t="shared" si="28"/>
        <v>1</v>
      </c>
      <c r="N104" s="37">
        <f t="shared" si="28"/>
        <v>0.01</v>
      </c>
      <c r="O104" s="81" t="str">
        <f t="shared" si="28"/>
        <v>% of new vehicles sold</v>
      </c>
      <c r="P104" s="138" t="s">
        <v>465</v>
      </c>
      <c r="Q104" s="160"/>
      <c r="R104" s="81" t="str">
        <f>R$101</f>
        <v>hydrogen-vehicle-mandate.html</v>
      </c>
      <c r="S104" s="162"/>
      <c r="T104" s="135"/>
    </row>
    <row r="105" spans="1:20" ht="112" customHeight="1">
      <c r="A105" s="81" t="str">
        <f t="shared" si="27"/>
        <v>Transportation</v>
      </c>
      <c r="B105" s="81" t="str">
        <f t="shared" si="27"/>
        <v>Hydrogen Vehicle Sales Standard</v>
      </c>
      <c r="C105" s="81" t="str">
        <f t="shared" si="27"/>
        <v>Minimum Required Hydrogen Vehicle Sales Percentage</v>
      </c>
      <c r="D105" s="135" t="s">
        <v>389</v>
      </c>
      <c r="E105" s="135" t="s">
        <v>344</v>
      </c>
      <c r="F105" s="135" t="s">
        <v>390</v>
      </c>
      <c r="G105" s="135" t="s">
        <v>403</v>
      </c>
      <c r="H105" s="80">
        <v>502</v>
      </c>
      <c r="I105" s="135" t="s">
        <v>311</v>
      </c>
      <c r="J105" s="81" t="str">
        <f t="shared" si="28"/>
        <v>Hydrogen Veh Sales Standard</v>
      </c>
      <c r="K105" s="81" t="str">
        <f t="shared" si="28"/>
        <v>trans hydrogen vehicle minimum</v>
      </c>
      <c r="L105" s="37">
        <f t="shared" si="28"/>
        <v>0</v>
      </c>
      <c r="M105" s="37">
        <f t="shared" si="28"/>
        <v>1</v>
      </c>
      <c r="N105" s="37">
        <f t="shared" si="28"/>
        <v>0.01</v>
      </c>
      <c r="O105" s="81" t="str">
        <f t="shared" si="28"/>
        <v>% of new vehicles sold</v>
      </c>
      <c r="P105" s="138" t="s">
        <v>466</v>
      </c>
      <c r="Q105" s="160"/>
      <c r="R105" s="160"/>
      <c r="S105" s="162"/>
      <c r="T105" s="135"/>
    </row>
    <row r="106" spans="1:20" ht="112" customHeight="1">
      <c r="A106" s="81" t="str">
        <f t="shared" si="27"/>
        <v>Transportation</v>
      </c>
      <c r="B106" s="81" t="str">
        <f t="shared" si="27"/>
        <v>Hydrogen Vehicle Sales Standard</v>
      </c>
      <c r="C106" s="81" t="str">
        <f t="shared" si="27"/>
        <v>Minimum Required Hydrogen Vehicle Sales Percentage</v>
      </c>
      <c r="D106" s="135" t="s">
        <v>397</v>
      </c>
      <c r="E106" s="135" t="s">
        <v>344</v>
      </c>
      <c r="F106" s="135" t="s">
        <v>398</v>
      </c>
      <c r="G106" s="135" t="s">
        <v>403</v>
      </c>
      <c r="H106" s="80">
        <v>503</v>
      </c>
      <c r="I106" s="135" t="s">
        <v>311</v>
      </c>
      <c r="J106" s="81" t="str">
        <f t="shared" si="28"/>
        <v>Hydrogen Veh Sales Standard</v>
      </c>
      <c r="K106" s="81" t="str">
        <f t="shared" si="28"/>
        <v>trans hydrogen vehicle minimum</v>
      </c>
      <c r="L106" s="37">
        <f t="shared" si="28"/>
        <v>0</v>
      </c>
      <c r="M106" s="37">
        <f t="shared" si="28"/>
        <v>1</v>
      </c>
      <c r="N106" s="37">
        <f t="shared" si="28"/>
        <v>0.01</v>
      </c>
      <c r="O106" s="81" t="str">
        <f t="shared" si="28"/>
        <v>% of new vehicles sold</v>
      </c>
      <c r="P106" s="138" t="s">
        <v>467</v>
      </c>
      <c r="Q106" s="160"/>
      <c r="R106" s="160"/>
      <c r="S106" s="162"/>
      <c r="T106" s="135"/>
    </row>
    <row r="107" spans="1:20" ht="112" customHeight="1">
      <c r="A107" s="81" t="str">
        <f t="shared" si="27"/>
        <v>Transportation</v>
      </c>
      <c r="B107" s="81" t="str">
        <f t="shared" si="27"/>
        <v>Hydrogen Vehicle Sales Standard</v>
      </c>
      <c r="C107" s="81" t="str">
        <f t="shared" si="27"/>
        <v>Minimum Required Hydrogen Vehicle Sales Percentage</v>
      </c>
      <c r="D107" s="135" t="s">
        <v>389</v>
      </c>
      <c r="E107" s="135" t="s">
        <v>347</v>
      </c>
      <c r="F107" s="135" t="s">
        <v>390</v>
      </c>
      <c r="G107" s="135" t="s">
        <v>406</v>
      </c>
      <c r="H107" s="80">
        <v>504</v>
      </c>
      <c r="I107" s="135" t="s">
        <v>311</v>
      </c>
      <c r="J107" s="81" t="str">
        <f t="shared" si="28"/>
        <v>Hydrogen Veh Sales Standard</v>
      </c>
      <c r="K107" s="81" t="str">
        <f t="shared" si="28"/>
        <v>trans hydrogen vehicle minimum</v>
      </c>
      <c r="L107" s="37">
        <f t="shared" si="28"/>
        <v>0</v>
      </c>
      <c r="M107" s="37">
        <f t="shared" si="28"/>
        <v>1</v>
      </c>
      <c r="N107" s="37">
        <f t="shared" si="28"/>
        <v>0.01</v>
      </c>
      <c r="O107" s="81" t="str">
        <f t="shared" si="28"/>
        <v>% of new vehicles sold</v>
      </c>
      <c r="P107" s="138" t="s">
        <v>468</v>
      </c>
      <c r="Q107" s="160"/>
      <c r="R107" s="160"/>
      <c r="S107" s="162"/>
      <c r="T107" s="135"/>
    </row>
    <row r="108" spans="1:20" ht="112" customHeight="1">
      <c r="A108" s="81" t="str">
        <f t="shared" si="27"/>
        <v>Transportation</v>
      </c>
      <c r="B108" s="81" t="str">
        <f t="shared" si="27"/>
        <v>Hydrogen Vehicle Sales Standard</v>
      </c>
      <c r="C108" s="81" t="str">
        <f t="shared" si="27"/>
        <v>Minimum Required Hydrogen Vehicle Sales Percentage</v>
      </c>
      <c r="D108" s="135" t="s">
        <v>397</v>
      </c>
      <c r="E108" s="135" t="s">
        <v>347</v>
      </c>
      <c r="F108" s="135" t="s">
        <v>398</v>
      </c>
      <c r="G108" s="135" t="s">
        <v>406</v>
      </c>
      <c r="H108" s="80">
        <v>505</v>
      </c>
      <c r="I108" s="135" t="s">
        <v>311</v>
      </c>
      <c r="J108" s="81" t="str">
        <f t="shared" si="28"/>
        <v>Hydrogen Veh Sales Standard</v>
      </c>
      <c r="K108" s="81" t="str">
        <f t="shared" si="28"/>
        <v>trans hydrogen vehicle minimum</v>
      </c>
      <c r="L108" s="37">
        <f t="shared" si="28"/>
        <v>0</v>
      </c>
      <c r="M108" s="37">
        <f t="shared" si="28"/>
        <v>1</v>
      </c>
      <c r="N108" s="37">
        <f t="shared" si="28"/>
        <v>0.01</v>
      </c>
      <c r="O108" s="81" t="str">
        <f t="shared" si="28"/>
        <v>% of new vehicles sold</v>
      </c>
      <c r="P108" s="138" t="s">
        <v>469</v>
      </c>
      <c r="Q108" s="160"/>
      <c r="R108" s="160"/>
      <c r="S108" s="162"/>
      <c r="T108" s="135"/>
    </row>
    <row r="109" spans="1:20" ht="112" customHeight="1">
      <c r="A109" s="81" t="str">
        <f t="shared" si="27"/>
        <v>Transportation</v>
      </c>
      <c r="B109" s="81" t="str">
        <f t="shared" si="27"/>
        <v>Hydrogen Vehicle Sales Standard</v>
      </c>
      <c r="C109" s="81" t="str">
        <f t="shared" si="27"/>
        <v>Minimum Required Hydrogen Vehicle Sales Percentage</v>
      </c>
      <c r="D109" s="135" t="s">
        <v>389</v>
      </c>
      <c r="E109" s="135" t="s">
        <v>355</v>
      </c>
      <c r="F109" s="135" t="s">
        <v>390</v>
      </c>
      <c r="G109" s="135" t="s">
        <v>407</v>
      </c>
      <c r="H109" s="80">
        <v>506</v>
      </c>
      <c r="I109" s="135" t="s">
        <v>311</v>
      </c>
      <c r="J109" s="81" t="str">
        <f t="shared" si="28"/>
        <v>Hydrogen Veh Sales Standard</v>
      </c>
      <c r="K109" s="81" t="str">
        <f t="shared" si="28"/>
        <v>trans hydrogen vehicle minimum</v>
      </c>
      <c r="L109" s="37">
        <f t="shared" si="28"/>
        <v>0</v>
      </c>
      <c r="M109" s="37">
        <f t="shared" si="28"/>
        <v>1</v>
      </c>
      <c r="N109" s="37">
        <f t="shared" si="28"/>
        <v>0.01</v>
      </c>
      <c r="O109" s="81" t="str">
        <f t="shared" si="28"/>
        <v>% of new vehicles sold</v>
      </c>
      <c r="P109" s="138" t="s">
        <v>470</v>
      </c>
      <c r="Q109" s="160"/>
      <c r="R109" s="160"/>
      <c r="S109" s="162"/>
      <c r="T109" s="135"/>
    </row>
    <row r="110" spans="1:20" ht="144" customHeight="1">
      <c r="A110" s="81" t="str">
        <f t="shared" si="27"/>
        <v>Transportation</v>
      </c>
      <c r="B110" s="81" t="str">
        <f t="shared" si="27"/>
        <v>Hydrogen Vehicle Sales Standard</v>
      </c>
      <c r="C110" s="81" t="str">
        <f t="shared" si="27"/>
        <v>Minimum Required Hydrogen Vehicle Sales Percentage</v>
      </c>
      <c r="D110" s="135" t="s">
        <v>397</v>
      </c>
      <c r="E110" s="135" t="s">
        <v>355</v>
      </c>
      <c r="F110" s="135" t="s">
        <v>398</v>
      </c>
      <c r="G110" s="135" t="s">
        <v>407</v>
      </c>
      <c r="H110" s="80">
        <v>507</v>
      </c>
      <c r="I110" s="135" t="s">
        <v>311</v>
      </c>
      <c r="J110" s="81" t="str">
        <f t="shared" si="28"/>
        <v>Hydrogen Veh Sales Standard</v>
      </c>
      <c r="K110" s="81" t="str">
        <f t="shared" si="28"/>
        <v>trans hydrogen vehicle minimum</v>
      </c>
      <c r="L110" s="37">
        <f t="shared" si="28"/>
        <v>0</v>
      </c>
      <c r="M110" s="37">
        <f t="shared" si="28"/>
        <v>1</v>
      </c>
      <c r="N110" s="37">
        <f t="shared" si="28"/>
        <v>0.01</v>
      </c>
      <c r="O110" s="81" t="str">
        <f t="shared" si="28"/>
        <v>% of new vehicles sold</v>
      </c>
      <c r="P110" s="138" t="s">
        <v>471</v>
      </c>
      <c r="Q110" s="160"/>
      <c r="R110" s="160"/>
      <c r="S110" s="162"/>
      <c r="T110" s="135"/>
    </row>
    <row r="111" spans="1:20" ht="32" customHeight="1">
      <c r="A111" s="81" t="str">
        <f t="shared" si="27"/>
        <v>Transportation</v>
      </c>
      <c r="B111" s="81" t="str">
        <f t="shared" si="27"/>
        <v>Hydrogen Vehicle Sales Standard</v>
      </c>
      <c r="C111" s="81" t="str">
        <f t="shared" si="27"/>
        <v>Minimum Required Hydrogen Vehicle Sales Percentage</v>
      </c>
      <c r="D111" s="135" t="s">
        <v>389</v>
      </c>
      <c r="E111" s="135" t="s">
        <v>363</v>
      </c>
      <c r="F111" s="135" t="s">
        <v>390</v>
      </c>
      <c r="G111" s="135" t="s">
        <v>411</v>
      </c>
      <c r="H111" s="80">
        <v>603</v>
      </c>
      <c r="I111" s="137" t="s">
        <v>333</v>
      </c>
      <c r="J111" s="30"/>
      <c r="K111" s="30"/>
      <c r="L111" s="163"/>
      <c r="M111" s="35"/>
      <c r="N111" s="163"/>
      <c r="O111" s="160"/>
      <c r="P111" s="138"/>
      <c r="Q111" s="160"/>
      <c r="R111" s="160"/>
      <c r="S111" s="162"/>
      <c r="T111" s="135"/>
    </row>
    <row r="112" spans="1:20" ht="32" customHeight="1">
      <c r="A112" s="81" t="str">
        <f t="shared" si="27"/>
        <v>Transportation</v>
      </c>
      <c r="B112" s="81" t="str">
        <f t="shared" si="27"/>
        <v>Hydrogen Vehicle Sales Standard</v>
      </c>
      <c r="C112" s="81" t="str">
        <f t="shared" si="27"/>
        <v>Minimum Required Hydrogen Vehicle Sales Percentage</v>
      </c>
      <c r="D112" s="135" t="s">
        <v>397</v>
      </c>
      <c r="E112" s="135" t="s">
        <v>363</v>
      </c>
      <c r="F112" s="135" t="s">
        <v>398</v>
      </c>
      <c r="G112" s="135" t="s">
        <v>411</v>
      </c>
      <c r="H112" s="80">
        <v>604</v>
      </c>
      <c r="I112" s="137" t="s">
        <v>333</v>
      </c>
      <c r="J112" s="30"/>
      <c r="K112" s="30"/>
      <c r="L112" s="163"/>
      <c r="M112" s="35"/>
      <c r="N112" s="163"/>
      <c r="O112" s="160"/>
      <c r="P112" s="138"/>
      <c r="Q112" s="160"/>
      <c r="R112" s="160"/>
      <c r="S112" s="162"/>
      <c r="T112" s="135"/>
    </row>
    <row r="113" spans="1:21" s="38" customFormat="1" ht="96" customHeight="1">
      <c r="A113" s="38" t="s">
        <v>305</v>
      </c>
      <c r="B113" s="38" t="s">
        <v>472</v>
      </c>
      <c r="C113" s="38" t="s">
        <v>473</v>
      </c>
      <c r="D113" s="135"/>
      <c r="E113" s="135"/>
      <c r="F113" s="135"/>
      <c r="G113" s="135"/>
      <c r="H113" s="34">
        <v>190</v>
      </c>
      <c r="I113" s="135" t="s">
        <v>311</v>
      </c>
      <c r="J113" s="38" t="s">
        <v>472</v>
      </c>
      <c r="K113" s="166" t="s">
        <v>474</v>
      </c>
      <c r="L113" s="35">
        <v>0</v>
      </c>
      <c r="M113" s="35">
        <v>0.2</v>
      </c>
      <c r="N113" s="35">
        <v>0.01</v>
      </c>
      <c r="O113" s="137" t="s">
        <v>475</v>
      </c>
      <c r="P113" s="138" t="s">
        <v>476</v>
      </c>
      <c r="Q113" s="135" t="s">
        <v>477</v>
      </c>
      <c r="R113" s="137" t="s">
        <v>478</v>
      </c>
      <c r="S113" s="158" t="s">
        <v>479</v>
      </c>
      <c r="T113" s="137"/>
    </row>
    <row r="114" spans="1:21" ht="160" customHeight="1">
      <c r="A114" s="166" t="s">
        <v>305</v>
      </c>
      <c r="B114" s="166" t="s">
        <v>480</v>
      </c>
      <c r="C114" s="166" t="s">
        <v>481</v>
      </c>
      <c r="D114" s="135" t="s">
        <v>389</v>
      </c>
      <c r="E114" s="135" t="s">
        <v>308</v>
      </c>
      <c r="F114" s="135" t="s">
        <v>390</v>
      </c>
      <c r="G114" s="135" t="s">
        <v>308</v>
      </c>
      <c r="H114" s="80">
        <v>848</v>
      </c>
      <c r="I114" s="135" t="s">
        <v>311</v>
      </c>
      <c r="J114" s="166" t="s">
        <v>480</v>
      </c>
      <c r="K114" s="166" t="s">
        <v>482</v>
      </c>
      <c r="L114" s="78">
        <v>0</v>
      </c>
      <c r="M114" s="78">
        <f>-ROUND(MaxBoundCalculations!$B$206,2)</f>
        <v>0.26</v>
      </c>
      <c r="N114" s="78">
        <v>0.01</v>
      </c>
      <c r="O114" s="135" t="s">
        <v>483</v>
      </c>
      <c r="P114" s="125" t="s">
        <v>484</v>
      </c>
      <c r="Q114" s="135" t="s">
        <v>485</v>
      </c>
      <c r="R114" s="137" t="s">
        <v>486</v>
      </c>
      <c r="S114" s="92" t="s">
        <v>487</v>
      </c>
      <c r="T114" s="135"/>
    </row>
    <row r="115" spans="1:21" ht="112" customHeight="1">
      <c r="A115" s="81" t="str">
        <f t="shared" ref="A115:C125" si="29">A$114</f>
        <v>Transportation</v>
      </c>
      <c r="B115" s="81" t="str">
        <f t="shared" si="29"/>
        <v>Mode Shifting</v>
      </c>
      <c r="C115" s="81" t="str">
        <f t="shared" si="29"/>
        <v>Percent of Travel Demand Shifted to Other Modes or Eliminated</v>
      </c>
      <c r="D115" s="135" t="s">
        <v>389</v>
      </c>
      <c r="E115" s="135" t="s">
        <v>335</v>
      </c>
      <c r="F115" s="135" t="s">
        <v>390</v>
      </c>
      <c r="G115" s="135" t="s">
        <v>335</v>
      </c>
      <c r="H115" s="80">
        <v>849</v>
      </c>
      <c r="I115" s="137" t="s">
        <v>333</v>
      </c>
      <c r="J115" s="81"/>
      <c r="K115" s="37"/>
      <c r="L115" s="37"/>
      <c r="M115" s="37"/>
      <c r="N115" s="37"/>
      <c r="O115" s="25"/>
      <c r="P115" s="125" t="s">
        <v>488</v>
      </c>
      <c r="Q115" s="25"/>
      <c r="R115" s="25"/>
      <c r="S115" s="93"/>
      <c r="T115" s="135"/>
    </row>
    <row r="116" spans="1:21" ht="96" customHeight="1">
      <c r="A116" s="81" t="str">
        <f t="shared" si="29"/>
        <v>Transportation</v>
      </c>
      <c r="B116" s="81" t="str">
        <f t="shared" si="29"/>
        <v>Mode Shifting</v>
      </c>
      <c r="C116" s="81" t="str">
        <f t="shared" si="29"/>
        <v>Percent of Travel Demand Shifted to Other Modes or Eliminated</v>
      </c>
      <c r="D116" s="135" t="s">
        <v>389</v>
      </c>
      <c r="E116" s="135" t="s">
        <v>344</v>
      </c>
      <c r="F116" s="135" t="s">
        <v>390</v>
      </c>
      <c r="G116" s="135" t="s">
        <v>403</v>
      </c>
      <c r="H116" s="80">
        <v>850</v>
      </c>
      <c r="I116" s="135" t="s">
        <v>311</v>
      </c>
      <c r="J116" s="81" t="str">
        <f>J$114</f>
        <v>Mode Shifting</v>
      </c>
      <c r="K116" s="81" t="str">
        <f>K$114</f>
        <v>trans mode shifting</v>
      </c>
      <c r="L116" s="37">
        <f>L$114</f>
        <v>0</v>
      </c>
      <c r="M116" s="78">
        <f>-ROUND(MaxBoundCalculations!$B$207,2)</f>
        <v>0.3</v>
      </c>
      <c r="N116" s="37">
        <f>N$114</f>
        <v>0.01</v>
      </c>
      <c r="O116" s="25" t="str">
        <f>O$114</f>
        <v>% of trips shifted</v>
      </c>
      <c r="P116" s="125" t="s">
        <v>489</v>
      </c>
      <c r="Q116" s="25" t="str">
        <f>Q$114</f>
        <v>transportation-sector-main.html#tdm</v>
      </c>
      <c r="R116" s="25" t="str">
        <f>R$114</f>
        <v>transportation-demand-management.html</v>
      </c>
      <c r="S116" s="93" t="str">
        <f>S$114</f>
        <v>International Energy Agency, 2009, "Transport, Energy and CO2: Moving toward Sustainability", http://www.iea.org/publications/freepublications/publication/transport2009.pdf</v>
      </c>
      <c r="T116" s="135"/>
    </row>
    <row r="117" spans="1:21" ht="32" customHeight="1">
      <c r="A117" s="81" t="str">
        <f t="shared" si="29"/>
        <v>Transportation</v>
      </c>
      <c r="B117" s="81" t="str">
        <f t="shared" si="29"/>
        <v>Mode Shifting</v>
      </c>
      <c r="C117" s="81" t="str">
        <f t="shared" si="29"/>
        <v>Percent of Travel Demand Shifted to Other Modes or Eliminated</v>
      </c>
      <c r="D117" s="135" t="s">
        <v>389</v>
      </c>
      <c r="E117" s="135" t="s">
        <v>347</v>
      </c>
      <c r="F117" s="135" t="s">
        <v>390</v>
      </c>
      <c r="G117" s="135" t="s">
        <v>406</v>
      </c>
      <c r="H117" s="80">
        <v>851</v>
      </c>
      <c r="I117" s="137" t="s">
        <v>333</v>
      </c>
      <c r="J117" s="81"/>
      <c r="K117" s="37"/>
      <c r="L117" s="37"/>
      <c r="M117" s="37"/>
      <c r="N117" s="37"/>
      <c r="O117" s="25"/>
      <c r="P117" s="125"/>
      <c r="Q117" s="25"/>
      <c r="R117" s="25"/>
      <c r="S117" s="93"/>
      <c r="T117" s="135"/>
    </row>
    <row r="118" spans="1:21" ht="32" customHeight="1">
      <c r="A118" s="81" t="str">
        <f t="shared" si="29"/>
        <v>Transportation</v>
      </c>
      <c r="B118" s="81" t="str">
        <f t="shared" si="29"/>
        <v>Mode Shifting</v>
      </c>
      <c r="C118" s="81" t="str">
        <f t="shared" si="29"/>
        <v>Percent of Travel Demand Shifted to Other Modes or Eliminated</v>
      </c>
      <c r="D118" s="135" t="s">
        <v>389</v>
      </c>
      <c r="E118" s="135" t="s">
        <v>355</v>
      </c>
      <c r="F118" s="135" t="s">
        <v>390</v>
      </c>
      <c r="G118" s="135" t="s">
        <v>407</v>
      </c>
      <c r="H118" s="80">
        <v>852</v>
      </c>
      <c r="I118" s="137" t="s">
        <v>333</v>
      </c>
      <c r="J118" s="81"/>
      <c r="K118" s="37"/>
      <c r="L118" s="37"/>
      <c r="M118" s="37"/>
      <c r="N118" s="37"/>
      <c r="O118" s="25"/>
      <c r="P118" s="125"/>
      <c r="Q118" s="25"/>
      <c r="R118" s="25"/>
      <c r="S118" s="93"/>
      <c r="T118" s="135"/>
    </row>
    <row r="119" spans="1:21" ht="32" customHeight="1">
      <c r="A119" s="81" t="str">
        <f t="shared" si="29"/>
        <v>Transportation</v>
      </c>
      <c r="B119" s="81" t="str">
        <f t="shared" si="29"/>
        <v>Mode Shifting</v>
      </c>
      <c r="C119" s="81" t="str">
        <f t="shared" si="29"/>
        <v>Percent of Travel Demand Shifted to Other Modes or Eliminated</v>
      </c>
      <c r="D119" s="135" t="s">
        <v>389</v>
      </c>
      <c r="E119" s="135" t="s">
        <v>363</v>
      </c>
      <c r="F119" s="135" t="s">
        <v>390</v>
      </c>
      <c r="G119" s="135" t="s">
        <v>411</v>
      </c>
      <c r="H119" s="80">
        <v>853</v>
      </c>
      <c r="I119" s="137" t="s">
        <v>333</v>
      </c>
      <c r="J119" s="81"/>
      <c r="K119" s="37"/>
      <c r="L119" s="37"/>
      <c r="M119" s="37"/>
      <c r="N119" s="37"/>
      <c r="O119" s="25"/>
      <c r="P119" s="125"/>
      <c r="Q119" s="25"/>
      <c r="R119" s="25"/>
      <c r="S119" s="93"/>
      <c r="T119" s="135"/>
    </row>
    <row r="120" spans="1:21" ht="32" customHeight="1">
      <c r="A120" s="81" t="str">
        <f t="shared" si="29"/>
        <v>Transportation</v>
      </c>
      <c r="B120" s="81" t="str">
        <f t="shared" si="29"/>
        <v>Mode Shifting</v>
      </c>
      <c r="C120" s="81" t="str">
        <f t="shared" si="29"/>
        <v>Percent of Travel Demand Shifted to Other Modes or Eliminated</v>
      </c>
      <c r="D120" s="135" t="s">
        <v>397</v>
      </c>
      <c r="E120" s="135" t="s">
        <v>308</v>
      </c>
      <c r="F120" s="135" t="s">
        <v>398</v>
      </c>
      <c r="G120" s="135" t="s">
        <v>308</v>
      </c>
      <c r="H120" s="80">
        <v>854</v>
      </c>
      <c r="I120" s="137" t="s">
        <v>333</v>
      </c>
      <c r="J120" s="81"/>
      <c r="K120" s="37"/>
      <c r="L120" s="37"/>
      <c r="M120" s="37"/>
      <c r="N120" s="37"/>
      <c r="O120" s="25"/>
      <c r="P120" s="125"/>
      <c r="Q120" s="25"/>
      <c r="R120" s="25"/>
      <c r="S120" s="93"/>
      <c r="T120" s="135"/>
    </row>
    <row r="121" spans="1:21" ht="96" customHeight="1">
      <c r="A121" s="81" t="str">
        <f t="shared" si="29"/>
        <v>Transportation</v>
      </c>
      <c r="B121" s="81" t="str">
        <f t="shared" si="29"/>
        <v>Mode Shifting</v>
      </c>
      <c r="C121" s="81" t="str">
        <f t="shared" si="29"/>
        <v>Percent of Travel Demand Shifted to Other Modes or Eliminated</v>
      </c>
      <c r="D121" s="135" t="s">
        <v>397</v>
      </c>
      <c r="E121" s="135" t="s">
        <v>335</v>
      </c>
      <c r="F121" s="135" t="s">
        <v>398</v>
      </c>
      <c r="G121" s="135" t="s">
        <v>335</v>
      </c>
      <c r="H121" s="80">
        <v>855</v>
      </c>
      <c r="I121" s="135" t="s">
        <v>311</v>
      </c>
      <c r="J121" s="81" t="str">
        <f>J$114</f>
        <v>Mode Shifting</v>
      </c>
      <c r="K121" s="81" t="str">
        <f>K$114</f>
        <v>trans mode shifting</v>
      </c>
      <c r="L121" s="37">
        <f>L$114</f>
        <v>0</v>
      </c>
      <c r="M121" s="78">
        <f>-ROUND(MaxBoundCalculations!$B$222,2)</f>
        <v>0.22</v>
      </c>
      <c r="N121" s="37">
        <f>N$114</f>
        <v>0.01</v>
      </c>
      <c r="O121" s="25" t="str">
        <f>O$114</f>
        <v>% of trips shifted</v>
      </c>
      <c r="P121" s="125" t="s">
        <v>490</v>
      </c>
      <c r="Q121" s="25" t="str">
        <f>Q$114</f>
        <v>transportation-sector-main.html#tdm</v>
      </c>
      <c r="R121" s="25" t="str">
        <f>R$114</f>
        <v>transportation-demand-management.html</v>
      </c>
      <c r="S121" s="93" t="str">
        <f>S$114</f>
        <v>International Energy Agency, 2009, "Transport, Energy and CO2: Moving toward Sustainability", http://www.iea.org/publications/freepublications/publication/transport2009.pdf</v>
      </c>
      <c r="T121" s="135"/>
    </row>
    <row r="122" spans="1:21" ht="32" customHeight="1">
      <c r="A122" s="81" t="str">
        <f t="shared" si="29"/>
        <v>Transportation</v>
      </c>
      <c r="B122" s="81" t="str">
        <f t="shared" si="29"/>
        <v>Mode Shifting</v>
      </c>
      <c r="C122" s="81" t="str">
        <f t="shared" si="29"/>
        <v>Percent of Travel Demand Shifted to Other Modes or Eliminated</v>
      </c>
      <c r="D122" s="135" t="s">
        <v>397</v>
      </c>
      <c r="E122" s="135" t="s">
        <v>344</v>
      </c>
      <c r="F122" s="135" t="s">
        <v>398</v>
      </c>
      <c r="G122" s="135" t="s">
        <v>403</v>
      </c>
      <c r="H122" s="80">
        <v>856</v>
      </c>
      <c r="I122" s="137" t="s">
        <v>333</v>
      </c>
      <c r="J122" s="81"/>
      <c r="K122" s="37"/>
      <c r="L122" s="37"/>
      <c r="M122" s="37"/>
      <c r="N122" s="37"/>
      <c r="O122" s="25"/>
      <c r="P122" s="125"/>
      <c r="Q122" s="25"/>
      <c r="R122" s="25"/>
      <c r="S122" s="93"/>
      <c r="T122" s="135"/>
    </row>
    <row r="123" spans="1:21" ht="32" customHeight="1">
      <c r="A123" s="81" t="str">
        <f t="shared" si="29"/>
        <v>Transportation</v>
      </c>
      <c r="B123" s="81" t="str">
        <f t="shared" si="29"/>
        <v>Mode Shifting</v>
      </c>
      <c r="C123" s="81" t="str">
        <f t="shared" si="29"/>
        <v>Percent of Travel Demand Shifted to Other Modes or Eliminated</v>
      </c>
      <c r="D123" s="135" t="s">
        <v>397</v>
      </c>
      <c r="E123" s="135" t="s">
        <v>347</v>
      </c>
      <c r="F123" s="135" t="s">
        <v>398</v>
      </c>
      <c r="G123" s="135" t="s">
        <v>406</v>
      </c>
      <c r="H123" s="80">
        <v>857</v>
      </c>
      <c r="I123" s="137" t="s">
        <v>333</v>
      </c>
      <c r="J123" s="81"/>
      <c r="K123" s="37"/>
      <c r="L123" s="37"/>
      <c r="M123" s="37"/>
      <c r="N123" s="37"/>
      <c r="O123" s="25"/>
      <c r="P123" s="125"/>
      <c r="Q123" s="25"/>
      <c r="R123" s="25"/>
      <c r="S123" s="93"/>
      <c r="T123" s="135"/>
    </row>
    <row r="124" spans="1:21" ht="32" customHeight="1">
      <c r="A124" s="81" t="str">
        <f t="shared" si="29"/>
        <v>Transportation</v>
      </c>
      <c r="B124" s="81" t="str">
        <f t="shared" si="29"/>
        <v>Mode Shifting</v>
      </c>
      <c r="C124" s="81" t="str">
        <f t="shared" si="29"/>
        <v>Percent of Travel Demand Shifted to Other Modes or Eliminated</v>
      </c>
      <c r="D124" s="135" t="s">
        <v>397</v>
      </c>
      <c r="E124" s="135" t="s">
        <v>355</v>
      </c>
      <c r="F124" s="135" t="s">
        <v>398</v>
      </c>
      <c r="G124" s="135" t="s">
        <v>407</v>
      </c>
      <c r="H124" s="80">
        <v>858</v>
      </c>
      <c r="I124" s="137" t="s">
        <v>333</v>
      </c>
      <c r="J124" s="81"/>
      <c r="K124" s="37"/>
      <c r="L124" s="37"/>
      <c r="M124" s="37"/>
      <c r="N124" s="37"/>
      <c r="O124" s="25"/>
      <c r="P124" s="125"/>
      <c r="Q124" s="25"/>
      <c r="R124" s="25"/>
      <c r="S124" s="93"/>
      <c r="T124" s="135"/>
    </row>
    <row r="125" spans="1:21" ht="32" customHeight="1">
      <c r="A125" s="81" t="str">
        <f t="shared" si="29"/>
        <v>Transportation</v>
      </c>
      <c r="B125" s="81" t="str">
        <f t="shared" si="29"/>
        <v>Mode Shifting</v>
      </c>
      <c r="C125" s="81" t="str">
        <f t="shared" si="29"/>
        <v>Percent of Travel Demand Shifted to Other Modes or Eliminated</v>
      </c>
      <c r="D125" s="135" t="s">
        <v>397</v>
      </c>
      <c r="E125" s="135" t="s">
        <v>363</v>
      </c>
      <c r="F125" s="135" t="s">
        <v>398</v>
      </c>
      <c r="G125" s="135" t="s">
        <v>411</v>
      </c>
      <c r="H125" s="80">
        <v>859</v>
      </c>
      <c r="I125" s="137" t="s">
        <v>333</v>
      </c>
      <c r="J125" s="81"/>
      <c r="K125" s="37"/>
      <c r="L125" s="37"/>
      <c r="M125" s="37"/>
      <c r="N125" s="37"/>
      <c r="O125" s="25"/>
      <c r="P125" s="125"/>
      <c r="Q125" s="25"/>
      <c r="R125" s="25"/>
      <c r="S125" s="93"/>
      <c r="T125" s="135"/>
    </row>
    <row r="126" spans="1:21" ht="80" customHeight="1">
      <c r="A126" s="166" t="s">
        <v>491</v>
      </c>
      <c r="B126" s="166" t="s">
        <v>492</v>
      </c>
      <c r="C126" s="166" t="s">
        <v>493</v>
      </c>
      <c r="D126" s="135" t="s">
        <v>494</v>
      </c>
      <c r="E126" s="135" t="s">
        <v>495</v>
      </c>
      <c r="F126" s="135" t="s">
        <v>496</v>
      </c>
      <c r="G126" s="135" t="s">
        <v>497</v>
      </c>
      <c r="H126" s="80">
        <v>435</v>
      </c>
      <c r="I126" s="135" t="s">
        <v>311</v>
      </c>
      <c r="J126" s="166" t="s">
        <v>492</v>
      </c>
      <c r="K126" s="166" t="s">
        <v>498</v>
      </c>
      <c r="L126" s="161">
        <v>0</v>
      </c>
      <c r="M126" s="161">
        <v>1</v>
      </c>
      <c r="N126" s="161">
        <v>0.01</v>
      </c>
      <c r="O126" s="135" t="s">
        <v>499</v>
      </c>
      <c r="P126" s="148"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8.2% to 9.7% through 2050.</v>
      </c>
      <c r="Q126" s="135" t="s">
        <v>500</v>
      </c>
      <c r="R126" s="137" t="s">
        <v>501</v>
      </c>
      <c r="S126" s="162"/>
      <c r="T126" s="135"/>
      <c r="U126" s="166" t="s">
        <v>143</v>
      </c>
    </row>
    <row r="127" spans="1:21" ht="32" customHeight="1">
      <c r="A127" s="81" t="str">
        <f t="shared" ref="A127:C140" si="30">A$126</f>
        <v>Buildings and Appliances</v>
      </c>
      <c r="B127" s="81" t="str">
        <f t="shared" si="30"/>
        <v>Building Component Electrification</v>
      </c>
      <c r="C127" s="81" t="str">
        <f t="shared" si="30"/>
        <v>Fraction of New Bldg Components Shifted to Other Fuels</v>
      </c>
      <c r="D127" s="135" t="s">
        <v>502</v>
      </c>
      <c r="E127" s="135" t="s">
        <v>495</v>
      </c>
      <c r="F127" s="135" t="s">
        <v>496</v>
      </c>
      <c r="G127" s="135" t="s">
        <v>503</v>
      </c>
      <c r="H127" s="80">
        <v>436</v>
      </c>
      <c r="I127" s="135" t="s">
        <v>333</v>
      </c>
      <c r="J127" s="81"/>
      <c r="K127" s="81"/>
      <c r="L127" s="37"/>
      <c r="M127" s="37"/>
      <c r="N127" s="37"/>
      <c r="O127" s="25"/>
      <c r="P127" s="138"/>
      <c r="Q127" s="25"/>
      <c r="R127" s="25"/>
      <c r="S127" s="93"/>
      <c r="T127" s="25"/>
    </row>
    <row r="128" spans="1:21" ht="32" customHeight="1">
      <c r="A128" s="81" t="str">
        <f t="shared" si="30"/>
        <v>Buildings and Appliances</v>
      </c>
      <c r="B128" s="81" t="str">
        <f t="shared" si="30"/>
        <v>Building Component Electrification</v>
      </c>
      <c r="C128" s="81" t="str">
        <f t="shared" si="30"/>
        <v>Fraction of New Bldg Components Shifted to Other Fuels</v>
      </c>
      <c r="D128" s="135" t="s">
        <v>504</v>
      </c>
      <c r="E128" s="135" t="s">
        <v>495</v>
      </c>
      <c r="F128" s="135" t="s">
        <v>496</v>
      </c>
      <c r="G128" s="135" t="s">
        <v>505</v>
      </c>
      <c r="H128" s="80">
        <v>437</v>
      </c>
      <c r="I128" s="135" t="s">
        <v>333</v>
      </c>
      <c r="J128" s="81"/>
      <c r="K128" s="81"/>
      <c r="L128" s="81"/>
      <c r="M128" s="37"/>
      <c r="N128" s="37"/>
      <c r="O128" s="25"/>
      <c r="P128" s="138"/>
      <c r="Q128" s="25"/>
      <c r="R128" s="25"/>
      <c r="S128" s="93"/>
      <c r="T128" s="25"/>
    </row>
    <row r="129" spans="1:21" ht="80" customHeight="1">
      <c r="A129" s="81" t="str">
        <f t="shared" si="30"/>
        <v>Buildings and Appliances</v>
      </c>
      <c r="B129" s="81" t="str">
        <f t="shared" si="30"/>
        <v>Building Component Electrification</v>
      </c>
      <c r="C129" s="81" t="str">
        <f t="shared" si="30"/>
        <v>Fraction of New Bldg Components Shifted to Other Fuels</v>
      </c>
      <c r="D129" s="135" t="s">
        <v>506</v>
      </c>
      <c r="E129" s="135" t="s">
        <v>495</v>
      </c>
      <c r="F129" s="135" t="s">
        <v>496</v>
      </c>
      <c r="G129" s="135" t="s">
        <v>507</v>
      </c>
      <c r="H129" s="80">
        <v>438</v>
      </c>
      <c r="I129" s="135" t="s">
        <v>311</v>
      </c>
      <c r="J129" s="81" t="str">
        <f t="shared" ref="J129:O131" si="31">J$126</f>
        <v>Building Component Electrification</v>
      </c>
      <c r="K129" s="81" t="str">
        <f t="shared" si="31"/>
        <v>bldgs new component fuel shifting</v>
      </c>
      <c r="L129" s="37">
        <f t="shared" si="31"/>
        <v>0</v>
      </c>
      <c r="M129" s="37">
        <f t="shared" si="31"/>
        <v>1</v>
      </c>
      <c r="N129" s="37">
        <f t="shared" si="31"/>
        <v>0.01</v>
      </c>
      <c r="O129" s="25" t="str">
        <f t="shared" si="31"/>
        <v>% of newly sold non-electric building components</v>
      </c>
      <c r="P129" s="141"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80.8% to 74% through 2050.</v>
      </c>
      <c r="Q129" s="25" t="str">
        <f t="shared" ref="Q129:R131" si="32">Q$126</f>
        <v>buildings-sector-main.html#component-elec</v>
      </c>
      <c r="R129" s="25" t="str">
        <f t="shared" si="32"/>
        <v>building-component-electrification.html</v>
      </c>
      <c r="S129" s="93"/>
      <c r="T129" s="25"/>
      <c r="U129" s="166" t="s">
        <v>143</v>
      </c>
    </row>
    <row r="130" spans="1:21" ht="64" customHeight="1">
      <c r="A130" s="81" t="str">
        <f t="shared" si="30"/>
        <v>Buildings and Appliances</v>
      </c>
      <c r="B130" s="81" t="str">
        <f t="shared" si="30"/>
        <v>Building Component Electrification</v>
      </c>
      <c r="C130" s="81" t="str">
        <f t="shared" si="30"/>
        <v>Fraction of New Bldg Components Shifted to Other Fuels</v>
      </c>
      <c r="D130" s="135" t="s">
        <v>508</v>
      </c>
      <c r="E130" s="135" t="s">
        <v>495</v>
      </c>
      <c r="F130" s="135" t="s">
        <v>496</v>
      </c>
      <c r="G130" s="135" t="s">
        <v>509</v>
      </c>
      <c r="H130" s="80">
        <v>439</v>
      </c>
      <c r="I130" s="135" t="s">
        <v>333</v>
      </c>
      <c r="J130" s="81" t="str">
        <f t="shared" si="31"/>
        <v>Building Component Electrification</v>
      </c>
      <c r="K130" s="81" t="str">
        <f t="shared" si="31"/>
        <v>bldgs new component fuel shifting</v>
      </c>
      <c r="L130" s="37">
        <f t="shared" si="31"/>
        <v>0</v>
      </c>
      <c r="M130" s="37">
        <f t="shared" si="31"/>
        <v>1</v>
      </c>
      <c r="N130" s="37">
        <f t="shared" si="31"/>
        <v>0.01</v>
      </c>
      <c r="O130" s="25" t="str">
        <f t="shared" si="31"/>
        <v>% of newly sold non-electric building components</v>
      </c>
      <c r="P130" s="138" t="s">
        <v>510</v>
      </c>
      <c r="Q130" s="25" t="str">
        <f t="shared" si="32"/>
        <v>buildings-sector-main.html#component-elec</v>
      </c>
      <c r="R130" s="25" t="str">
        <f t="shared" si="32"/>
        <v>building-component-electrification.html</v>
      </c>
      <c r="S130" s="93"/>
      <c r="T130" s="25"/>
      <c r="U130" s="166" t="s">
        <v>143</v>
      </c>
    </row>
    <row r="131" spans="1:21" ht="80" customHeight="1">
      <c r="A131" s="81" t="str">
        <f t="shared" si="30"/>
        <v>Buildings and Appliances</v>
      </c>
      <c r="B131" s="81" t="str">
        <f t="shared" si="30"/>
        <v>Building Component Electrification</v>
      </c>
      <c r="C131" s="81" t="str">
        <f t="shared" si="30"/>
        <v>Fraction of New Bldg Components Shifted to Other Fuels</v>
      </c>
      <c r="D131" s="135" t="s">
        <v>494</v>
      </c>
      <c r="E131" s="135" t="s">
        <v>511</v>
      </c>
      <c r="F131" s="135" t="s">
        <v>512</v>
      </c>
      <c r="G131" s="135" t="s">
        <v>497</v>
      </c>
      <c r="H131" s="80">
        <v>440</v>
      </c>
      <c r="I131" s="135" t="s">
        <v>311</v>
      </c>
      <c r="J131" s="81" t="str">
        <f t="shared" si="31"/>
        <v>Building Component Electrification</v>
      </c>
      <c r="K131" s="81" t="str">
        <f t="shared" si="31"/>
        <v>bldgs new component fuel shifting</v>
      </c>
      <c r="L131" s="37">
        <f t="shared" si="31"/>
        <v>0</v>
      </c>
      <c r="M131" s="37">
        <f t="shared" si="31"/>
        <v>1</v>
      </c>
      <c r="N131" s="37">
        <f t="shared" si="31"/>
        <v>0.01</v>
      </c>
      <c r="O131" s="25" t="str">
        <f t="shared" si="31"/>
        <v>% of newly sold non-electric building components</v>
      </c>
      <c r="P131" s="141"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8.2% to 9.7% through 2050.</v>
      </c>
      <c r="Q131" s="25" t="str">
        <f t="shared" si="32"/>
        <v>buildings-sector-main.html#component-elec</v>
      </c>
      <c r="R131" s="25" t="str">
        <f t="shared" si="32"/>
        <v>building-component-electrification.html</v>
      </c>
      <c r="S131" s="93"/>
      <c r="T131" s="25"/>
      <c r="U131" s="166" t="s">
        <v>143</v>
      </c>
    </row>
    <row r="132" spans="1:21" ht="32" customHeight="1">
      <c r="A132" s="81" t="str">
        <f t="shared" si="30"/>
        <v>Buildings and Appliances</v>
      </c>
      <c r="B132" s="81" t="str">
        <f t="shared" si="30"/>
        <v>Building Component Electrification</v>
      </c>
      <c r="C132" s="81" t="str">
        <f t="shared" si="30"/>
        <v>Fraction of New Bldg Components Shifted to Other Fuels</v>
      </c>
      <c r="D132" s="135" t="s">
        <v>502</v>
      </c>
      <c r="E132" s="135" t="s">
        <v>511</v>
      </c>
      <c r="F132" s="135" t="s">
        <v>512</v>
      </c>
      <c r="G132" s="135" t="s">
        <v>503</v>
      </c>
      <c r="H132" s="80">
        <v>441</v>
      </c>
      <c r="I132" s="135" t="s">
        <v>333</v>
      </c>
      <c r="J132" s="81"/>
      <c r="K132" s="81"/>
      <c r="L132" s="81"/>
      <c r="M132" s="37"/>
      <c r="N132" s="37"/>
      <c r="O132" s="25"/>
      <c r="P132" s="138"/>
      <c r="Q132" s="25"/>
      <c r="R132" s="25"/>
      <c r="S132" s="93"/>
      <c r="T132" s="25"/>
    </row>
    <row r="133" spans="1:21" ht="32" customHeight="1">
      <c r="A133" s="81" t="str">
        <f t="shared" si="30"/>
        <v>Buildings and Appliances</v>
      </c>
      <c r="B133" s="81" t="str">
        <f t="shared" si="30"/>
        <v>Building Component Electrification</v>
      </c>
      <c r="C133" s="81" t="str">
        <f t="shared" si="30"/>
        <v>Fraction of New Bldg Components Shifted to Other Fuels</v>
      </c>
      <c r="D133" s="135" t="s">
        <v>504</v>
      </c>
      <c r="E133" s="135" t="s">
        <v>511</v>
      </c>
      <c r="F133" s="135" t="s">
        <v>512</v>
      </c>
      <c r="G133" s="135" t="s">
        <v>505</v>
      </c>
      <c r="H133" s="80">
        <v>442</v>
      </c>
      <c r="I133" s="135" t="s">
        <v>333</v>
      </c>
      <c r="J133" s="81"/>
      <c r="K133" s="81"/>
      <c r="L133" s="81"/>
      <c r="M133" s="37"/>
      <c r="N133" s="37"/>
      <c r="O133" s="25"/>
      <c r="P133" s="138"/>
      <c r="Q133" s="25"/>
      <c r="R133" s="25"/>
      <c r="S133" s="93"/>
      <c r="T133" s="25"/>
    </row>
    <row r="134" spans="1:21" ht="80" customHeight="1">
      <c r="A134" s="81" t="str">
        <f t="shared" si="30"/>
        <v>Buildings and Appliances</v>
      </c>
      <c r="B134" s="81" t="str">
        <f t="shared" si="30"/>
        <v>Building Component Electrification</v>
      </c>
      <c r="C134" s="81" t="str">
        <f t="shared" si="30"/>
        <v>Fraction of New Bldg Components Shifted to Other Fuels</v>
      </c>
      <c r="D134" s="135" t="s">
        <v>506</v>
      </c>
      <c r="E134" s="135" t="s">
        <v>511</v>
      </c>
      <c r="F134" s="135" t="s">
        <v>512</v>
      </c>
      <c r="G134" s="135" t="s">
        <v>507</v>
      </c>
      <c r="H134" s="80">
        <v>443</v>
      </c>
      <c r="I134" s="135" t="s">
        <v>311</v>
      </c>
      <c r="J134" s="81" t="str">
        <f t="shared" ref="J134:O136" si="33">J$126</f>
        <v>Building Component Electrification</v>
      </c>
      <c r="K134" s="81" t="str">
        <f t="shared" si="33"/>
        <v>bldgs new component fuel shifting</v>
      </c>
      <c r="L134" s="37">
        <f t="shared" si="33"/>
        <v>0</v>
      </c>
      <c r="M134" s="37">
        <f t="shared" si="33"/>
        <v>1</v>
      </c>
      <c r="N134" s="37">
        <f t="shared" si="33"/>
        <v>0.01</v>
      </c>
      <c r="O134" s="25" t="str">
        <f t="shared" si="33"/>
        <v>% of newly sold non-electric building components</v>
      </c>
      <c r="P134" s="141"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80.8% to 74% through 2050.</v>
      </c>
      <c r="Q134" s="25" t="str">
        <f t="shared" ref="Q134:R136" si="34">Q$126</f>
        <v>buildings-sector-main.html#component-elec</v>
      </c>
      <c r="R134" s="25" t="str">
        <f t="shared" si="34"/>
        <v>building-component-electrification.html</v>
      </c>
      <c r="S134" s="93"/>
      <c r="T134" s="25"/>
      <c r="U134" s="166" t="s">
        <v>143</v>
      </c>
    </row>
    <row r="135" spans="1:21" ht="64" customHeight="1">
      <c r="A135" s="81" t="str">
        <f t="shared" si="30"/>
        <v>Buildings and Appliances</v>
      </c>
      <c r="B135" s="81" t="str">
        <f t="shared" si="30"/>
        <v>Building Component Electrification</v>
      </c>
      <c r="C135" s="81" t="str">
        <f t="shared" si="30"/>
        <v>Fraction of New Bldg Components Shifted to Other Fuels</v>
      </c>
      <c r="D135" s="135" t="s">
        <v>508</v>
      </c>
      <c r="E135" s="135" t="s">
        <v>511</v>
      </c>
      <c r="F135" s="135" t="s">
        <v>512</v>
      </c>
      <c r="G135" s="135" t="s">
        <v>509</v>
      </c>
      <c r="H135" s="80">
        <v>444</v>
      </c>
      <c r="I135" s="135" t="s">
        <v>333</v>
      </c>
      <c r="J135" s="81" t="str">
        <f t="shared" si="33"/>
        <v>Building Component Electrification</v>
      </c>
      <c r="K135" s="81" t="str">
        <f t="shared" si="33"/>
        <v>bldgs new component fuel shifting</v>
      </c>
      <c r="L135" s="37">
        <f t="shared" si="33"/>
        <v>0</v>
      </c>
      <c r="M135" s="37">
        <f t="shared" si="33"/>
        <v>1</v>
      </c>
      <c r="N135" s="37">
        <f t="shared" si="33"/>
        <v>0.01</v>
      </c>
      <c r="O135" s="25" t="str">
        <f t="shared" si="33"/>
        <v>% of newly sold non-electric building components</v>
      </c>
      <c r="P135" s="138" t="s">
        <v>513</v>
      </c>
      <c r="Q135" s="25" t="str">
        <f t="shared" si="34"/>
        <v>buildings-sector-main.html#component-elec</v>
      </c>
      <c r="R135" s="25" t="str">
        <f t="shared" si="34"/>
        <v>building-component-electrification.html</v>
      </c>
      <c r="S135" s="93"/>
      <c r="T135" s="25"/>
      <c r="U135" s="166" t="s">
        <v>143</v>
      </c>
    </row>
    <row r="136" spans="1:21" ht="80" customHeight="1">
      <c r="A136" s="81" t="str">
        <f t="shared" si="30"/>
        <v>Buildings and Appliances</v>
      </c>
      <c r="B136" s="81" t="str">
        <f t="shared" si="30"/>
        <v>Building Component Electrification</v>
      </c>
      <c r="C136" s="81" t="str">
        <f t="shared" si="30"/>
        <v>Fraction of New Bldg Components Shifted to Other Fuels</v>
      </c>
      <c r="D136" s="135" t="s">
        <v>494</v>
      </c>
      <c r="E136" s="135" t="s">
        <v>514</v>
      </c>
      <c r="F136" s="135" t="s">
        <v>515</v>
      </c>
      <c r="G136" s="135" t="s">
        <v>497</v>
      </c>
      <c r="H136" s="80">
        <v>445</v>
      </c>
      <c r="I136" s="135" t="s">
        <v>311</v>
      </c>
      <c r="J136" s="81" t="str">
        <f t="shared" si="33"/>
        <v>Building Component Electrification</v>
      </c>
      <c r="K136" s="81" t="str">
        <f t="shared" si="33"/>
        <v>bldgs new component fuel shifting</v>
      </c>
      <c r="L136" s="37">
        <f t="shared" si="33"/>
        <v>0</v>
      </c>
      <c r="M136" s="37">
        <f t="shared" si="33"/>
        <v>1</v>
      </c>
      <c r="N136" s="37">
        <f t="shared" si="33"/>
        <v>0.01</v>
      </c>
      <c r="O136" s="25" t="str">
        <f t="shared" si="33"/>
        <v>% of newly sold non-electric building components</v>
      </c>
      <c r="P136" s="141"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fall from 0.6% to 0.5% through 2050.</v>
      </c>
      <c r="Q136" s="25" t="str">
        <f t="shared" si="34"/>
        <v>buildings-sector-main.html#component-elec</v>
      </c>
      <c r="R136" s="25" t="str">
        <f t="shared" si="34"/>
        <v>building-component-electrification.html</v>
      </c>
      <c r="S136" s="93"/>
      <c r="T136" s="25"/>
      <c r="U136" s="166" t="s">
        <v>143</v>
      </c>
    </row>
    <row r="137" spans="1:21" ht="32" customHeight="1">
      <c r="A137" s="81" t="str">
        <f t="shared" si="30"/>
        <v>Buildings and Appliances</v>
      </c>
      <c r="B137" s="81" t="str">
        <f t="shared" si="30"/>
        <v>Building Component Electrification</v>
      </c>
      <c r="C137" s="81" t="str">
        <f t="shared" si="30"/>
        <v>Fraction of New Bldg Components Shifted to Other Fuels</v>
      </c>
      <c r="D137" s="135" t="s">
        <v>502</v>
      </c>
      <c r="E137" s="135" t="s">
        <v>514</v>
      </c>
      <c r="F137" s="135" t="s">
        <v>515</v>
      </c>
      <c r="G137" s="135" t="s">
        <v>503</v>
      </c>
      <c r="H137" s="80">
        <v>446</v>
      </c>
      <c r="I137" s="135" t="s">
        <v>333</v>
      </c>
      <c r="J137" s="81"/>
      <c r="K137" s="81"/>
      <c r="L137" s="81"/>
      <c r="M137" s="37"/>
      <c r="N137" s="37"/>
      <c r="O137" s="25"/>
      <c r="P137" s="138"/>
      <c r="Q137" s="25"/>
      <c r="R137" s="25"/>
      <c r="S137" s="93"/>
      <c r="T137" s="25"/>
    </row>
    <row r="138" spans="1:21" ht="32" customHeight="1">
      <c r="A138" s="81" t="str">
        <f t="shared" si="30"/>
        <v>Buildings and Appliances</v>
      </c>
      <c r="B138" s="81" t="str">
        <f t="shared" si="30"/>
        <v>Building Component Electrification</v>
      </c>
      <c r="C138" s="81" t="str">
        <f t="shared" si="30"/>
        <v>Fraction of New Bldg Components Shifted to Other Fuels</v>
      </c>
      <c r="D138" s="135" t="s">
        <v>504</v>
      </c>
      <c r="E138" s="135" t="s">
        <v>514</v>
      </c>
      <c r="F138" s="135" t="s">
        <v>515</v>
      </c>
      <c r="G138" s="135" t="s">
        <v>505</v>
      </c>
      <c r="H138" s="80">
        <v>447</v>
      </c>
      <c r="I138" s="135" t="s">
        <v>333</v>
      </c>
      <c r="J138" s="81"/>
      <c r="K138" s="81"/>
      <c r="L138" s="81"/>
      <c r="M138" s="37"/>
      <c r="N138" s="37"/>
      <c r="O138" s="25"/>
      <c r="P138" s="138"/>
      <c r="Q138" s="25"/>
      <c r="R138" s="25"/>
      <c r="S138" s="93"/>
      <c r="T138" s="25"/>
    </row>
    <row r="139" spans="1:21" ht="64" customHeight="1">
      <c r="A139" s="81" t="str">
        <f t="shared" si="30"/>
        <v>Buildings and Appliances</v>
      </c>
      <c r="B139" s="81" t="str">
        <f t="shared" si="30"/>
        <v>Building Component Electrification</v>
      </c>
      <c r="C139" s="81" t="str">
        <f t="shared" si="30"/>
        <v>Fraction of New Bldg Components Shifted to Other Fuels</v>
      </c>
      <c r="D139" s="135" t="s">
        <v>506</v>
      </c>
      <c r="E139" s="135" t="s">
        <v>514</v>
      </c>
      <c r="F139" s="135" t="s">
        <v>515</v>
      </c>
      <c r="G139" s="135" t="s">
        <v>507</v>
      </c>
      <c r="H139" s="80">
        <v>448</v>
      </c>
      <c r="I139" s="135" t="s">
        <v>311</v>
      </c>
      <c r="J139" s="81" t="str">
        <f t="shared" ref="J139:O140" si="35">J$126</f>
        <v>Building Component Electrification</v>
      </c>
      <c r="K139" s="81" t="str">
        <f t="shared" si="35"/>
        <v>bldgs new component fuel shifting</v>
      </c>
      <c r="L139" s="37">
        <f t="shared" si="35"/>
        <v>0</v>
      </c>
      <c r="M139" s="37">
        <f t="shared" si="35"/>
        <v>1</v>
      </c>
      <c r="N139" s="37">
        <f t="shared" si="35"/>
        <v>0.01</v>
      </c>
      <c r="O139" s="25" t="str">
        <f t="shared" si="35"/>
        <v>% of newly sold non-electric building components</v>
      </c>
      <c r="P139" s="141"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66.6% to 42.7% through 2050.</v>
      </c>
      <c r="Q139" s="25" t="str">
        <f>Q$126</f>
        <v>buildings-sector-main.html#component-elec</v>
      </c>
      <c r="R139" s="25" t="str">
        <f>R$126</f>
        <v>building-component-electrification.html</v>
      </c>
      <c r="S139" s="93"/>
      <c r="T139" s="25"/>
      <c r="U139" s="166" t="s">
        <v>143</v>
      </c>
    </row>
    <row r="140" spans="1:21" ht="80" customHeight="1">
      <c r="A140" s="81" t="str">
        <f t="shared" si="30"/>
        <v>Buildings and Appliances</v>
      </c>
      <c r="B140" s="81" t="str">
        <f t="shared" si="30"/>
        <v>Building Component Electrification</v>
      </c>
      <c r="C140" s="81" t="str">
        <f t="shared" si="30"/>
        <v>Fraction of New Bldg Components Shifted to Other Fuels</v>
      </c>
      <c r="D140" s="135" t="s">
        <v>508</v>
      </c>
      <c r="E140" s="135" t="s">
        <v>514</v>
      </c>
      <c r="F140" s="135" t="s">
        <v>515</v>
      </c>
      <c r="G140" s="135" t="s">
        <v>509</v>
      </c>
      <c r="H140" s="80">
        <v>449</v>
      </c>
      <c r="I140" s="135" t="s">
        <v>311</v>
      </c>
      <c r="J140" s="81" t="str">
        <f t="shared" si="35"/>
        <v>Building Component Electrification</v>
      </c>
      <c r="K140" s="81" t="str">
        <f t="shared" si="35"/>
        <v>bldgs new component fuel shifting</v>
      </c>
      <c r="L140" s="37">
        <f t="shared" si="35"/>
        <v>0</v>
      </c>
      <c r="M140" s="37">
        <f t="shared" si="35"/>
        <v>1</v>
      </c>
      <c r="N140" s="37">
        <f t="shared" si="35"/>
        <v>0.01</v>
      </c>
      <c r="O140" s="25" t="str">
        <f t="shared" si="35"/>
        <v>% of newly sold non-electric building components</v>
      </c>
      <c r="P140" s="141"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83.1% to 87.2% through 2050.</v>
      </c>
      <c r="Q140" s="25" t="str">
        <f>Q$126</f>
        <v>buildings-sector-main.html#component-elec</v>
      </c>
      <c r="R140" s="25" t="str">
        <f>R$126</f>
        <v>building-component-electrification.html</v>
      </c>
      <c r="S140" s="93"/>
      <c r="T140" s="25"/>
      <c r="U140" s="166" t="s">
        <v>143</v>
      </c>
    </row>
    <row r="141" spans="1:21" s="81" customFormat="1" ht="160" customHeight="1">
      <c r="A141" s="166" t="s">
        <v>491</v>
      </c>
      <c r="B141" s="166" t="s">
        <v>516</v>
      </c>
      <c r="C141" s="166" t="s">
        <v>517</v>
      </c>
      <c r="D141" s="135" t="s">
        <v>494</v>
      </c>
      <c r="E141" s="135" t="s">
        <v>495</v>
      </c>
      <c r="F141" s="135" t="s">
        <v>496</v>
      </c>
      <c r="G141" s="135" t="s">
        <v>497</v>
      </c>
      <c r="H141" s="80">
        <v>13</v>
      </c>
      <c r="I141" s="135" t="s">
        <v>311</v>
      </c>
      <c r="J141" s="166" t="s">
        <v>516</v>
      </c>
      <c r="K141" s="166" t="s">
        <v>518</v>
      </c>
      <c r="L141" s="161">
        <v>0</v>
      </c>
      <c r="M141" s="161">
        <f>ROUND(MaxBoundCalculations!B162,2)</f>
        <v>0.22</v>
      </c>
      <c r="N141" s="161">
        <v>0.01</v>
      </c>
      <c r="O141" s="135" t="s">
        <v>519</v>
      </c>
      <c r="P141" s="141"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1" s="135" t="s">
        <v>520</v>
      </c>
      <c r="R141" s="137" t="s">
        <v>521</v>
      </c>
      <c r="S141" s="162" t="s">
        <v>522</v>
      </c>
      <c r="T141" s="135" t="s">
        <v>523</v>
      </c>
    </row>
    <row r="142" spans="1:21" s="81" customFormat="1" ht="160" customHeight="1">
      <c r="A142" s="81" t="str">
        <f t="shared" ref="A142:C158" si="36">A$141</f>
        <v>Buildings and Appliances</v>
      </c>
      <c r="B142" s="81" t="str">
        <f t="shared" si="36"/>
        <v>Building Energy Efficiency Standards</v>
      </c>
      <c r="C142" s="81" t="str">
        <f t="shared" si="36"/>
        <v>Reduction in E Use Allowed by Component Eff Std</v>
      </c>
      <c r="D142" s="135" t="s">
        <v>502</v>
      </c>
      <c r="E142" s="135" t="s">
        <v>495</v>
      </c>
      <c r="F142" s="135" t="s">
        <v>496</v>
      </c>
      <c r="G142" s="135" t="s">
        <v>503</v>
      </c>
      <c r="H142" s="80">
        <v>14</v>
      </c>
      <c r="I142" s="135" t="s">
        <v>311</v>
      </c>
      <c r="J142" s="81" t="str">
        <f t="shared" ref="J142:L158" si="37">J$141</f>
        <v>Building Energy Efficiency Standards</v>
      </c>
      <c r="K142" s="163" t="str">
        <f t="shared" si="37"/>
        <v>bldgs efficiency standards</v>
      </c>
      <c r="L142" s="163">
        <f t="shared" si="37"/>
        <v>0</v>
      </c>
      <c r="M142" s="35">
        <f>ROUND(MaxBoundCalculations!B163,2)</f>
        <v>0.38</v>
      </c>
      <c r="N142" s="163">
        <f t="shared" ref="N142:O158" si="38">N$141</f>
        <v>0.01</v>
      </c>
      <c r="O142" s="160" t="str">
        <f t="shared" si="38"/>
        <v>% reduction in energy use</v>
      </c>
      <c r="P142" s="141"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2" s="160" t="str">
        <f t="shared" ref="Q142:S158" si="39">Q$141</f>
        <v>buildings-sector-main.html#eff-stds</v>
      </c>
      <c r="R142" s="160" t="str">
        <f t="shared" si="39"/>
        <v>building-energy-efficiency-standards.html</v>
      </c>
      <c r="S142"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60" t="str">
        <f t="shared" ref="T142:T158" si="40">T141</f>
        <v>Itron, 2007, "ASSESSMENT OF LONG-TERM
ELECTRIC ENERGY EFFICIENCY
POTENTIAL IN CALIFORNIA’S
RESIDENTIAL SECTOR," http://www.energy.ca.gov/2007publications/CEC-500-2007-002/CEC-500-2007-002.PDF, p.33, Table 5-1</v>
      </c>
    </row>
    <row r="143" spans="1:21" s="81" customFormat="1" ht="160" customHeight="1">
      <c r="A143" s="81" t="str">
        <f t="shared" si="36"/>
        <v>Buildings and Appliances</v>
      </c>
      <c r="B143" s="81" t="str">
        <f t="shared" si="36"/>
        <v>Building Energy Efficiency Standards</v>
      </c>
      <c r="C143" s="81" t="str">
        <f t="shared" si="36"/>
        <v>Reduction in E Use Allowed by Component Eff Std</v>
      </c>
      <c r="D143" s="135" t="s">
        <v>524</v>
      </c>
      <c r="E143" s="135" t="s">
        <v>495</v>
      </c>
      <c r="F143" s="135" t="s">
        <v>496</v>
      </c>
      <c r="G143" s="135" t="s">
        <v>525</v>
      </c>
      <c r="H143" s="80">
        <v>15</v>
      </c>
      <c r="I143" s="135" t="s">
        <v>311</v>
      </c>
      <c r="J143" s="81" t="str">
        <f t="shared" si="37"/>
        <v>Building Energy Efficiency Standards</v>
      </c>
      <c r="K143" s="163" t="str">
        <f t="shared" si="37"/>
        <v>bldgs efficiency standards</v>
      </c>
      <c r="L143" s="163">
        <f t="shared" si="37"/>
        <v>0</v>
      </c>
      <c r="M143" s="35">
        <f>ROUND(MaxBoundCalculations!B163,2)</f>
        <v>0.38</v>
      </c>
      <c r="N143" s="163">
        <f t="shared" si="38"/>
        <v>0.01</v>
      </c>
      <c r="O143" s="160" t="str">
        <f t="shared" si="38"/>
        <v>% reduction in energy use</v>
      </c>
      <c r="P143" s="141"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3" s="160" t="str">
        <f t="shared" si="39"/>
        <v>buildings-sector-main.html#eff-stds</v>
      </c>
      <c r="R143" s="160" t="str">
        <f t="shared" si="39"/>
        <v>building-energy-efficiency-standards.html</v>
      </c>
      <c r="S143"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60" t="str">
        <f t="shared" si="40"/>
        <v>Itron, 2007, "ASSESSMENT OF LONG-TERM
ELECTRIC ENERGY EFFICIENCY
POTENTIAL IN CALIFORNIA’S
RESIDENTIAL SECTOR," http://www.energy.ca.gov/2007publications/CEC-500-2007-002/CEC-500-2007-002.PDF, p.33, Table 5-1</v>
      </c>
    </row>
    <row r="144" spans="1:21" s="81" customFormat="1" ht="160" customHeight="1">
      <c r="A144" s="81" t="str">
        <f t="shared" si="36"/>
        <v>Buildings and Appliances</v>
      </c>
      <c r="B144" s="81" t="str">
        <f t="shared" si="36"/>
        <v>Building Energy Efficiency Standards</v>
      </c>
      <c r="C144" s="81" t="str">
        <f t="shared" si="36"/>
        <v>Reduction in E Use Allowed by Component Eff Std</v>
      </c>
      <c r="D144" s="135" t="s">
        <v>504</v>
      </c>
      <c r="E144" s="135" t="s">
        <v>495</v>
      </c>
      <c r="F144" s="135" t="s">
        <v>496</v>
      </c>
      <c r="G144" s="135" t="s">
        <v>505</v>
      </c>
      <c r="H144" s="80">
        <v>16</v>
      </c>
      <c r="I144" s="135" t="s">
        <v>311</v>
      </c>
      <c r="J144" s="81" t="str">
        <f t="shared" si="37"/>
        <v>Building Energy Efficiency Standards</v>
      </c>
      <c r="K144" s="163" t="str">
        <f t="shared" si="37"/>
        <v>bldgs efficiency standards</v>
      </c>
      <c r="L144" s="163">
        <f t="shared" si="37"/>
        <v>0</v>
      </c>
      <c r="M144" s="35">
        <f>ROUND(MaxBoundCalculations!B161,2)</f>
        <v>0.4</v>
      </c>
      <c r="N144" s="163">
        <f t="shared" si="38"/>
        <v>0.01</v>
      </c>
      <c r="O144" s="160" t="str">
        <f t="shared" si="38"/>
        <v>% reduction in energy use</v>
      </c>
      <c r="P144" s="141"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4" s="160" t="str">
        <f t="shared" si="39"/>
        <v>buildings-sector-main.html#eff-stds</v>
      </c>
      <c r="R144" s="160" t="str">
        <f t="shared" si="39"/>
        <v>building-energy-efficiency-standards.html</v>
      </c>
      <c r="S144"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60" t="str">
        <f t="shared" si="40"/>
        <v>Itron, 2007, "ASSESSMENT OF LONG-TERM
ELECTRIC ENERGY EFFICIENCY
POTENTIAL IN CALIFORNIA’S
RESIDENTIAL SECTOR," http://www.energy.ca.gov/2007publications/CEC-500-2007-002/CEC-500-2007-002.PDF, p.33, Table 5-1</v>
      </c>
    </row>
    <row r="145" spans="1:21" s="81" customFormat="1" ht="160" customHeight="1">
      <c r="A145" s="81" t="str">
        <f t="shared" si="36"/>
        <v>Buildings and Appliances</v>
      </c>
      <c r="B145" s="81" t="str">
        <f t="shared" si="36"/>
        <v>Building Energy Efficiency Standards</v>
      </c>
      <c r="C145" s="81" t="str">
        <f t="shared" si="36"/>
        <v>Reduction in E Use Allowed by Component Eff Std</v>
      </c>
      <c r="D145" s="135" t="s">
        <v>506</v>
      </c>
      <c r="E145" s="135" t="s">
        <v>495</v>
      </c>
      <c r="F145" s="135" t="s">
        <v>496</v>
      </c>
      <c r="G145" s="135" t="s">
        <v>507</v>
      </c>
      <c r="H145" s="80">
        <v>17</v>
      </c>
      <c r="I145" s="135" t="s">
        <v>311</v>
      </c>
      <c r="J145" s="81" t="str">
        <f t="shared" si="37"/>
        <v>Building Energy Efficiency Standards</v>
      </c>
      <c r="K145" s="163" t="str">
        <f t="shared" si="37"/>
        <v>bldgs efficiency standards</v>
      </c>
      <c r="L145" s="163">
        <f t="shared" si="37"/>
        <v>0</v>
      </c>
      <c r="M145" s="35">
        <f>ROUND(MaxBoundCalculations!B159,2)</f>
        <v>0.38</v>
      </c>
      <c r="N145" s="163">
        <f t="shared" si="38"/>
        <v>0.01</v>
      </c>
      <c r="O145" s="160" t="str">
        <f t="shared" si="38"/>
        <v>% reduction in energy use</v>
      </c>
      <c r="P145" s="141"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5" s="160" t="str">
        <f t="shared" si="39"/>
        <v>buildings-sector-main.html#eff-stds</v>
      </c>
      <c r="R145" s="160" t="str">
        <f t="shared" si="39"/>
        <v>building-energy-efficiency-standards.html</v>
      </c>
      <c r="S145"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60" t="str">
        <f t="shared" si="40"/>
        <v>Itron, 2007, "ASSESSMENT OF LONG-TERM
ELECTRIC ENERGY EFFICIENCY
POTENTIAL IN CALIFORNIA’S
RESIDENTIAL SECTOR," http://www.energy.ca.gov/2007publications/CEC-500-2007-002/CEC-500-2007-002.PDF, p.33, Table 5-1</v>
      </c>
    </row>
    <row r="146" spans="1:21" s="81" customFormat="1" ht="160" customHeight="1">
      <c r="A146" s="81" t="str">
        <f t="shared" si="36"/>
        <v>Buildings and Appliances</v>
      </c>
      <c r="B146" s="81" t="str">
        <f t="shared" si="36"/>
        <v>Building Energy Efficiency Standards</v>
      </c>
      <c r="C146" s="81" t="str">
        <f t="shared" si="36"/>
        <v>Reduction in E Use Allowed by Component Eff Std</v>
      </c>
      <c r="D146" s="135" t="s">
        <v>508</v>
      </c>
      <c r="E146" s="135" t="s">
        <v>495</v>
      </c>
      <c r="F146" s="135" t="s">
        <v>496</v>
      </c>
      <c r="G146" s="135" t="s">
        <v>509</v>
      </c>
      <c r="H146" s="80">
        <v>18</v>
      </c>
      <c r="I146" s="135" t="s">
        <v>311</v>
      </c>
      <c r="J146" s="81" t="str">
        <f t="shared" si="37"/>
        <v>Building Energy Efficiency Standards</v>
      </c>
      <c r="K146" s="163" t="str">
        <f t="shared" si="37"/>
        <v>bldgs efficiency standards</v>
      </c>
      <c r="L146" s="163">
        <f t="shared" si="37"/>
        <v>0</v>
      </c>
      <c r="M146" s="35">
        <f>ROUND(MaxBoundCalculations!B160,2)</f>
        <v>0.11</v>
      </c>
      <c r="N146" s="163">
        <f t="shared" si="38"/>
        <v>0.01</v>
      </c>
      <c r="O146" s="160" t="str">
        <f t="shared" si="38"/>
        <v>% reduction in energy use</v>
      </c>
      <c r="P146" s="141"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6" s="160" t="str">
        <f t="shared" si="39"/>
        <v>buildings-sector-main.html#eff-stds</v>
      </c>
      <c r="R146" s="160" t="str">
        <f t="shared" si="39"/>
        <v>building-energy-efficiency-standards.html</v>
      </c>
      <c r="S146"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60" t="str">
        <f t="shared" si="40"/>
        <v>Itron, 2007, "ASSESSMENT OF LONG-TERM
ELECTRIC ENERGY EFFICIENCY
POTENTIAL IN CALIFORNIA’S
RESIDENTIAL SECTOR," http://www.energy.ca.gov/2007publications/CEC-500-2007-002/CEC-500-2007-002.PDF, p.33, Table 5-1</v>
      </c>
    </row>
    <row r="147" spans="1:21" s="81" customFormat="1" ht="160" customHeight="1">
      <c r="A147" s="81" t="str">
        <f t="shared" si="36"/>
        <v>Buildings and Appliances</v>
      </c>
      <c r="B147" s="81" t="str">
        <f t="shared" si="36"/>
        <v>Building Energy Efficiency Standards</v>
      </c>
      <c r="C147" s="81" t="str">
        <f t="shared" si="36"/>
        <v>Reduction in E Use Allowed by Component Eff Std</v>
      </c>
      <c r="D147" s="135" t="s">
        <v>494</v>
      </c>
      <c r="E147" s="135" t="s">
        <v>511</v>
      </c>
      <c r="F147" s="135" t="s">
        <v>512</v>
      </c>
      <c r="G147" s="135" t="s">
        <v>497</v>
      </c>
      <c r="H147" s="80">
        <v>150</v>
      </c>
      <c r="I147" s="135" t="s">
        <v>311</v>
      </c>
      <c r="J147" s="81" t="str">
        <f t="shared" si="37"/>
        <v>Building Energy Efficiency Standards</v>
      </c>
      <c r="K147" s="163" t="str">
        <f t="shared" si="37"/>
        <v>bldgs efficiency standards</v>
      </c>
      <c r="L147" s="163">
        <f t="shared" si="37"/>
        <v>0</v>
      </c>
      <c r="M147" s="163">
        <f t="shared" ref="M147:M158" si="41">M141</f>
        <v>0.22</v>
      </c>
      <c r="N147" s="163">
        <f t="shared" si="38"/>
        <v>0.01</v>
      </c>
      <c r="O147" s="160" t="str">
        <f t="shared" si="38"/>
        <v>% reduction in energy use</v>
      </c>
      <c r="P147" s="141"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7" s="160" t="str">
        <f t="shared" si="39"/>
        <v>buildings-sector-main.html#eff-stds</v>
      </c>
      <c r="R147" s="160" t="str">
        <f t="shared" si="39"/>
        <v>building-energy-efficiency-standards.html</v>
      </c>
      <c r="S147"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60" t="str">
        <f t="shared" si="40"/>
        <v>Itron, 2007, "ASSESSMENT OF LONG-TERM
ELECTRIC ENERGY EFFICIENCY
POTENTIAL IN CALIFORNIA’S
RESIDENTIAL SECTOR," http://www.energy.ca.gov/2007publications/CEC-500-2007-002/CEC-500-2007-002.PDF, p.33, Table 5-1</v>
      </c>
    </row>
    <row r="148" spans="1:21" s="81" customFormat="1" ht="160" customHeight="1">
      <c r="A148" s="81" t="str">
        <f t="shared" si="36"/>
        <v>Buildings and Appliances</v>
      </c>
      <c r="B148" s="81" t="str">
        <f t="shared" si="36"/>
        <v>Building Energy Efficiency Standards</v>
      </c>
      <c r="C148" s="81" t="str">
        <f t="shared" si="36"/>
        <v>Reduction in E Use Allowed by Component Eff Std</v>
      </c>
      <c r="D148" s="135" t="s">
        <v>502</v>
      </c>
      <c r="E148" s="135" t="s">
        <v>511</v>
      </c>
      <c r="F148" s="135" t="s">
        <v>512</v>
      </c>
      <c r="G148" s="135" t="s">
        <v>503</v>
      </c>
      <c r="H148" s="80">
        <v>151</v>
      </c>
      <c r="I148" s="135" t="s">
        <v>311</v>
      </c>
      <c r="J148" s="81" t="str">
        <f t="shared" si="37"/>
        <v>Building Energy Efficiency Standards</v>
      </c>
      <c r="K148" s="163" t="str">
        <f t="shared" si="37"/>
        <v>bldgs efficiency standards</v>
      </c>
      <c r="L148" s="163">
        <f t="shared" si="37"/>
        <v>0</v>
      </c>
      <c r="M148" s="163">
        <f t="shared" si="41"/>
        <v>0.38</v>
      </c>
      <c r="N148" s="163">
        <f t="shared" si="38"/>
        <v>0.01</v>
      </c>
      <c r="O148" s="160" t="str">
        <f t="shared" si="38"/>
        <v>% reduction in energy use</v>
      </c>
      <c r="P148" s="141"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8" s="160" t="str">
        <f t="shared" si="39"/>
        <v>buildings-sector-main.html#eff-stds</v>
      </c>
      <c r="R148" s="160" t="str">
        <f t="shared" si="39"/>
        <v>building-energy-efficiency-standards.html</v>
      </c>
      <c r="S148"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60" t="str">
        <f t="shared" si="40"/>
        <v>Itron, 2007, "ASSESSMENT OF LONG-TERM
ELECTRIC ENERGY EFFICIENCY
POTENTIAL IN CALIFORNIA’S
RESIDENTIAL SECTOR," http://www.energy.ca.gov/2007publications/CEC-500-2007-002/CEC-500-2007-002.PDF, p.33, Table 5-1</v>
      </c>
    </row>
    <row r="149" spans="1:21" s="81" customFormat="1" ht="160" customHeight="1">
      <c r="A149" s="81" t="str">
        <f t="shared" si="36"/>
        <v>Buildings and Appliances</v>
      </c>
      <c r="B149" s="81" t="str">
        <f t="shared" si="36"/>
        <v>Building Energy Efficiency Standards</v>
      </c>
      <c r="C149" s="81" t="str">
        <f t="shared" si="36"/>
        <v>Reduction in E Use Allowed by Component Eff Std</v>
      </c>
      <c r="D149" s="135" t="s">
        <v>524</v>
      </c>
      <c r="E149" s="135" t="s">
        <v>511</v>
      </c>
      <c r="F149" s="135" t="s">
        <v>512</v>
      </c>
      <c r="G149" s="135" t="s">
        <v>525</v>
      </c>
      <c r="H149" s="80">
        <v>152</v>
      </c>
      <c r="I149" s="135" t="s">
        <v>311</v>
      </c>
      <c r="J149" s="81" t="str">
        <f t="shared" si="37"/>
        <v>Building Energy Efficiency Standards</v>
      </c>
      <c r="K149" s="163" t="str">
        <f t="shared" si="37"/>
        <v>bldgs efficiency standards</v>
      </c>
      <c r="L149" s="163">
        <f t="shared" si="37"/>
        <v>0</v>
      </c>
      <c r="M149" s="163">
        <f t="shared" si="41"/>
        <v>0.38</v>
      </c>
      <c r="N149" s="163">
        <f t="shared" si="38"/>
        <v>0.01</v>
      </c>
      <c r="O149" s="160" t="str">
        <f t="shared" si="38"/>
        <v>% reduction in energy use</v>
      </c>
      <c r="P149" s="141"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9" s="160" t="str">
        <f t="shared" si="39"/>
        <v>buildings-sector-main.html#eff-stds</v>
      </c>
      <c r="R149" s="160" t="str">
        <f t="shared" si="39"/>
        <v>building-energy-efficiency-standards.html</v>
      </c>
      <c r="S149"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60" t="str">
        <f t="shared" si="40"/>
        <v>Itron, 2007, "ASSESSMENT OF LONG-TERM
ELECTRIC ENERGY EFFICIENCY
POTENTIAL IN CALIFORNIA’S
RESIDENTIAL SECTOR," http://www.energy.ca.gov/2007publications/CEC-500-2007-002/CEC-500-2007-002.PDF, p.33, Table 5-1</v>
      </c>
    </row>
    <row r="150" spans="1:21" s="81" customFormat="1" ht="160" customHeight="1">
      <c r="A150" s="81" t="str">
        <f t="shared" si="36"/>
        <v>Buildings and Appliances</v>
      </c>
      <c r="B150" s="81" t="str">
        <f t="shared" si="36"/>
        <v>Building Energy Efficiency Standards</v>
      </c>
      <c r="C150" s="81" t="str">
        <f t="shared" si="36"/>
        <v>Reduction in E Use Allowed by Component Eff Std</v>
      </c>
      <c r="D150" s="135" t="s">
        <v>504</v>
      </c>
      <c r="E150" s="135" t="s">
        <v>511</v>
      </c>
      <c r="F150" s="135" t="s">
        <v>512</v>
      </c>
      <c r="G150" s="135" t="s">
        <v>505</v>
      </c>
      <c r="H150" s="80">
        <v>153</v>
      </c>
      <c r="I150" s="135" t="s">
        <v>311</v>
      </c>
      <c r="J150" s="81" t="str">
        <f t="shared" si="37"/>
        <v>Building Energy Efficiency Standards</v>
      </c>
      <c r="K150" s="163" t="str">
        <f t="shared" si="37"/>
        <v>bldgs efficiency standards</v>
      </c>
      <c r="L150" s="163">
        <f t="shared" si="37"/>
        <v>0</v>
      </c>
      <c r="M150" s="163">
        <f t="shared" si="41"/>
        <v>0.4</v>
      </c>
      <c r="N150" s="163">
        <f t="shared" si="38"/>
        <v>0.01</v>
      </c>
      <c r="O150" s="160" t="str">
        <f t="shared" si="38"/>
        <v>% reduction in energy use</v>
      </c>
      <c r="P150" s="141"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0" s="160" t="str">
        <f t="shared" si="39"/>
        <v>buildings-sector-main.html#eff-stds</v>
      </c>
      <c r="R150" s="160" t="str">
        <f t="shared" si="39"/>
        <v>building-energy-efficiency-standards.html</v>
      </c>
      <c r="S150"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60" t="str">
        <f t="shared" si="40"/>
        <v>Itron, 2007, "ASSESSMENT OF LONG-TERM
ELECTRIC ENERGY EFFICIENCY
POTENTIAL IN CALIFORNIA’S
RESIDENTIAL SECTOR," http://www.energy.ca.gov/2007publications/CEC-500-2007-002/CEC-500-2007-002.PDF, p.33, Table 5-1</v>
      </c>
    </row>
    <row r="151" spans="1:21" s="81" customFormat="1" ht="160" customHeight="1">
      <c r="A151" s="81" t="str">
        <f t="shared" si="36"/>
        <v>Buildings and Appliances</v>
      </c>
      <c r="B151" s="81" t="str">
        <f t="shared" si="36"/>
        <v>Building Energy Efficiency Standards</v>
      </c>
      <c r="C151" s="81" t="str">
        <f t="shared" si="36"/>
        <v>Reduction in E Use Allowed by Component Eff Std</v>
      </c>
      <c r="D151" s="135" t="s">
        <v>506</v>
      </c>
      <c r="E151" s="135" t="s">
        <v>511</v>
      </c>
      <c r="F151" s="135" t="s">
        <v>512</v>
      </c>
      <c r="G151" s="135" t="s">
        <v>507</v>
      </c>
      <c r="H151" s="80">
        <v>154</v>
      </c>
      <c r="I151" s="135" t="s">
        <v>311</v>
      </c>
      <c r="J151" s="81" t="str">
        <f t="shared" si="37"/>
        <v>Building Energy Efficiency Standards</v>
      </c>
      <c r="K151" s="163" t="str">
        <f t="shared" si="37"/>
        <v>bldgs efficiency standards</v>
      </c>
      <c r="L151" s="163">
        <f t="shared" si="37"/>
        <v>0</v>
      </c>
      <c r="M151" s="163">
        <f t="shared" si="41"/>
        <v>0.38</v>
      </c>
      <c r="N151" s="163">
        <f t="shared" si="38"/>
        <v>0.01</v>
      </c>
      <c r="O151" s="160" t="str">
        <f t="shared" si="38"/>
        <v>% reduction in energy use</v>
      </c>
      <c r="P151" s="141"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1" s="160" t="str">
        <f t="shared" si="39"/>
        <v>buildings-sector-main.html#eff-stds</v>
      </c>
      <c r="R151" s="160" t="str">
        <f t="shared" si="39"/>
        <v>building-energy-efficiency-standards.html</v>
      </c>
      <c r="S151"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60" t="str">
        <f t="shared" si="40"/>
        <v>Itron, 2007, "ASSESSMENT OF LONG-TERM
ELECTRIC ENERGY EFFICIENCY
POTENTIAL IN CALIFORNIA’S
RESIDENTIAL SECTOR," http://www.energy.ca.gov/2007publications/CEC-500-2007-002/CEC-500-2007-002.PDF, p.33, Table 5-1</v>
      </c>
    </row>
    <row r="152" spans="1:21" s="81" customFormat="1" ht="160" customHeight="1">
      <c r="A152" s="81" t="str">
        <f t="shared" si="36"/>
        <v>Buildings and Appliances</v>
      </c>
      <c r="B152" s="81" t="str">
        <f t="shared" si="36"/>
        <v>Building Energy Efficiency Standards</v>
      </c>
      <c r="C152" s="81" t="str">
        <f t="shared" si="36"/>
        <v>Reduction in E Use Allowed by Component Eff Std</v>
      </c>
      <c r="D152" s="135" t="s">
        <v>508</v>
      </c>
      <c r="E152" s="135" t="s">
        <v>511</v>
      </c>
      <c r="F152" s="135" t="s">
        <v>512</v>
      </c>
      <c r="G152" s="135" t="s">
        <v>509</v>
      </c>
      <c r="H152" s="80">
        <v>155</v>
      </c>
      <c r="I152" s="135" t="s">
        <v>311</v>
      </c>
      <c r="J152" s="81" t="str">
        <f t="shared" si="37"/>
        <v>Building Energy Efficiency Standards</v>
      </c>
      <c r="K152" s="163" t="str">
        <f t="shared" si="37"/>
        <v>bldgs efficiency standards</v>
      </c>
      <c r="L152" s="163">
        <f t="shared" si="37"/>
        <v>0</v>
      </c>
      <c r="M152" s="163">
        <f t="shared" si="41"/>
        <v>0.11</v>
      </c>
      <c r="N152" s="163">
        <f t="shared" si="38"/>
        <v>0.01</v>
      </c>
      <c r="O152" s="160" t="str">
        <f t="shared" si="38"/>
        <v>% reduction in energy use</v>
      </c>
      <c r="P152" s="141"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2" s="160" t="str">
        <f t="shared" si="39"/>
        <v>buildings-sector-main.html#eff-stds</v>
      </c>
      <c r="R152" s="160" t="str">
        <f t="shared" si="39"/>
        <v>building-energy-efficiency-standards.html</v>
      </c>
      <c r="S152"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60" t="str">
        <f t="shared" si="40"/>
        <v>Itron, 2007, "ASSESSMENT OF LONG-TERM
ELECTRIC ENERGY EFFICIENCY
POTENTIAL IN CALIFORNIA’S
RESIDENTIAL SECTOR," http://www.energy.ca.gov/2007publications/CEC-500-2007-002/CEC-500-2007-002.PDF, p.33, Table 5-1</v>
      </c>
    </row>
    <row r="153" spans="1:21" s="81" customFormat="1" ht="160" customHeight="1">
      <c r="A153" s="81" t="str">
        <f t="shared" si="36"/>
        <v>Buildings and Appliances</v>
      </c>
      <c r="B153" s="81" t="str">
        <f t="shared" si="36"/>
        <v>Building Energy Efficiency Standards</v>
      </c>
      <c r="C153" s="81" t="str">
        <f t="shared" si="36"/>
        <v>Reduction in E Use Allowed by Component Eff Std</v>
      </c>
      <c r="D153" s="135" t="s">
        <v>494</v>
      </c>
      <c r="E153" s="135" t="s">
        <v>514</v>
      </c>
      <c r="F153" s="135" t="s">
        <v>515</v>
      </c>
      <c r="G153" s="135" t="s">
        <v>497</v>
      </c>
      <c r="H153" s="80">
        <v>156</v>
      </c>
      <c r="I153" s="135" t="s">
        <v>311</v>
      </c>
      <c r="J153" s="81" t="str">
        <f t="shared" si="37"/>
        <v>Building Energy Efficiency Standards</v>
      </c>
      <c r="K153" s="163" t="str">
        <f t="shared" si="37"/>
        <v>bldgs efficiency standards</v>
      </c>
      <c r="L153" s="163">
        <f t="shared" si="37"/>
        <v>0</v>
      </c>
      <c r="M153" s="163">
        <f t="shared" si="41"/>
        <v>0.22</v>
      </c>
      <c r="N153" s="163">
        <f t="shared" si="38"/>
        <v>0.01</v>
      </c>
      <c r="O153" s="160" t="str">
        <f t="shared" si="38"/>
        <v>% reduction in energy use</v>
      </c>
      <c r="P153" s="141"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3" s="160" t="str">
        <f t="shared" si="39"/>
        <v>buildings-sector-main.html#eff-stds</v>
      </c>
      <c r="R153" s="160" t="str">
        <f t="shared" si="39"/>
        <v>building-energy-efficiency-standards.html</v>
      </c>
      <c r="S153"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60" t="str">
        <f t="shared" si="40"/>
        <v>Itron, 2007, "ASSESSMENT OF LONG-TERM
ELECTRIC ENERGY EFFICIENCY
POTENTIAL IN CALIFORNIA’S
RESIDENTIAL SECTOR," http://www.energy.ca.gov/2007publications/CEC-500-2007-002/CEC-500-2007-002.PDF, p.33, Table 5-1</v>
      </c>
    </row>
    <row r="154" spans="1:21" s="81" customFormat="1" ht="160" customHeight="1">
      <c r="A154" s="81" t="str">
        <f t="shared" si="36"/>
        <v>Buildings and Appliances</v>
      </c>
      <c r="B154" s="81" t="str">
        <f t="shared" si="36"/>
        <v>Building Energy Efficiency Standards</v>
      </c>
      <c r="C154" s="81" t="str">
        <f t="shared" si="36"/>
        <v>Reduction in E Use Allowed by Component Eff Std</v>
      </c>
      <c r="D154" s="135" t="s">
        <v>502</v>
      </c>
      <c r="E154" s="135" t="s">
        <v>514</v>
      </c>
      <c r="F154" s="135" t="s">
        <v>515</v>
      </c>
      <c r="G154" s="135" t="s">
        <v>503</v>
      </c>
      <c r="H154" s="80">
        <v>157</v>
      </c>
      <c r="I154" s="135" t="s">
        <v>311</v>
      </c>
      <c r="J154" s="81" t="str">
        <f t="shared" si="37"/>
        <v>Building Energy Efficiency Standards</v>
      </c>
      <c r="K154" s="163" t="str">
        <f t="shared" si="37"/>
        <v>bldgs efficiency standards</v>
      </c>
      <c r="L154" s="163">
        <f t="shared" si="37"/>
        <v>0</v>
      </c>
      <c r="M154" s="163">
        <f t="shared" si="41"/>
        <v>0.38</v>
      </c>
      <c r="N154" s="163">
        <f t="shared" si="38"/>
        <v>0.01</v>
      </c>
      <c r="O154" s="160" t="str">
        <f t="shared" si="38"/>
        <v>% reduction in energy use</v>
      </c>
      <c r="P154" s="141"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4" s="160" t="str">
        <f t="shared" si="39"/>
        <v>buildings-sector-main.html#eff-stds</v>
      </c>
      <c r="R154" s="160" t="str">
        <f t="shared" si="39"/>
        <v>building-energy-efficiency-standards.html</v>
      </c>
      <c r="S154"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60" t="str">
        <f t="shared" si="40"/>
        <v>Itron, 2007, "ASSESSMENT OF LONG-TERM
ELECTRIC ENERGY EFFICIENCY
POTENTIAL IN CALIFORNIA’S
RESIDENTIAL SECTOR," http://www.energy.ca.gov/2007publications/CEC-500-2007-002/CEC-500-2007-002.PDF, p.33, Table 5-1</v>
      </c>
    </row>
    <row r="155" spans="1:21" s="81" customFormat="1" ht="160" customHeight="1">
      <c r="A155" s="81" t="str">
        <f t="shared" si="36"/>
        <v>Buildings and Appliances</v>
      </c>
      <c r="B155" s="81" t="str">
        <f t="shared" si="36"/>
        <v>Building Energy Efficiency Standards</v>
      </c>
      <c r="C155" s="81" t="str">
        <f t="shared" si="36"/>
        <v>Reduction in E Use Allowed by Component Eff Std</v>
      </c>
      <c r="D155" s="135" t="s">
        <v>524</v>
      </c>
      <c r="E155" s="135" t="s">
        <v>514</v>
      </c>
      <c r="F155" s="135" t="s">
        <v>515</v>
      </c>
      <c r="G155" s="135" t="s">
        <v>525</v>
      </c>
      <c r="H155" s="80">
        <v>158</v>
      </c>
      <c r="I155" s="135" t="s">
        <v>311</v>
      </c>
      <c r="J155" s="81" t="str">
        <f t="shared" si="37"/>
        <v>Building Energy Efficiency Standards</v>
      </c>
      <c r="K155" s="163" t="str">
        <f t="shared" si="37"/>
        <v>bldgs efficiency standards</v>
      </c>
      <c r="L155" s="163">
        <f t="shared" si="37"/>
        <v>0</v>
      </c>
      <c r="M155" s="163">
        <f t="shared" si="41"/>
        <v>0.38</v>
      </c>
      <c r="N155" s="163">
        <f t="shared" si="38"/>
        <v>0.01</v>
      </c>
      <c r="O155" s="160" t="str">
        <f t="shared" si="38"/>
        <v>% reduction in energy use</v>
      </c>
      <c r="P155" s="141"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5" s="160" t="str">
        <f t="shared" si="39"/>
        <v>buildings-sector-main.html#eff-stds</v>
      </c>
      <c r="R155" s="160" t="str">
        <f t="shared" si="39"/>
        <v>building-energy-efficiency-standards.html</v>
      </c>
      <c r="S155"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60" t="str">
        <f t="shared" si="40"/>
        <v>Itron, 2007, "ASSESSMENT OF LONG-TERM
ELECTRIC ENERGY EFFICIENCY
POTENTIAL IN CALIFORNIA’S
RESIDENTIAL SECTOR," http://www.energy.ca.gov/2007publications/CEC-500-2007-002/CEC-500-2007-002.PDF, p.33, Table 5-1</v>
      </c>
    </row>
    <row r="156" spans="1:21" s="81" customFormat="1" ht="160" customHeight="1">
      <c r="A156" s="81" t="str">
        <f t="shared" si="36"/>
        <v>Buildings and Appliances</v>
      </c>
      <c r="B156" s="81" t="str">
        <f t="shared" si="36"/>
        <v>Building Energy Efficiency Standards</v>
      </c>
      <c r="C156" s="81" t="str">
        <f t="shared" si="36"/>
        <v>Reduction in E Use Allowed by Component Eff Std</v>
      </c>
      <c r="D156" s="135" t="s">
        <v>504</v>
      </c>
      <c r="E156" s="135" t="s">
        <v>514</v>
      </c>
      <c r="F156" s="135" t="s">
        <v>515</v>
      </c>
      <c r="G156" s="135" t="s">
        <v>505</v>
      </c>
      <c r="H156" s="80">
        <v>159</v>
      </c>
      <c r="I156" s="135" t="s">
        <v>311</v>
      </c>
      <c r="J156" s="81" t="str">
        <f t="shared" si="37"/>
        <v>Building Energy Efficiency Standards</v>
      </c>
      <c r="K156" s="163" t="str">
        <f t="shared" si="37"/>
        <v>bldgs efficiency standards</v>
      </c>
      <c r="L156" s="163">
        <f t="shared" si="37"/>
        <v>0</v>
      </c>
      <c r="M156" s="163">
        <f t="shared" si="41"/>
        <v>0.4</v>
      </c>
      <c r="N156" s="163">
        <f t="shared" si="38"/>
        <v>0.01</v>
      </c>
      <c r="O156" s="160" t="str">
        <f t="shared" si="38"/>
        <v>% reduction in energy use</v>
      </c>
      <c r="P156" s="141"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6" s="160" t="str">
        <f t="shared" si="39"/>
        <v>buildings-sector-main.html#eff-stds</v>
      </c>
      <c r="R156" s="160" t="str">
        <f t="shared" si="39"/>
        <v>building-energy-efficiency-standards.html</v>
      </c>
      <c r="S156"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60" t="str">
        <f t="shared" si="40"/>
        <v>Itron, 2007, "ASSESSMENT OF LONG-TERM
ELECTRIC ENERGY EFFICIENCY
POTENTIAL IN CALIFORNIA’S
RESIDENTIAL SECTOR," http://www.energy.ca.gov/2007publications/CEC-500-2007-002/CEC-500-2007-002.PDF, p.33, Table 5-1</v>
      </c>
    </row>
    <row r="157" spans="1:21" s="81" customFormat="1" ht="160" customHeight="1">
      <c r="A157" s="81" t="str">
        <f t="shared" si="36"/>
        <v>Buildings and Appliances</v>
      </c>
      <c r="B157" s="81" t="str">
        <f t="shared" si="36"/>
        <v>Building Energy Efficiency Standards</v>
      </c>
      <c r="C157" s="81" t="str">
        <f t="shared" si="36"/>
        <v>Reduction in E Use Allowed by Component Eff Std</v>
      </c>
      <c r="D157" s="135" t="s">
        <v>506</v>
      </c>
      <c r="E157" s="135" t="s">
        <v>514</v>
      </c>
      <c r="F157" s="135" t="s">
        <v>515</v>
      </c>
      <c r="G157" s="135" t="s">
        <v>507</v>
      </c>
      <c r="H157" s="80">
        <v>160</v>
      </c>
      <c r="I157" s="135" t="s">
        <v>311</v>
      </c>
      <c r="J157" s="81" t="str">
        <f t="shared" si="37"/>
        <v>Building Energy Efficiency Standards</v>
      </c>
      <c r="K157" s="163" t="str">
        <f t="shared" si="37"/>
        <v>bldgs efficiency standards</v>
      </c>
      <c r="L157" s="163">
        <f t="shared" si="37"/>
        <v>0</v>
      </c>
      <c r="M157" s="163">
        <f t="shared" si="41"/>
        <v>0.38</v>
      </c>
      <c r="N157" s="163">
        <f t="shared" si="38"/>
        <v>0.01</v>
      </c>
      <c r="O157" s="160" t="str">
        <f t="shared" si="38"/>
        <v>% reduction in energy use</v>
      </c>
      <c r="P157" s="141"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7" s="160" t="str">
        <f t="shared" si="39"/>
        <v>buildings-sector-main.html#eff-stds</v>
      </c>
      <c r="R157" s="160" t="str">
        <f t="shared" si="39"/>
        <v>building-energy-efficiency-standards.html</v>
      </c>
      <c r="S157"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60" t="str">
        <f t="shared" si="40"/>
        <v>Itron, 2007, "ASSESSMENT OF LONG-TERM
ELECTRIC ENERGY EFFICIENCY
POTENTIAL IN CALIFORNIA’S
RESIDENTIAL SECTOR," http://www.energy.ca.gov/2007publications/CEC-500-2007-002/CEC-500-2007-002.PDF, p.33, Table 5-1</v>
      </c>
    </row>
    <row r="158" spans="1:21" s="81" customFormat="1" ht="160" customHeight="1">
      <c r="A158" s="81" t="str">
        <f t="shared" si="36"/>
        <v>Buildings and Appliances</v>
      </c>
      <c r="B158" s="81" t="str">
        <f t="shared" si="36"/>
        <v>Building Energy Efficiency Standards</v>
      </c>
      <c r="C158" s="81" t="str">
        <f t="shared" si="36"/>
        <v>Reduction in E Use Allowed by Component Eff Std</v>
      </c>
      <c r="D158" s="135" t="s">
        <v>508</v>
      </c>
      <c r="E158" s="135" t="s">
        <v>514</v>
      </c>
      <c r="F158" s="135" t="s">
        <v>515</v>
      </c>
      <c r="G158" s="135" t="s">
        <v>509</v>
      </c>
      <c r="H158" s="80">
        <v>161</v>
      </c>
      <c r="I158" s="135" t="s">
        <v>311</v>
      </c>
      <c r="J158" s="81" t="str">
        <f t="shared" si="37"/>
        <v>Building Energy Efficiency Standards</v>
      </c>
      <c r="K158" s="163" t="str">
        <f t="shared" si="37"/>
        <v>bldgs efficiency standards</v>
      </c>
      <c r="L158" s="163">
        <f t="shared" si="37"/>
        <v>0</v>
      </c>
      <c r="M158" s="163">
        <f t="shared" si="41"/>
        <v>0.11</v>
      </c>
      <c r="N158" s="163">
        <f t="shared" si="38"/>
        <v>0.01</v>
      </c>
      <c r="O158" s="160" t="str">
        <f t="shared" si="38"/>
        <v>% reduction in energy use</v>
      </c>
      <c r="P158" s="141"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8" s="160" t="str">
        <f t="shared" si="39"/>
        <v>buildings-sector-main.html#eff-stds</v>
      </c>
      <c r="R158" s="160" t="str">
        <f t="shared" si="39"/>
        <v>building-energy-efficiency-standards.html</v>
      </c>
      <c r="S158" s="159"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60" t="str">
        <f t="shared" si="40"/>
        <v>Itron, 2007, "ASSESSMENT OF LONG-TERM
ELECTRIC ENERGY EFFICIENCY
POTENTIAL IN CALIFORNIA’S
RESIDENTIAL SECTOR," http://www.energy.ca.gov/2007publications/CEC-500-2007-002/CEC-500-2007-002.PDF, p.33, Table 5-1</v>
      </c>
    </row>
    <row r="159" spans="1:21" s="81" customFormat="1" ht="96" customHeight="1">
      <c r="A159" s="166" t="s">
        <v>491</v>
      </c>
      <c r="B159" s="166" t="s">
        <v>526</v>
      </c>
      <c r="C159" s="166" t="s">
        <v>527</v>
      </c>
      <c r="D159" s="135"/>
      <c r="E159" s="135"/>
      <c r="F159" s="135"/>
      <c r="G159" s="135"/>
      <c r="H159" s="80">
        <v>19</v>
      </c>
      <c r="I159" s="135" t="s">
        <v>311</v>
      </c>
      <c r="J159" s="166" t="s">
        <v>526</v>
      </c>
      <c r="K159" s="166" t="s">
        <v>528</v>
      </c>
      <c r="L159" s="166">
        <v>0</v>
      </c>
      <c r="M159" s="166">
        <v>1</v>
      </c>
      <c r="N159" s="166">
        <v>1</v>
      </c>
      <c r="O159" s="135" t="s">
        <v>529</v>
      </c>
      <c r="P159" s="127" t="s">
        <v>530</v>
      </c>
      <c r="Q159" s="135" t="s">
        <v>531</v>
      </c>
      <c r="R159" s="137" t="s">
        <v>532</v>
      </c>
      <c r="S159" s="158" t="s">
        <v>533</v>
      </c>
      <c r="T159" s="160"/>
    </row>
    <row r="160" spans="1:21" s="81" customFormat="1" ht="112" customHeight="1">
      <c r="A160" s="166" t="s">
        <v>491</v>
      </c>
      <c r="B160" s="166" t="s">
        <v>534</v>
      </c>
      <c r="C160" s="166" t="s">
        <v>535</v>
      </c>
      <c r="D160" s="135"/>
      <c r="E160" s="135"/>
      <c r="F160" s="135"/>
      <c r="G160" s="135"/>
      <c r="H160" s="80">
        <v>146</v>
      </c>
      <c r="I160" s="135" t="s">
        <v>311</v>
      </c>
      <c r="J160" s="80" t="s">
        <v>536</v>
      </c>
      <c r="K160" s="166" t="s">
        <v>537</v>
      </c>
      <c r="L160" s="78">
        <v>0</v>
      </c>
      <c r="M160" s="78">
        <f>ROUND(MaxBoundCalculations!B172,2)</f>
        <v>0.24</v>
      </c>
      <c r="N160" s="169">
        <v>5.0000000000000001E-3</v>
      </c>
      <c r="O160" s="135" t="s">
        <v>538</v>
      </c>
      <c r="P160" s="223" t="s">
        <v>2065</v>
      </c>
      <c r="Q160" s="135" t="s">
        <v>539</v>
      </c>
      <c r="R160" s="137" t="s">
        <v>540</v>
      </c>
      <c r="S160" s="158" t="s">
        <v>541</v>
      </c>
      <c r="T160" s="137" t="s">
        <v>542</v>
      </c>
      <c r="U160" s="81" t="s">
        <v>543</v>
      </c>
    </row>
    <row r="161" spans="1:21" s="81" customFormat="1" ht="80" customHeight="1">
      <c r="A161" s="166" t="s">
        <v>491</v>
      </c>
      <c r="B161" s="166" t="s">
        <v>544</v>
      </c>
      <c r="C161" s="166" t="s">
        <v>545</v>
      </c>
      <c r="D161" s="135"/>
      <c r="E161" s="135"/>
      <c r="F161" s="135"/>
      <c r="G161" s="135"/>
      <c r="H161" s="80">
        <v>147</v>
      </c>
      <c r="I161" s="135" t="s">
        <v>311</v>
      </c>
      <c r="J161" s="80" t="s">
        <v>536</v>
      </c>
      <c r="K161" s="166" t="s">
        <v>546</v>
      </c>
      <c r="L161" s="166">
        <v>0</v>
      </c>
      <c r="M161" s="161">
        <v>0.5</v>
      </c>
      <c r="N161" s="78">
        <v>0.01</v>
      </c>
      <c r="O161" s="135" t="s">
        <v>547</v>
      </c>
      <c r="P161" s="138" t="s">
        <v>548</v>
      </c>
      <c r="Q161" s="135" t="s">
        <v>549</v>
      </c>
      <c r="R161" s="137" t="s">
        <v>550</v>
      </c>
      <c r="S161" s="158" t="s">
        <v>551</v>
      </c>
      <c r="T161" s="160"/>
    </row>
    <row r="162" spans="1:21" s="81" customFormat="1" ht="64" customHeight="1">
      <c r="A162" s="166" t="s">
        <v>491</v>
      </c>
      <c r="B162" s="166" t="s">
        <v>552</v>
      </c>
      <c r="C162" s="166" t="s">
        <v>553</v>
      </c>
      <c r="D162" s="135"/>
      <c r="E162" s="135"/>
      <c r="F162" s="135"/>
      <c r="G162" s="135"/>
      <c r="H162" s="80">
        <v>20</v>
      </c>
      <c r="I162" s="135" t="s">
        <v>311</v>
      </c>
      <c r="J162" s="166" t="s">
        <v>552</v>
      </c>
      <c r="K162" s="166" t="s">
        <v>554</v>
      </c>
      <c r="L162" s="166">
        <v>0</v>
      </c>
      <c r="M162" s="166">
        <v>1</v>
      </c>
      <c r="N162" s="166">
        <v>1</v>
      </c>
      <c r="O162" s="135" t="s">
        <v>529</v>
      </c>
      <c r="P162" s="138" t="s">
        <v>555</v>
      </c>
      <c r="Q162" s="135" t="s">
        <v>556</v>
      </c>
      <c r="R162" s="137" t="s">
        <v>557</v>
      </c>
      <c r="S162" s="158" t="s">
        <v>533</v>
      </c>
      <c r="T162" s="160"/>
    </row>
    <row r="163" spans="1:21" s="81" customFormat="1" ht="96" customHeight="1">
      <c r="A163" s="166" t="s">
        <v>491</v>
      </c>
      <c r="B163" s="166" t="s">
        <v>558</v>
      </c>
      <c r="C163" s="166" t="s">
        <v>559</v>
      </c>
      <c r="D163" s="135" t="s">
        <v>495</v>
      </c>
      <c r="E163" s="135"/>
      <c r="F163" s="135" t="s">
        <v>496</v>
      </c>
      <c r="G163" s="135"/>
      <c r="H163" s="80">
        <v>378</v>
      </c>
      <c r="I163" s="135" t="s">
        <v>311</v>
      </c>
      <c r="J163" s="166" t="s">
        <v>560</v>
      </c>
      <c r="K163" s="166" t="s">
        <v>561</v>
      </c>
      <c r="L163" s="161">
        <v>0</v>
      </c>
      <c r="M163" s="161">
        <v>0.5</v>
      </c>
      <c r="N163" s="161">
        <v>0.01</v>
      </c>
      <c r="O163" s="135" t="s">
        <v>562</v>
      </c>
      <c r="P163" s="138" t="s">
        <v>563</v>
      </c>
      <c r="Q163" s="135" t="s">
        <v>564</v>
      </c>
      <c r="R163" s="137" t="s">
        <v>565</v>
      </c>
      <c r="S163" s="162" t="s">
        <v>446</v>
      </c>
      <c r="T163" s="137"/>
    </row>
    <row r="164" spans="1:21" s="81" customFormat="1" ht="96" customHeight="1">
      <c r="A164" s="81" t="str">
        <f t="shared" ref="A164:C165" si="42">A$163</f>
        <v>Buildings and Appliances</v>
      </c>
      <c r="B164" s="81" t="str">
        <f t="shared" si="42"/>
        <v>Retrofit Existing Buildings</v>
      </c>
      <c r="C164" s="81" t="str">
        <f t="shared" si="42"/>
        <v>Share of Preexisting Buildings Subject to Retrofitting</v>
      </c>
      <c r="D164" s="135" t="s">
        <v>511</v>
      </c>
      <c r="E164" s="135"/>
      <c r="F164" s="135" t="s">
        <v>512</v>
      </c>
      <c r="G164" s="135"/>
      <c r="H164" s="80">
        <v>379</v>
      </c>
      <c r="I164" s="135" t="s">
        <v>311</v>
      </c>
      <c r="J164" s="81" t="str">
        <f t="shared" ref="J164:O165" si="43">J$163</f>
        <v>Increased Retrofitting</v>
      </c>
      <c r="K164" s="37" t="str">
        <f t="shared" si="43"/>
        <v>bldgs retrofitting</v>
      </c>
      <c r="L164" s="37">
        <f t="shared" si="43"/>
        <v>0</v>
      </c>
      <c r="M164" s="163">
        <f t="shared" si="43"/>
        <v>0.5</v>
      </c>
      <c r="N164" s="163">
        <f t="shared" si="43"/>
        <v>0.01</v>
      </c>
      <c r="O164" s="160" t="str">
        <f t="shared" si="43"/>
        <v>% of existing buildings</v>
      </c>
      <c r="P164" s="138" t="s">
        <v>566</v>
      </c>
      <c r="Q164" s="135" t="s">
        <v>564</v>
      </c>
      <c r="R164" s="137" t="s">
        <v>565</v>
      </c>
      <c r="S164" s="159" t="str">
        <f>S163</f>
        <v>Calculated from model data; see the relevant variable(s) in the InputData folder for source information.</v>
      </c>
      <c r="T164" s="160"/>
    </row>
    <row r="165" spans="1:21" s="81" customFormat="1" ht="96" customHeight="1">
      <c r="A165" s="81" t="str">
        <f t="shared" si="42"/>
        <v>Buildings and Appliances</v>
      </c>
      <c r="B165" s="81" t="str">
        <f t="shared" si="42"/>
        <v>Retrofit Existing Buildings</v>
      </c>
      <c r="C165" s="81" t="str">
        <f t="shared" si="42"/>
        <v>Share of Preexisting Buildings Subject to Retrofitting</v>
      </c>
      <c r="D165" s="135" t="s">
        <v>514</v>
      </c>
      <c r="E165" s="135"/>
      <c r="F165" s="135" t="s">
        <v>515</v>
      </c>
      <c r="G165" s="135"/>
      <c r="H165" s="80">
        <v>380</v>
      </c>
      <c r="I165" s="135" t="s">
        <v>311</v>
      </c>
      <c r="J165" s="81" t="str">
        <f t="shared" si="43"/>
        <v>Increased Retrofitting</v>
      </c>
      <c r="K165" s="37" t="str">
        <f t="shared" si="43"/>
        <v>bldgs retrofitting</v>
      </c>
      <c r="L165" s="37">
        <f t="shared" si="43"/>
        <v>0</v>
      </c>
      <c r="M165" s="163">
        <f t="shared" si="43"/>
        <v>0.5</v>
      </c>
      <c r="N165" s="163">
        <f t="shared" si="43"/>
        <v>0.01</v>
      </c>
      <c r="O165" s="160" t="str">
        <f t="shared" si="43"/>
        <v>% of existing buildings</v>
      </c>
      <c r="P165" s="138" t="s">
        <v>567</v>
      </c>
      <c r="Q165" s="135" t="s">
        <v>564</v>
      </c>
      <c r="R165" s="137" t="s">
        <v>565</v>
      </c>
      <c r="S165" s="159" t="str">
        <f>S164</f>
        <v>Calculated from model data; see the relevant variable(s) in the InputData folder for source information.</v>
      </c>
      <c r="T165" s="160"/>
    </row>
    <row r="166" spans="1:21" s="81" customFormat="1" ht="32" customHeight="1">
      <c r="A166" s="166" t="s">
        <v>491</v>
      </c>
      <c r="B166" s="166" t="s">
        <v>568</v>
      </c>
      <c r="C166" s="166" t="s">
        <v>569</v>
      </c>
      <c r="D166" s="135" t="s">
        <v>494</v>
      </c>
      <c r="E166" s="135"/>
      <c r="F166" s="135" t="s">
        <v>497</v>
      </c>
      <c r="G166" s="135"/>
      <c r="H166" s="80">
        <v>27</v>
      </c>
      <c r="I166" s="135" t="s">
        <v>311</v>
      </c>
      <c r="J166" s="166" t="s">
        <v>568</v>
      </c>
      <c r="K166" s="166" t="s">
        <v>570</v>
      </c>
      <c r="L166" s="166">
        <v>0</v>
      </c>
      <c r="M166" s="166">
        <v>1</v>
      </c>
      <c r="N166" s="166">
        <v>1</v>
      </c>
      <c r="O166" s="135" t="s">
        <v>529</v>
      </c>
      <c r="P166" s="138" t="s">
        <v>571</v>
      </c>
      <c r="Q166" s="135" t="s">
        <v>572</v>
      </c>
      <c r="R166" s="137" t="s">
        <v>573</v>
      </c>
      <c r="S166" s="158" t="s">
        <v>533</v>
      </c>
      <c r="T166" s="160"/>
    </row>
    <row r="167" spans="1:21" s="81" customFormat="1" ht="32" customHeight="1">
      <c r="A167" s="81" t="str">
        <f t="shared" ref="A167:C171" si="44">A$166</f>
        <v>Buildings and Appliances</v>
      </c>
      <c r="B167" s="81" t="str">
        <f t="shared" si="44"/>
        <v>Rebate for Efficient Products</v>
      </c>
      <c r="C167" s="81" t="str">
        <f t="shared" si="44"/>
        <v>Boolean Rebate Program for Efficient Components</v>
      </c>
      <c r="D167" s="135" t="s">
        <v>502</v>
      </c>
      <c r="E167" s="135"/>
      <c r="F167" s="135" t="s">
        <v>503</v>
      </c>
      <c r="G167" s="135"/>
      <c r="H167" s="80">
        <v>28</v>
      </c>
      <c r="I167" s="135" t="s">
        <v>311</v>
      </c>
      <c r="J167" s="81" t="str">
        <f t="shared" ref="J167:O167" si="45">J$166</f>
        <v>Rebate for Efficient Products</v>
      </c>
      <c r="K167" s="81" t="str">
        <f t="shared" si="45"/>
        <v>bldgs rebate</v>
      </c>
      <c r="L167" s="81">
        <f t="shared" si="45"/>
        <v>0</v>
      </c>
      <c r="M167" s="81">
        <f t="shared" si="45"/>
        <v>1</v>
      </c>
      <c r="N167" s="81">
        <f t="shared" si="45"/>
        <v>1</v>
      </c>
      <c r="O167" s="160" t="str">
        <f t="shared" si="45"/>
        <v>on/off</v>
      </c>
      <c r="P167" s="138" t="s">
        <v>574</v>
      </c>
      <c r="Q167" s="135" t="s">
        <v>572</v>
      </c>
      <c r="R167" s="137" t="s">
        <v>573</v>
      </c>
      <c r="S167" s="158" t="s">
        <v>533</v>
      </c>
      <c r="T167" s="160"/>
    </row>
    <row r="168" spans="1:21" s="81" customFormat="1" ht="32" customHeight="1">
      <c r="A168" s="81" t="str">
        <f t="shared" si="44"/>
        <v>Buildings and Appliances</v>
      </c>
      <c r="B168" s="81" t="str">
        <f t="shared" si="44"/>
        <v>Rebate for Efficient Products</v>
      </c>
      <c r="C168" s="81" t="str">
        <f t="shared" si="44"/>
        <v>Boolean Rebate Program for Efficient Components</v>
      </c>
      <c r="D168" s="135" t="s">
        <v>524</v>
      </c>
      <c r="E168" s="135"/>
      <c r="F168" s="135" t="s">
        <v>525</v>
      </c>
      <c r="G168" s="135"/>
      <c r="H168" s="80">
        <v>605</v>
      </c>
      <c r="I168" s="135" t="s">
        <v>333</v>
      </c>
      <c r="J168" s="81" t="str">
        <f t="shared" ref="J168:K171" si="46">J$166</f>
        <v>Rebate for Efficient Products</v>
      </c>
      <c r="K168" s="81" t="str">
        <f t="shared" si="46"/>
        <v>bldgs rebate</v>
      </c>
      <c r="L168" s="166"/>
      <c r="M168" s="166"/>
      <c r="N168" s="166"/>
      <c r="O168" s="135"/>
      <c r="P168" s="138"/>
      <c r="Q168" s="160"/>
      <c r="R168" s="137"/>
      <c r="S168" s="159"/>
      <c r="T168" s="160"/>
    </row>
    <row r="169" spans="1:21" s="81" customFormat="1" ht="32" customHeight="1">
      <c r="A169" s="81" t="str">
        <f t="shared" si="44"/>
        <v>Buildings and Appliances</v>
      </c>
      <c r="B169" s="81" t="str">
        <f t="shared" si="44"/>
        <v>Rebate for Efficient Products</v>
      </c>
      <c r="C169" s="81" t="str">
        <f t="shared" si="44"/>
        <v>Boolean Rebate Program for Efficient Components</v>
      </c>
      <c r="D169" s="135" t="s">
        <v>504</v>
      </c>
      <c r="E169" s="135"/>
      <c r="F169" s="135" t="s">
        <v>505</v>
      </c>
      <c r="G169" s="135"/>
      <c r="H169" s="80">
        <v>606</v>
      </c>
      <c r="I169" s="135" t="s">
        <v>333</v>
      </c>
      <c r="J169" s="81" t="str">
        <f t="shared" si="46"/>
        <v>Rebate for Efficient Products</v>
      </c>
      <c r="K169" s="81" t="str">
        <f t="shared" si="46"/>
        <v>bldgs rebate</v>
      </c>
      <c r="L169" s="166"/>
      <c r="M169" s="166"/>
      <c r="N169" s="166"/>
      <c r="O169" s="135"/>
      <c r="P169" s="138"/>
      <c r="Q169" s="160"/>
      <c r="R169" s="137"/>
      <c r="S169" s="159"/>
      <c r="T169" s="160"/>
    </row>
    <row r="170" spans="1:21" s="81" customFormat="1" ht="48" customHeight="1">
      <c r="A170" s="81" t="str">
        <f t="shared" si="44"/>
        <v>Buildings and Appliances</v>
      </c>
      <c r="B170" s="81" t="str">
        <f t="shared" si="44"/>
        <v>Rebate for Efficient Products</v>
      </c>
      <c r="C170" s="81" t="str">
        <f t="shared" si="44"/>
        <v>Boolean Rebate Program for Efficient Components</v>
      </c>
      <c r="D170" s="135" t="s">
        <v>506</v>
      </c>
      <c r="E170" s="135"/>
      <c r="F170" s="135" t="s">
        <v>507</v>
      </c>
      <c r="G170" s="135"/>
      <c r="H170" s="80">
        <v>29</v>
      </c>
      <c r="I170" s="135" t="s">
        <v>311</v>
      </c>
      <c r="J170" s="81" t="str">
        <f t="shared" si="46"/>
        <v>Rebate for Efficient Products</v>
      </c>
      <c r="K170" s="81" t="str">
        <f t="shared" si="46"/>
        <v>bldgs rebate</v>
      </c>
      <c r="L170" s="81">
        <f>L$166</f>
        <v>0</v>
      </c>
      <c r="M170" s="81">
        <f>M$166</f>
        <v>1</v>
      </c>
      <c r="N170" s="81">
        <f>N$166</f>
        <v>1</v>
      </c>
      <c r="O170" s="160" t="str">
        <f>O$166</f>
        <v>on/off</v>
      </c>
      <c r="P170" s="138" t="s">
        <v>575</v>
      </c>
      <c r="Q170" s="135" t="s">
        <v>572</v>
      </c>
      <c r="R170" s="137" t="s">
        <v>573</v>
      </c>
      <c r="S170" s="158" t="s">
        <v>533</v>
      </c>
      <c r="T170" s="160"/>
    </row>
    <row r="171" spans="1:21" s="81" customFormat="1" ht="32" customHeight="1">
      <c r="A171" s="81" t="str">
        <f t="shared" si="44"/>
        <v>Buildings and Appliances</v>
      </c>
      <c r="B171" s="81" t="str">
        <f t="shared" si="44"/>
        <v>Rebate for Efficient Products</v>
      </c>
      <c r="C171" s="81" t="str">
        <f t="shared" si="44"/>
        <v>Boolean Rebate Program for Efficient Components</v>
      </c>
      <c r="D171" s="135" t="s">
        <v>508</v>
      </c>
      <c r="E171" s="135"/>
      <c r="F171" s="135" t="s">
        <v>509</v>
      </c>
      <c r="G171" s="135"/>
      <c r="H171" s="80">
        <v>607</v>
      </c>
      <c r="I171" s="135" t="s">
        <v>333</v>
      </c>
      <c r="J171" s="81" t="str">
        <f t="shared" si="46"/>
        <v>Rebate for Efficient Products</v>
      </c>
      <c r="K171" s="81" t="str">
        <f t="shared" si="46"/>
        <v>bldgs rebate</v>
      </c>
      <c r="L171" s="166"/>
      <c r="M171" s="166"/>
      <c r="N171" s="166"/>
      <c r="O171" s="135"/>
      <c r="P171" s="138"/>
      <c r="Q171" s="160"/>
      <c r="R171" s="137"/>
      <c r="S171" s="159"/>
      <c r="T171" s="160"/>
    </row>
    <row r="172" spans="1:21" s="38" customFormat="1" ht="32" customHeight="1">
      <c r="A172" s="38" t="s">
        <v>576</v>
      </c>
      <c r="B172" s="38" t="s">
        <v>577</v>
      </c>
      <c r="C172" s="38" t="s">
        <v>578</v>
      </c>
      <c r="D172" s="135" t="s">
        <v>579</v>
      </c>
      <c r="E172" s="135"/>
      <c r="F172" s="135" t="s">
        <v>580</v>
      </c>
      <c r="G172" s="137"/>
      <c r="H172" s="34">
        <v>167</v>
      </c>
      <c r="I172" s="137" t="s">
        <v>311</v>
      </c>
      <c r="J172" s="38" t="s">
        <v>581</v>
      </c>
      <c r="K172" s="166" t="s">
        <v>582</v>
      </c>
      <c r="L172" s="38">
        <v>0</v>
      </c>
      <c r="M172" s="38">
        <v>1</v>
      </c>
      <c r="N172" s="38">
        <v>1</v>
      </c>
      <c r="O172" s="137" t="s">
        <v>529</v>
      </c>
      <c r="P172" s="141" t="str">
        <f>_xlfn.CONCAT("**Description:** This policy prevents new coal capacity from being built or deployed. No new coal is planned in ", 'Repeating Values'!C1,".")</f>
        <v>**Description:** This policy prevents new coal capacity from being built or deployed. No new coal is planned in Wisconsin.</v>
      </c>
      <c r="Q172" s="135" t="s">
        <v>583</v>
      </c>
      <c r="R172" s="137" t="s">
        <v>584</v>
      </c>
      <c r="S172" s="158"/>
      <c r="T172" s="137"/>
      <c r="U172" s="38" t="s">
        <v>585</v>
      </c>
    </row>
    <row r="173" spans="1:21" s="81" customFormat="1" ht="32" customHeight="1">
      <c r="A173" s="81" t="str">
        <f t="shared" ref="A173:C187" si="47">A$172</f>
        <v>Electricity Supply</v>
      </c>
      <c r="B173" s="81" t="str">
        <f t="shared" si="47"/>
        <v>New Power Plant</v>
      </c>
      <c r="C173" s="81" t="str">
        <f t="shared" si="47"/>
        <v>Boolean Ban New Power Plants</v>
      </c>
      <c r="D173" s="137" t="s">
        <v>586</v>
      </c>
      <c r="E173" s="135"/>
      <c r="F173" s="137" t="s">
        <v>587</v>
      </c>
      <c r="G173" s="135"/>
      <c r="H173" s="80">
        <v>168</v>
      </c>
      <c r="I173" s="135" t="s">
        <v>311</v>
      </c>
      <c r="J173" s="81" t="str">
        <f t="shared" ref="J173:O175" si="48">J$172</f>
        <v>Ban New Power Plants</v>
      </c>
      <c r="K173" s="81" t="str">
        <f t="shared" si="48"/>
        <v>elec ban new power plants</v>
      </c>
      <c r="L173" s="81">
        <f t="shared" si="48"/>
        <v>0</v>
      </c>
      <c r="M173" s="81">
        <f t="shared" si="48"/>
        <v>1</v>
      </c>
      <c r="N173" s="81">
        <f t="shared" si="48"/>
        <v>1</v>
      </c>
      <c r="O173" s="160" t="str">
        <f t="shared" si="48"/>
        <v>on/off</v>
      </c>
      <c r="P173" s="138" t="s">
        <v>588</v>
      </c>
      <c r="Q173" s="160" t="str">
        <f t="shared" ref="Q173:R175" si="49">Q$172</f>
        <v>electricity-sector-main.html#ban</v>
      </c>
      <c r="R173" s="160" t="str">
        <f t="shared" si="49"/>
        <v>ban-new-capacity.html</v>
      </c>
      <c r="S173" s="159"/>
      <c r="T173" s="160"/>
    </row>
    <row r="174" spans="1:21" s="81" customFormat="1" ht="32" customHeight="1">
      <c r="A174" s="81" t="str">
        <f t="shared" si="47"/>
        <v>Electricity Supply</v>
      </c>
      <c r="B174" s="81" t="str">
        <f t="shared" si="47"/>
        <v>New Power Plant</v>
      </c>
      <c r="C174" s="81" t="str">
        <f t="shared" si="47"/>
        <v>Boolean Ban New Power Plants</v>
      </c>
      <c r="D174" s="137" t="s">
        <v>589</v>
      </c>
      <c r="E174" s="135"/>
      <c r="F174" s="137" t="s">
        <v>590</v>
      </c>
      <c r="G174" s="135"/>
      <c r="H174" s="34">
        <v>169</v>
      </c>
      <c r="I174" s="135" t="s">
        <v>311</v>
      </c>
      <c r="J174" s="81" t="str">
        <f t="shared" si="48"/>
        <v>Ban New Power Plants</v>
      </c>
      <c r="K174" s="81" t="str">
        <f t="shared" si="48"/>
        <v>elec ban new power plants</v>
      </c>
      <c r="L174" s="81">
        <f t="shared" si="48"/>
        <v>0</v>
      </c>
      <c r="M174" s="81">
        <f t="shared" si="48"/>
        <v>1</v>
      </c>
      <c r="N174" s="81">
        <f t="shared" si="48"/>
        <v>1</v>
      </c>
      <c r="O174" s="160" t="str">
        <f t="shared" si="48"/>
        <v>on/off</v>
      </c>
      <c r="P174" s="138" t="s">
        <v>591</v>
      </c>
      <c r="Q174" s="160" t="str">
        <f t="shared" si="49"/>
        <v>electricity-sector-main.html#ban</v>
      </c>
      <c r="R174" s="160" t="str">
        <f t="shared" si="49"/>
        <v>ban-new-capacity.html</v>
      </c>
      <c r="S174" s="159"/>
      <c r="T174" s="160"/>
    </row>
    <row r="175" spans="1:21" s="81" customFormat="1" ht="32" customHeight="1">
      <c r="A175" s="81" t="str">
        <f t="shared" si="47"/>
        <v>Electricity Supply</v>
      </c>
      <c r="B175" s="81" t="str">
        <f t="shared" si="47"/>
        <v>New Power Plant</v>
      </c>
      <c r="C175" s="81" t="str">
        <f t="shared" si="47"/>
        <v>Boolean Ban New Power Plants</v>
      </c>
      <c r="D175" s="137" t="s">
        <v>592</v>
      </c>
      <c r="E175" s="135"/>
      <c r="F175" s="137" t="s">
        <v>593</v>
      </c>
      <c r="G175" s="135"/>
      <c r="H175" s="80">
        <v>170</v>
      </c>
      <c r="I175" s="135" t="s">
        <v>311</v>
      </c>
      <c r="J175" s="81" t="str">
        <f t="shared" si="48"/>
        <v>Ban New Power Plants</v>
      </c>
      <c r="K175" s="81" t="str">
        <f t="shared" si="48"/>
        <v>elec ban new power plants</v>
      </c>
      <c r="L175" s="81">
        <f t="shared" si="48"/>
        <v>0</v>
      </c>
      <c r="M175" s="81">
        <f t="shared" si="48"/>
        <v>1</v>
      </c>
      <c r="N175" s="81">
        <f t="shared" si="48"/>
        <v>1</v>
      </c>
      <c r="O175" s="160" t="str">
        <f t="shared" si="48"/>
        <v>on/off</v>
      </c>
      <c r="P175" s="138" t="s">
        <v>594</v>
      </c>
      <c r="Q175" s="160" t="str">
        <f t="shared" si="49"/>
        <v>electricity-sector-main.html#ban</v>
      </c>
      <c r="R175" s="160" t="str">
        <f t="shared" si="49"/>
        <v>ban-new-capacity.html</v>
      </c>
      <c r="S175" s="159"/>
      <c r="T175" s="160"/>
    </row>
    <row r="176" spans="1:21" s="81" customFormat="1" ht="32" customHeight="1">
      <c r="A176" s="81" t="str">
        <f t="shared" si="47"/>
        <v>Electricity Supply</v>
      </c>
      <c r="B176" s="81" t="str">
        <f t="shared" si="47"/>
        <v>New Power Plant</v>
      </c>
      <c r="C176" s="81" t="str">
        <f t="shared" si="47"/>
        <v>Boolean Ban New Power Plants</v>
      </c>
      <c r="D176" s="137" t="s">
        <v>595</v>
      </c>
      <c r="E176" s="135"/>
      <c r="F176" s="137" t="s">
        <v>596</v>
      </c>
      <c r="G176" s="135"/>
      <c r="H176" s="80">
        <v>608</v>
      </c>
      <c r="I176" s="135" t="s">
        <v>333</v>
      </c>
      <c r="J176" s="81" t="str">
        <f t="shared" ref="J176:K187" si="50">J$172</f>
        <v>Ban New Power Plants</v>
      </c>
      <c r="K176" s="81" t="str">
        <f t="shared" si="50"/>
        <v>elec ban new power plants</v>
      </c>
      <c r="L176" s="166"/>
      <c r="M176" s="166"/>
      <c r="N176" s="166"/>
      <c r="O176" s="135"/>
      <c r="P176" s="138"/>
      <c r="Q176" s="160"/>
      <c r="R176" s="137"/>
      <c r="S176" s="159"/>
      <c r="T176" s="160"/>
    </row>
    <row r="177" spans="1:20" s="81" customFormat="1" ht="32" customHeight="1">
      <c r="A177" s="81" t="str">
        <f t="shared" si="47"/>
        <v>Electricity Supply</v>
      </c>
      <c r="B177" s="81" t="str">
        <f t="shared" si="47"/>
        <v>New Power Plant</v>
      </c>
      <c r="C177" s="81" t="str">
        <f t="shared" si="47"/>
        <v>Boolean Ban New Power Plants</v>
      </c>
      <c r="D177" s="137" t="s">
        <v>597</v>
      </c>
      <c r="E177" s="135"/>
      <c r="F177" s="137" t="s">
        <v>598</v>
      </c>
      <c r="G177" s="135"/>
      <c r="H177" s="80">
        <v>609</v>
      </c>
      <c r="I177" s="135" t="s">
        <v>333</v>
      </c>
      <c r="J177" s="81" t="str">
        <f t="shared" si="50"/>
        <v>Ban New Power Plants</v>
      </c>
      <c r="K177" s="81" t="str">
        <f t="shared" si="50"/>
        <v>elec ban new power plants</v>
      </c>
      <c r="L177" s="166"/>
      <c r="M177" s="166"/>
      <c r="N177" s="166"/>
      <c r="O177" s="135"/>
      <c r="P177" s="138"/>
      <c r="Q177" s="160"/>
      <c r="R177" s="137"/>
      <c r="S177" s="159"/>
      <c r="T177" s="160"/>
    </row>
    <row r="178" spans="1:20" s="81" customFormat="1" ht="32" customHeight="1">
      <c r="A178" s="81" t="str">
        <f t="shared" si="47"/>
        <v>Electricity Supply</v>
      </c>
      <c r="B178" s="81" t="str">
        <f t="shared" si="47"/>
        <v>New Power Plant</v>
      </c>
      <c r="C178" s="81" t="str">
        <f t="shared" si="47"/>
        <v>Boolean Ban New Power Plants</v>
      </c>
      <c r="D178" s="137" t="s">
        <v>599</v>
      </c>
      <c r="E178" s="135"/>
      <c r="F178" s="137" t="s">
        <v>600</v>
      </c>
      <c r="G178" s="135"/>
      <c r="H178" s="80">
        <v>610</v>
      </c>
      <c r="I178" s="135" t="s">
        <v>333</v>
      </c>
      <c r="J178" s="81" t="str">
        <f t="shared" si="50"/>
        <v>Ban New Power Plants</v>
      </c>
      <c r="K178" s="81" t="str">
        <f t="shared" si="50"/>
        <v>elec ban new power plants</v>
      </c>
      <c r="L178" s="166"/>
      <c r="M178" s="166"/>
      <c r="N178" s="166"/>
      <c r="O178" s="135"/>
      <c r="P178" s="138"/>
      <c r="Q178" s="160"/>
      <c r="R178" s="137"/>
      <c r="S178" s="159"/>
      <c r="T178" s="160"/>
    </row>
    <row r="179" spans="1:20" s="81" customFormat="1" ht="32" customHeight="1">
      <c r="A179" s="81" t="str">
        <f t="shared" si="47"/>
        <v>Electricity Supply</v>
      </c>
      <c r="B179" s="81" t="str">
        <f t="shared" si="47"/>
        <v>New Power Plant</v>
      </c>
      <c r="C179" s="81" t="str">
        <f t="shared" si="47"/>
        <v>Boolean Ban New Power Plants</v>
      </c>
      <c r="D179" s="137" t="s">
        <v>601</v>
      </c>
      <c r="E179" s="135"/>
      <c r="F179" s="137" t="s">
        <v>602</v>
      </c>
      <c r="G179" s="135"/>
      <c r="H179" s="80">
        <v>611</v>
      </c>
      <c r="I179" s="135" t="s">
        <v>333</v>
      </c>
      <c r="J179" s="81" t="str">
        <f t="shared" si="50"/>
        <v>Ban New Power Plants</v>
      </c>
      <c r="K179" s="81" t="str">
        <f t="shared" si="50"/>
        <v>elec ban new power plants</v>
      </c>
      <c r="L179" s="166"/>
      <c r="M179" s="166"/>
      <c r="N179" s="166"/>
      <c r="O179" s="135"/>
      <c r="P179" s="138"/>
      <c r="Q179" s="160"/>
      <c r="R179" s="137"/>
      <c r="S179" s="159"/>
      <c r="T179" s="160"/>
    </row>
    <row r="180" spans="1:20" s="81" customFormat="1" ht="32" customHeight="1">
      <c r="A180" s="81" t="str">
        <f t="shared" si="47"/>
        <v>Electricity Supply</v>
      </c>
      <c r="B180" s="81" t="str">
        <f t="shared" si="47"/>
        <v>New Power Plant</v>
      </c>
      <c r="C180" s="81" t="str">
        <f t="shared" si="47"/>
        <v>Boolean Ban New Power Plants</v>
      </c>
      <c r="D180" s="137" t="s">
        <v>603</v>
      </c>
      <c r="E180" s="135"/>
      <c r="F180" s="137" t="s">
        <v>604</v>
      </c>
      <c r="G180" s="135"/>
      <c r="H180" s="80">
        <v>612</v>
      </c>
      <c r="I180" s="135" t="s">
        <v>333</v>
      </c>
      <c r="J180" s="81" t="str">
        <f t="shared" si="50"/>
        <v>Ban New Power Plants</v>
      </c>
      <c r="K180" s="81" t="str">
        <f t="shared" si="50"/>
        <v>elec ban new power plants</v>
      </c>
      <c r="L180" s="166"/>
      <c r="M180" s="166"/>
      <c r="N180" s="166"/>
      <c r="O180" s="135"/>
      <c r="P180" s="138"/>
      <c r="Q180" s="160"/>
      <c r="R180" s="137"/>
      <c r="S180" s="159"/>
      <c r="T180" s="160"/>
    </row>
    <row r="181" spans="1:20" s="81" customFormat="1" ht="32" customHeight="1">
      <c r="A181" s="81" t="str">
        <f t="shared" si="47"/>
        <v>Electricity Supply</v>
      </c>
      <c r="B181" s="81" t="str">
        <f t="shared" si="47"/>
        <v>New Power Plant</v>
      </c>
      <c r="C181" s="81" t="str">
        <f t="shared" si="47"/>
        <v>Boolean Ban New Power Plants</v>
      </c>
      <c r="D181" s="137" t="s">
        <v>605</v>
      </c>
      <c r="E181" s="135"/>
      <c r="F181" s="137" t="s">
        <v>606</v>
      </c>
      <c r="G181" s="135"/>
      <c r="H181" s="80">
        <v>613</v>
      </c>
      <c r="I181" s="135" t="s">
        <v>333</v>
      </c>
      <c r="J181" s="81" t="str">
        <f t="shared" si="50"/>
        <v>Ban New Power Plants</v>
      </c>
      <c r="K181" s="81" t="str">
        <f t="shared" si="50"/>
        <v>elec ban new power plants</v>
      </c>
      <c r="L181" s="166"/>
      <c r="M181" s="166"/>
      <c r="N181" s="166"/>
      <c r="O181" s="135"/>
      <c r="P181" s="138"/>
      <c r="Q181" s="160"/>
      <c r="R181" s="137"/>
      <c r="S181" s="159"/>
      <c r="T181" s="160"/>
    </row>
    <row r="182" spans="1:20" s="81" customFormat="1" ht="32" customHeight="1">
      <c r="A182" s="81" t="str">
        <f t="shared" si="47"/>
        <v>Electricity Supply</v>
      </c>
      <c r="B182" s="81" t="str">
        <f t="shared" si="47"/>
        <v>New Power Plant</v>
      </c>
      <c r="C182" s="81" t="str">
        <f t="shared" si="47"/>
        <v>Boolean Ban New Power Plants</v>
      </c>
      <c r="D182" s="137" t="s">
        <v>607</v>
      </c>
      <c r="E182" s="135"/>
      <c r="F182" s="137" t="s">
        <v>608</v>
      </c>
      <c r="G182" s="135"/>
      <c r="H182" s="80">
        <v>614</v>
      </c>
      <c r="I182" s="135" t="s">
        <v>333</v>
      </c>
      <c r="J182" s="81" t="str">
        <f t="shared" si="50"/>
        <v>Ban New Power Plants</v>
      </c>
      <c r="K182" s="81" t="str">
        <f t="shared" si="50"/>
        <v>elec ban new power plants</v>
      </c>
      <c r="L182" s="166"/>
      <c r="M182" s="166"/>
      <c r="N182" s="166"/>
      <c r="O182" s="135"/>
      <c r="P182" s="138"/>
      <c r="Q182" s="160"/>
      <c r="R182" s="137"/>
      <c r="S182" s="159"/>
      <c r="T182" s="160"/>
    </row>
    <row r="183" spans="1:20" s="81" customFormat="1" ht="32" customHeight="1">
      <c r="A183" s="81" t="str">
        <f t="shared" si="47"/>
        <v>Electricity Supply</v>
      </c>
      <c r="B183" s="81" t="str">
        <f t="shared" si="47"/>
        <v>New Power Plant</v>
      </c>
      <c r="C183" s="81" t="str">
        <f t="shared" si="47"/>
        <v>Boolean Ban New Power Plants</v>
      </c>
      <c r="D183" s="137" t="s">
        <v>609</v>
      </c>
      <c r="E183" s="135"/>
      <c r="F183" s="137" t="s">
        <v>610</v>
      </c>
      <c r="G183" s="135"/>
      <c r="H183" s="80">
        <v>116</v>
      </c>
      <c r="I183" s="135" t="s">
        <v>311</v>
      </c>
      <c r="J183" s="81" t="str">
        <f t="shared" si="50"/>
        <v>Ban New Power Plants</v>
      </c>
      <c r="K183" s="81" t="str">
        <f t="shared" si="50"/>
        <v>elec ban new power plants</v>
      </c>
      <c r="L183" s="81">
        <f>L$172</f>
        <v>0</v>
      </c>
      <c r="M183" s="81">
        <f>M$172</f>
        <v>1</v>
      </c>
      <c r="N183" s="81">
        <f>N$172</f>
        <v>1</v>
      </c>
      <c r="O183" s="160" t="str">
        <f>O$172</f>
        <v>on/off</v>
      </c>
      <c r="P183" s="138" t="s">
        <v>611</v>
      </c>
      <c r="Q183" s="160" t="str">
        <f>Q$172</f>
        <v>electricity-sector-main.html#ban</v>
      </c>
      <c r="R183" s="160" t="str">
        <f>R$172</f>
        <v>ban-new-capacity.html</v>
      </c>
      <c r="S183" s="159"/>
      <c r="T183" s="160"/>
    </row>
    <row r="184" spans="1:20" s="81" customFormat="1" ht="32" customHeight="1">
      <c r="A184" s="81" t="str">
        <f t="shared" si="47"/>
        <v>Electricity Supply</v>
      </c>
      <c r="B184" s="81" t="str">
        <f t="shared" si="47"/>
        <v>New Power Plant</v>
      </c>
      <c r="C184" s="81" t="str">
        <f t="shared" si="47"/>
        <v>Boolean Ban New Power Plants</v>
      </c>
      <c r="D184" s="137" t="s">
        <v>612</v>
      </c>
      <c r="E184" s="135"/>
      <c r="F184" s="137" t="s">
        <v>613</v>
      </c>
      <c r="G184" s="135"/>
      <c r="H184" s="80">
        <v>615</v>
      </c>
      <c r="I184" s="135" t="s">
        <v>333</v>
      </c>
      <c r="J184" s="81" t="str">
        <f t="shared" si="50"/>
        <v>Ban New Power Plants</v>
      </c>
      <c r="K184" s="81" t="str">
        <f t="shared" si="50"/>
        <v>elec ban new power plants</v>
      </c>
      <c r="L184" s="37"/>
      <c r="M184" s="37"/>
      <c r="N184" s="37"/>
      <c r="O184" s="160"/>
      <c r="P184" s="138"/>
      <c r="Q184" s="160"/>
      <c r="R184" s="137"/>
      <c r="S184" s="159"/>
      <c r="T184" s="160"/>
    </row>
    <row r="185" spans="1:20" s="81" customFormat="1" ht="32" customHeight="1">
      <c r="A185" s="81" t="str">
        <f t="shared" si="47"/>
        <v>Electricity Supply</v>
      </c>
      <c r="B185" s="81" t="str">
        <f t="shared" si="47"/>
        <v>New Power Plant</v>
      </c>
      <c r="C185" s="81" t="str">
        <f t="shared" si="47"/>
        <v>Boolean Ban New Power Plants</v>
      </c>
      <c r="D185" s="137" t="s">
        <v>614</v>
      </c>
      <c r="E185" s="135"/>
      <c r="F185" s="137" t="s">
        <v>615</v>
      </c>
      <c r="G185" s="135"/>
      <c r="H185" s="80">
        <v>616</v>
      </c>
      <c r="I185" s="135" t="s">
        <v>333</v>
      </c>
      <c r="J185" s="81" t="str">
        <f t="shared" si="50"/>
        <v>Ban New Power Plants</v>
      </c>
      <c r="K185" s="81" t="str">
        <f t="shared" si="50"/>
        <v>elec ban new power plants</v>
      </c>
      <c r="L185" s="37"/>
      <c r="M185" s="37"/>
      <c r="N185" s="37"/>
      <c r="O185" s="160"/>
      <c r="P185" s="138"/>
      <c r="Q185" s="160"/>
      <c r="R185" s="137"/>
      <c r="S185" s="159"/>
      <c r="T185" s="160"/>
    </row>
    <row r="186" spans="1:20" s="81" customFormat="1" ht="32" customHeight="1">
      <c r="A186" s="81" t="str">
        <f t="shared" si="47"/>
        <v>Electricity Supply</v>
      </c>
      <c r="B186" s="81" t="str">
        <f t="shared" si="47"/>
        <v>New Power Plant</v>
      </c>
      <c r="C186" s="81" t="str">
        <f t="shared" si="47"/>
        <v>Boolean Ban New Power Plants</v>
      </c>
      <c r="D186" s="137" t="s">
        <v>616</v>
      </c>
      <c r="E186" s="135"/>
      <c r="F186" s="137" t="s">
        <v>617</v>
      </c>
      <c r="G186" s="135"/>
      <c r="H186" s="80">
        <v>617</v>
      </c>
      <c r="I186" s="135" t="s">
        <v>333</v>
      </c>
      <c r="J186" s="81" t="str">
        <f t="shared" si="50"/>
        <v>Ban New Power Plants</v>
      </c>
      <c r="K186" s="81" t="str">
        <f t="shared" si="50"/>
        <v>elec ban new power plants</v>
      </c>
      <c r="L186" s="37"/>
      <c r="M186" s="37"/>
      <c r="N186" s="37"/>
      <c r="O186" s="160"/>
      <c r="P186" s="138"/>
      <c r="Q186" s="160"/>
      <c r="R186" s="137"/>
      <c r="S186" s="159"/>
      <c r="T186" s="160"/>
    </row>
    <row r="187" spans="1:20" s="81" customFormat="1" ht="32" customHeight="1">
      <c r="A187" s="81" t="str">
        <f t="shared" si="47"/>
        <v>Electricity Supply</v>
      </c>
      <c r="B187" s="81" t="str">
        <f t="shared" si="47"/>
        <v>New Power Plant</v>
      </c>
      <c r="C187" s="81" t="str">
        <f t="shared" si="47"/>
        <v>Boolean Ban New Power Plants</v>
      </c>
      <c r="D187" s="137" t="s">
        <v>618</v>
      </c>
      <c r="E187" s="135"/>
      <c r="F187" s="137" t="s">
        <v>619</v>
      </c>
      <c r="G187" s="135"/>
      <c r="H187" s="80">
        <v>618</v>
      </c>
      <c r="I187" s="135" t="s">
        <v>333</v>
      </c>
      <c r="J187" s="81" t="str">
        <f t="shared" si="50"/>
        <v>Ban New Power Plants</v>
      </c>
      <c r="K187" s="81" t="str">
        <f t="shared" si="50"/>
        <v>elec ban new power plants</v>
      </c>
      <c r="L187" s="37"/>
      <c r="M187" s="37"/>
      <c r="N187" s="37"/>
      <c r="O187" s="160"/>
      <c r="P187" s="138"/>
      <c r="Q187" s="160"/>
      <c r="R187" s="137"/>
      <c r="S187" s="159"/>
      <c r="T187" s="160"/>
    </row>
    <row r="188" spans="1:20" s="38" customFormat="1" ht="112" customHeight="1">
      <c r="A188" s="38" t="s">
        <v>576</v>
      </c>
      <c r="B188" s="38" t="s">
        <v>620</v>
      </c>
      <c r="C188" s="38" t="s">
        <v>621</v>
      </c>
      <c r="D188" s="135" t="s">
        <v>579</v>
      </c>
      <c r="E188" s="135"/>
      <c r="F188" s="135" t="s">
        <v>580</v>
      </c>
      <c r="G188" s="137"/>
      <c r="H188" s="34">
        <v>876</v>
      </c>
      <c r="I188" s="137" t="s">
        <v>311</v>
      </c>
      <c r="J188" s="38" t="s">
        <v>622</v>
      </c>
      <c r="K188" s="38" t="s">
        <v>623</v>
      </c>
      <c r="L188" s="39">
        <v>0</v>
      </c>
      <c r="M188" s="39">
        <v>1</v>
      </c>
      <c r="N188" s="39">
        <v>0.01</v>
      </c>
      <c r="O188" s="137" t="s">
        <v>624</v>
      </c>
      <c r="P188" s="135" t="s">
        <v>625</v>
      </c>
      <c r="Q188" s="135" t="s">
        <v>626</v>
      </c>
      <c r="R188" s="137" t="s">
        <v>627</v>
      </c>
      <c r="S188" s="158"/>
      <c r="T188" s="137"/>
    </row>
    <row r="189" spans="1:20" s="81" customFormat="1" ht="112" customHeight="1">
      <c r="A189" s="81" t="str">
        <f t="shared" ref="A189:C203" si="51">A$188</f>
        <v>Electricity Supply</v>
      </c>
      <c r="B189" s="81" t="str">
        <f t="shared" si="51"/>
        <v>Carbon Capture and Sequestration</v>
      </c>
      <c r="C189" s="81" t="str">
        <f t="shared" si="51"/>
        <v>Electricity Sector Fraction of Potential Additional CCS Achieved</v>
      </c>
      <c r="D189" s="137" t="s">
        <v>586</v>
      </c>
      <c r="E189" s="135"/>
      <c r="F189" s="137" t="s">
        <v>587</v>
      </c>
      <c r="G189" s="135"/>
      <c r="H189" s="34">
        <v>877</v>
      </c>
      <c r="I189" s="137" t="s">
        <v>311</v>
      </c>
      <c r="J189" s="81" t="str">
        <f t="shared" ref="J189:R189" si="52">J$188</f>
        <v>Electricity Sector CCS</v>
      </c>
      <c r="K189" s="81" t="str">
        <f t="shared" si="52"/>
        <v>elec CCS</v>
      </c>
      <c r="L189" s="37">
        <f t="shared" si="52"/>
        <v>0</v>
      </c>
      <c r="M189" s="37">
        <f t="shared" si="52"/>
        <v>1</v>
      </c>
      <c r="N189" s="37">
        <f t="shared" si="52"/>
        <v>0.01</v>
      </c>
      <c r="O189" s="37" t="str">
        <f t="shared" si="52"/>
        <v>% of CO2 captured</v>
      </c>
      <c r="P189" s="37"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7" t="str">
        <f t="shared" si="52"/>
        <v>ccs.html#ccs</v>
      </c>
      <c r="R189" s="37" t="str">
        <f t="shared" si="52"/>
        <v>carbon-capture-and-sequestration.html</v>
      </c>
      <c r="S189" s="159"/>
      <c r="T189" s="160"/>
    </row>
    <row r="190" spans="1:20" s="81" customFormat="1" ht="32" customHeight="1">
      <c r="A190" s="81" t="str">
        <f t="shared" si="51"/>
        <v>Electricity Supply</v>
      </c>
      <c r="B190" s="81" t="str">
        <f t="shared" si="51"/>
        <v>Carbon Capture and Sequestration</v>
      </c>
      <c r="C190" s="81" t="str">
        <f t="shared" si="51"/>
        <v>Electricity Sector Fraction of Potential Additional CCS Achieved</v>
      </c>
      <c r="D190" s="137" t="s">
        <v>589</v>
      </c>
      <c r="E190" s="135"/>
      <c r="F190" s="137" t="s">
        <v>590</v>
      </c>
      <c r="G190" s="135"/>
      <c r="H190" s="34">
        <v>878</v>
      </c>
      <c r="I190" s="135" t="s">
        <v>333</v>
      </c>
      <c r="J190" s="81" t="str">
        <f t="shared" ref="J190:K203" si="53">J$188</f>
        <v>Electricity Sector CCS</v>
      </c>
      <c r="K190" s="81" t="str">
        <f t="shared" si="53"/>
        <v>elec CCS</v>
      </c>
      <c r="L190" s="37"/>
      <c r="M190" s="37"/>
      <c r="N190" s="37"/>
      <c r="O190" s="160"/>
      <c r="P190" s="135"/>
      <c r="Q190" s="160"/>
      <c r="R190" s="137"/>
      <c r="S190" s="159"/>
      <c r="T190" s="160"/>
    </row>
    <row r="191" spans="1:20" s="81" customFormat="1" ht="32" customHeight="1">
      <c r="A191" s="81" t="str">
        <f t="shared" si="51"/>
        <v>Electricity Supply</v>
      </c>
      <c r="B191" s="81" t="str">
        <f t="shared" si="51"/>
        <v>Carbon Capture and Sequestration</v>
      </c>
      <c r="C191" s="81" t="str">
        <f t="shared" si="51"/>
        <v>Electricity Sector Fraction of Potential Additional CCS Achieved</v>
      </c>
      <c r="D191" s="137" t="s">
        <v>592</v>
      </c>
      <c r="E191" s="135"/>
      <c r="F191" s="137" t="s">
        <v>593</v>
      </c>
      <c r="G191" s="135"/>
      <c r="H191" s="34">
        <v>879</v>
      </c>
      <c r="I191" s="135" t="s">
        <v>333</v>
      </c>
      <c r="J191" s="81" t="str">
        <f t="shared" si="53"/>
        <v>Electricity Sector CCS</v>
      </c>
      <c r="K191" s="81" t="str">
        <f t="shared" si="53"/>
        <v>elec CCS</v>
      </c>
      <c r="L191" s="37"/>
      <c r="M191" s="37"/>
      <c r="N191" s="37"/>
      <c r="O191" s="160"/>
      <c r="P191" s="135"/>
      <c r="Q191" s="160"/>
      <c r="R191" s="137"/>
      <c r="S191" s="159"/>
      <c r="T191" s="160"/>
    </row>
    <row r="192" spans="1:20" s="81" customFormat="1" ht="32" customHeight="1">
      <c r="A192" s="81" t="str">
        <f t="shared" si="51"/>
        <v>Electricity Supply</v>
      </c>
      <c r="B192" s="81" t="str">
        <f t="shared" si="51"/>
        <v>Carbon Capture and Sequestration</v>
      </c>
      <c r="C192" s="81" t="str">
        <f t="shared" si="51"/>
        <v>Electricity Sector Fraction of Potential Additional CCS Achieved</v>
      </c>
      <c r="D192" s="137" t="s">
        <v>595</v>
      </c>
      <c r="E192" s="135"/>
      <c r="F192" s="137" t="s">
        <v>596</v>
      </c>
      <c r="G192" s="135"/>
      <c r="H192" s="34">
        <v>880</v>
      </c>
      <c r="I192" s="135" t="s">
        <v>333</v>
      </c>
      <c r="J192" s="81" t="str">
        <f t="shared" si="53"/>
        <v>Electricity Sector CCS</v>
      </c>
      <c r="K192" s="81" t="str">
        <f t="shared" si="53"/>
        <v>elec CCS</v>
      </c>
      <c r="L192" s="37"/>
      <c r="M192" s="37"/>
      <c r="N192" s="37"/>
      <c r="O192" s="160"/>
      <c r="P192" s="135"/>
      <c r="Q192" s="160"/>
      <c r="R192" s="137"/>
      <c r="S192" s="159"/>
      <c r="T192" s="160"/>
    </row>
    <row r="193" spans="1:21" s="81" customFormat="1" ht="32" customHeight="1">
      <c r="A193" s="81" t="str">
        <f t="shared" si="51"/>
        <v>Electricity Supply</v>
      </c>
      <c r="B193" s="81" t="str">
        <f t="shared" si="51"/>
        <v>Carbon Capture and Sequestration</v>
      </c>
      <c r="C193" s="81" t="str">
        <f t="shared" si="51"/>
        <v>Electricity Sector Fraction of Potential Additional CCS Achieved</v>
      </c>
      <c r="D193" s="137" t="s">
        <v>597</v>
      </c>
      <c r="E193" s="135"/>
      <c r="F193" s="137" t="s">
        <v>598</v>
      </c>
      <c r="G193" s="135"/>
      <c r="H193" s="34">
        <v>881</v>
      </c>
      <c r="I193" s="135" t="s">
        <v>333</v>
      </c>
      <c r="J193" s="81" t="str">
        <f t="shared" si="53"/>
        <v>Electricity Sector CCS</v>
      </c>
      <c r="K193" s="81" t="str">
        <f t="shared" si="53"/>
        <v>elec CCS</v>
      </c>
      <c r="L193" s="37"/>
      <c r="M193" s="37"/>
      <c r="N193" s="37"/>
      <c r="O193" s="160"/>
      <c r="P193" s="135"/>
      <c r="Q193" s="160"/>
      <c r="R193" s="137"/>
      <c r="S193" s="159"/>
      <c r="T193" s="160"/>
    </row>
    <row r="194" spans="1:21" s="81" customFormat="1" ht="32" customHeight="1">
      <c r="A194" s="81" t="str">
        <f t="shared" si="51"/>
        <v>Electricity Supply</v>
      </c>
      <c r="B194" s="81" t="str">
        <f t="shared" si="51"/>
        <v>Carbon Capture and Sequestration</v>
      </c>
      <c r="C194" s="81" t="str">
        <f t="shared" si="51"/>
        <v>Electricity Sector Fraction of Potential Additional CCS Achieved</v>
      </c>
      <c r="D194" s="137" t="s">
        <v>599</v>
      </c>
      <c r="E194" s="135"/>
      <c r="F194" s="137" t="s">
        <v>600</v>
      </c>
      <c r="G194" s="135"/>
      <c r="H194" s="34">
        <v>882</v>
      </c>
      <c r="I194" s="135" t="s">
        <v>333</v>
      </c>
      <c r="J194" s="81" t="str">
        <f t="shared" si="53"/>
        <v>Electricity Sector CCS</v>
      </c>
      <c r="K194" s="81" t="str">
        <f t="shared" si="53"/>
        <v>elec CCS</v>
      </c>
      <c r="L194" s="37"/>
      <c r="M194" s="37"/>
      <c r="N194" s="37"/>
      <c r="O194" s="160"/>
      <c r="P194" s="135"/>
      <c r="Q194" s="160"/>
      <c r="R194" s="137"/>
      <c r="S194" s="159"/>
      <c r="T194" s="160"/>
    </row>
    <row r="195" spans="1:21" s="81" customFormat="1" ht="112" customHeight="1">
      <c r="A195" s="81" t="str">
        <f t="shared" si="51"/>
        <v>Electricity Supply</v>
      </c>
      <c r="B195" s="81" t="str">
        <f t="shared" si="51"/>
        <v>Carbon Capture and Sequestration</v>
      </c>
      <c r="C195" s="81" t="str">
        <f t="shared" si="51"/>
        <v>Electricity Sector Fraction of Potential Additional CCS Achieved</v>
      </c>
      <c r="D195" s="137" t="s">
        <v>601</v>
      </c>
      <c r="E195" s="135"/>
      <c r="F195" s="137" t="s">
        <v>602</v>
      </c>
      <c r="G195" s="135"/>
      <c r="H195" s="34">
        <v>883</v>
      </c>
      <c r="I195" s="137" t="s">
        <v>311</v>
      </c>
      <c r="J195" s="81" t="str">
        <f t="shared" si="53"/>
        <v>Electricity Sector CCS</v>
      </c>
      <c r="K195" s="81" t="str">
        <f t="shared" si="53"/>
        <v>elec CCS</v>
      </c>
      <c r="L195" s="37">
        <f t="shared" ref="L195:R195" si="54">L$188</f>
        <v>0</v>
      </c>
      <c r="M195" s="37">
        <f t="shared" si="54"/>
        <v>1</v>
      </c>
      <c r="N195" s="37">
        <f t="shared" si="54"/>
        <v>0.01</v>
      </c>
      <c r="O195" s="37" t="str">
        <f t="shared" si="54"/>
        <v>% of CO2 captured</v>
      </c>
      <c r="P195" s="37"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7" t="str">
        <f t="shared" si="54"/>
        <v>ccs.html#ccs</v>
      </c>
      <c r="R195" s="37" t="str">
        <f t="shared" si="54"/>
        <v>carbon-capture-and-sequestration.html</v>
      </c>
      <c r="S195" s="159"/>
      <c r="T195" s="160"/>
    </row>
    <row r="196" spans="1:21" s="81" customFormat="1" ht="32" customHeight="1">
      <c r="A196" s="81" t="str">
        <f t="shared" si="51"/>
        <v>Electricity Supply</v>
      </c>
      <c r="B196" s="81" t="str">
        <f t="shared" si="51"/>
        <v>Carbon Capture and Sequestration</v>
      </c>
      <c r="C196" s="81" t="str">
        <f t="shared" si="51"/>
        <v>Electricity Sector Fraction of Potential Additional CCS Achieved</v>
      </c>
      <c r="D196" s="137" t="s">
        <v>603</v>
      </c>
      <c r="E196" s="135"/>
      <c r="F196" s="137" t="s">
        <v>604</v>
      </c>
      <c r="G196" s="135"/>
      <c r="H196" s="34">
        <v>884</v>
      </c>
      <c r="I196" s="135" t="s">
        <v>333</v>
      </c>
      <c r="J196" s="81" t="str">
        <f t="shared" si="53"/>
        <v>Electricity Sector CCS</v>
      </c>
      <c r="K196" s="81" t="str">
        <f t="shared" si="53"/>
        <v>elec CCS</v>
      </c>
      <c r="L196" s="37"/>
      <c r="M196" s="37"/>
      <c r="N196" s="37"/>
      <c r="O196" s="160"/>
      <c r="P196" s="135"/>
      <c r="Q196" s="160"/>
      <c r="R196" s="137"/>
      <c r="S196" s="159"/>
      <c r="T196" s="160"/>
    </row>
    <row r="197" spans="1:21" s="81" customFormat="1" ht="112" customHeight="1">
      <c r="A197" s="81" t="str">
        <f t="shared" si="51"/>
        <v>Electricity Supply</v>
      </c>
      <c r="B197" s="81" t="str">
        <f t="shared" si="51"/>
        <v>Carbon Capture and Sequestration</v>
      </c>
      <c r="C197" s="81" t="str">
        <f t="shared" si="51"/>
        <v>Electricity Sector Fraction of Potential Additional CCS Achieved</v>
      </c>
      <c r="D197" s="137" t="s">
        <v>605</v>
      </c>
      <c r="E197" s="135"/>
      <c r="F197" s="137" t="s">
        <v>606</v>
      </c>
      <c r="G197" s="135"/>
      <c r="H197" s="34">
        <v>885</v>
      </c>
      <c r="I197" s="137" t="s">
        <v>311</v>
      </c>
      <c r="J197" s="81" t="str">
        <f t="shared" si="53"/>
        <v>Electricity Sector CCS</v>
      </c>
      <c r="K197" s="81" t="str">
        <f t="shared" si="53"/>
        <v>elec CCS</v>
      </c>
      <c r="L197" s="37">
        <f t="shared" ref="L197:R199" si="55">L$188</f>
        <v>0</v>
      </c>
      <c r="M197" s="37">
        <f t="shared" si="55"/>
        <v>1</v>
      </c>
      <c r="N197" s="37">
        <f t="shared" si="55"/>
        <v>0.01</v>
      </c>
      <c r="O197" s="37" t="str">
        <f t="shared" si="55"/>
        <v>% of CO2 captured</v>
      </c>
      <c r="P197" s="37"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7" t="str">
        <f t="shared" si="55"/>
        <v>ccs.html#ccs</v>
      </c>
      <c r="R197" s="37" t="str">
        <f t="shared" si="55"/>
        <v>carbon-capture-and-sequestration.html</v>
      </c>
      <c r="S197" s="159"/>
      <c r="T197" s="160"/>
    </row>
    <row r="198" spans="1:21" s="81" customFormat="1" ht="112" customHeight="1">
      <c r="A198" s="81" t="str">
        <f t="shared" si="51"/>
        <v>Electricity Supply</v>
      </c>
      <c r="B198" s="81" t="str">
        <f t="shared" si="51"/>
        <v>Carbon Capture and Sequestration</v>
      </c>
      <c r="C198" s="81" t="str">
        <f t="shared" si="51"/>
        <v>Electricity Sector Fraction of Potential Additional CCS Achieved</v>
      </c>
      <c r="D198" s="137" t="s">
        <v>607</v>
      </c>
      <c r="E198" s="135"/>
      <c r="F198" s="137" t="s">
        <v>608</v>
      </c>
      <c r="G198" s="135"/>
      <c r="H198" s="34">
        <v>886</v>
      </c>
      <c r="I198" s="137" t="s">
        <v>311</v>
      </c>
      <c r="J198" s="81" t="str">
        <f t="shared" si="53"/>
        <v>Electricity Sector CCS</v>
      </c>
      <c r="K198" s="81" t="str">
        <f t="shared" si="53"/>
        <v>elec CCS</v>
      </c>
      <c r="L198" s="37">
        <f t="shared" si="55"/>
        <v>0</v>
      </c>
      <c r="M198" s="37">
        <f t="shared" si="55"/>
        <v>1</v>
      </c>
      <c r="N198" s="37">
        <f t="shared" si="55"/>
        <v>0.01</v>
      </c>
      <c r="O198" s="37" t="str">
        <f t="shared" si="55"/>
        <v>% of CO2 captured</v>
      </c>
      <c r="P198" s="37"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7" t="str">
        <f t="shared" si="55"/>
        <v>ccs.html#ccs</v>
      </c>
      <c r="R198" s="37" t="str">
        <f t="shared" si="55"/>
        <v>carbon-capture-and-sequestration.html</v>
      </c>
      <c r="S198" s="159"/>
      <c r="T198" s="160"/>
    </row>
    <row r="199" spans="1:21" s="81" customFormat="1" ht="112" customHeight="1">
      <c r="A199" s="81" t="str">
        <f t="shared" si="51"/>
        <v>Electricity Supply</v>
      </c>
      <c r="B199" s="81" t="str">
        <f t="shared" si="51"/>
        <v>Carbon Capture and Sequestration</v>
      </c>
      <c r="C199" s="81" t="str">
        <f t="shared" si="51"/>
        <v>Electricity Sector Fraction of Potential Additional CCS Achieved</v>
      </c>
      <c r="D199" s="137" t="s">
        <v>609</v>
      </c>
      <c r="E199" s="135"/>
      <c r="F199" s="137" t="s">
        <v>610</v>
      </c>
      <c r="G199" s="135"/>
      <c r="H199" s="34">
        <v>887</v>
      </c>
      <c r="I199" s="137" t="s">
        <v>311</v>
      </c>
      <c r="J199" s="81" t="str">
        <f t="shared" si="53"/>
        <v>Electricity Sector CCS</v>
      </c>
      <c r="K199" s="81" t="str">
        <f t="shared" si="53"/>
        <v>elec CCS</v>
      </c>
      <c r="L199" s="37">
        <f t="shared" si="55"/>
        <v>0</v>
      </c>
      <c r="M199" s="37">
        <f t="shared" si="55"/>
        <v>1</v>
      </c>
      <c r="N199" s="37">
        <f t="shared" si="55"/>
        <v>0.01</v>
      </c>
      <c r="O199" s="37" t="str">
        <f t="shared" si="55"/>
        <v>% of CO2 captured</v>
      </c>
      <c r="P199" s="37"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7" t="str">
        <f t="shared" si="55"/>
        <v>ccs.html#ccs</v>
      </c>
      <c r="R199" s="37" t="str">
        <f t="shared" si="55"/>
        <v>carbon-capture-and-sequestration.html</v>
      </c>
      <c r="S199" s="159"/>
      <c r="T199" s="160"/>
    </row>
    <row r="200" spans="1:21" s="81" customFormat="1" ht="32" customHeight="1">
      <c r="A200" s="81" t="str">
        <f t="shared" si="51"/>
        <v>Electricity Supply</v>
      </c>
      <c r="B200" s="81" t="str">
        <f t="shared" si="51"/>
        <v>Carbon Capture and Sequestration</v>
      </c>
      <c r="C200" s="81" t="str">
        <f t="shared" si="51"/>
        <v>Electricity Sector Fraction of Potential Additional CCS Achieved</v>
      </c>
      <c r="D200" s="137" t="s">
        <v>612</v>
      </c>
      <c r="E200" s="135"/>
      <c r="F200" s="137" t="s">
        <v>613</v>
      </c>
      <c r="G200" s="135"/>
      <c r="H200" s="34">
        <v>888</v>
      </c>
      <c r="I200" s="135" t="s">
        <v>333</v>
      </c>
      <c r="J200" s="81" t="str">
        <f t="shared" si="53"/>
        <v>Electricity Sector CCS</v>
      </c>
      <c r="K200" s="81" t="str">
        <f t="shared" si="53"/>
        <v>elec CCS</v>
      </c>
      <c r="L200" s="37"/>
      <c r="M200" s="37"/>
      <c r="N200" s="37"/>
      <c r="O200" s="160"/>
      <c r="P200" s="135"/>
      <c r="Q200" s="160"/>
      <c r="R200" s="137"/>
      <c r="S200" s="159"/>
      <c r="T200" s="160"/>
    </row>
    <row r="201" spans="1:21" s="81" customFormat="1" ht="32" customHeight="1">
      <c r="A201" s="81" t="str">
        <f t="shared" si="51"/>
        <v>Electricity Supply</v>
      </c>
      <c r="B201" s="81" t="str">
        <f t="shared" si="51"/>
        <v>Carbon Capture and Sequestration</v>
      </c>
      <c r="C201" s="81" t="str">
        <f t="shared" si="51"/>
        <v>Electricity Sector Fraction of Potential Additional CCS Achieved</v>
      </c>
      <c r="D201" s="137" t="s">
        <v>614</v>
      </c>
      <c r="E201" s="135"/>
      <c r="F201" s="137" t="s">
        <v>615</v>
      </c>
      <c r="G201" s="135"/>
      <c r="H201" s="34">
        <v>889</v>
      </c>
      <c r="I201" s="135" t="s">
        <v>333</v>
      </c>
      <c r="J201" s="81" t="str">
        <f t="shared" si="53"/>
        <v>Electricity Sector CCS</v>
      </c>
      <c r="K201" s="81" t="str">
        <f t="shared" si="53"/>
        <v>elec CCS</v>
      </c>
      <c r="L201" s="37"/>
      <c r="M201" s="37"/>
      <c r="N201" s="37"/>
      <c r="O201" s="160"/>
      <c r="P201" s="135"/>
      <c r="Q201" s="160"/>
      <c r="R201" s="137"/>
      <c r="S201" s="159"/>
      <c r="T201" s="160"/>
    </row>
    <row r="202" spans="1:21" s="81" customFormat="1" ht="32" customHeight="1">
      <c r="A202" s="81" t="str">
        <f t="shared" si="51"/>
        <v>Electricity Supply</v>
      </c>
      <c r="B202" s="81" t="str">
        <f t="shared" si="51"/>
        <v>Carbon Capture and Sequestration</v>
      </c>
      <c r="C202" s="81" t="str">
        <f t="shared" si="51"/>
        <v>Electricity Sector Fraction of Potential Additional CCS Achieved</v>
      </c>
      <c r="D202" s="137" t="s">
        <v>616</v>
      </c>
      <c r="E202" s="135"/>
      <c r="F202" s="137" t="s">
        <v>617</v>
      </c>
      <c r="G202" s="135"/>
      <c r="H202" s="34">
        <v>890</v>
      </c>
      <c r="I202" s="135" t="s">
        <v>333</v>
      </c>
      <c r="J202" s="81" t="str">
        <f t="shared" si="53"/>
        <v>Electricity Sector CCS</v>
      </c>
      <c r="K202" s="81" t="str">
        <f t="shared" si="53"/>
        <v>elec CCS</v>
      </c>
      <c r="L202" s="37"/>
      <c r="M202" s="37"/>
      <c r="N202" s="37"/>
      <c r="O202" s="160"/>
      <c r="P202" s="135"/>
      <c r="Q202" s="160"/>
      <c r="R202" s="137"/>
      <c r="S202" s="159"/>
      <c r="T202" s="160"/>
    </row>
    <row r="203" spans="1:21" s="81" customFormat="1" ht="112" customHeight="1">
      <c r="A203" s="81" t="str">
        <f t="shared" si="51"/>
        <v>Electricity Supply</v>
      </c>
      <c r="B203" s="81" t="str">
        <f t="shared" si="51"/>
        <v>Carbon Capture and Sequestration</v>
      </c>
      <c r="C203" s="81" t="str">
        <f t="shared" si="51"/>
        <v>Electricity Sector Fraction of Potential Additional CCS Achieved</v>
      </c>
      <c r="D203" s="137" t="s">
        <v>618</v>
      </c>
      <c r="E203" s="135"/>
      <c r="F203" s="137" t="s">
        <v>619</v>
      </c>
      <c r="G203" s="135"/>
      <c r="H203" s="34">
        <v>891</v>
      </c>
      <c r="I203" s="137" t="s">
        <v>311</v>
      </c>
      <c r="J203" s="81" t="str">
        <f t="shared" si="53"/>
        <v>Electricity Sector CCS</v>
      </c>
      <c r="K203" s="81" t="str">
        <f t="shared" si="53"/>
        <v>elec CCS</v>
      </c>
      <c r="L203" s="37">
        <f t="shared" ref="L203:R203" si="56">L$188</f>
        <v>0</v>
      </c>
      <c r="M203" s="37">
        <f t="shared" si="56"/>
        <v>1</v>
      </c>
      <c r="N203" s="37">
        <f t="shared" si="56"/>
        <v>0.01</v>
      </c>
      <c r="O203" s="37" t="str">
        <f t="shared" si="56"/>
        <v>% of CO2 captured</v>
      </c>
      <c r="P203" s="37"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7" t="str">
        <f t="shared" si="56"/>
        <v>ccs.html#ccs</v>
      </c>
      <c r="R203" s="37" t="str">
        <f t="shared" si="56"/>
        <v>carbon-capture-and-sequestration.html</v>
      </c>
      <c r="S203" s="159"/>
      <c r="T203" s="160"/>
    </row>
    <row r="204" spans="1:21" s="81" customFormat="1" ht="288" customHeight="1">
      <c r="A204" s="166" t="s">
        <v>576</v>
      </c>
      <c r="B204" s="135" t="s">
        <v>628</v>
      </c>
      <c r="C204" s="166" t="s">
        <v>629</v>
      </c>
      <c r="D204" s="135"/>
      <c r="E204" s="135"/>
      <c r="F204" s="135"/>
      <c r="G204" s="135"/>
      <c r="H204" s="80">
        <v>508</v>
      </c>
      <c r="I204" s="135" t="s">
        <v>311</v>
      </c>
      <c r="J204" s="135" t="s">
        <v>628</v>
      </c>
      <c r="K204" s="166" t="s">
        <v>630</v>
      </c>
      <c r="L204" s="161">
        <v>0</v>
      </c>
      <c r="M204" s="78">
        <v>1</v>
      </c>
      <c r="N204" s="78">
        <v>0.01</v>
      </c>
      <c r="O204" s="135" t="s">
        <v>631</v>
      </c>
      <c r="P204" s="146"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35" t="s">
        <v>632</v>
      </c>
      <c r="R204" s="137" t="s">
        <v>633</v>
      </c>
      <c r="S204" s="158" t="s">
        <v>634</v>
      </c>
      <c r="T204" s="135"/>
      <c r="U204" s="81" t="s">
        <v>144</v>
      </c>
    </row>
    <row r="205" spans="1:21" s="38" customFormat="1" ht="64" customHeight="1">
      <c r="A205" s="38" t="s">
        <v>576</v>
      </c>
      <c r="B205" s="38" t="s">
        <v>635</v>
      </c>
      <c r="C205" s="38" t="s">
        <v>636</v>
      </c>
      <c r="D205" s="137"/>
      <c r="E205" s="137"/>
      <c r="F205" s="137"/>
      <c r="G205" s="137"/>
      <c r="H205" s="34">
        <v>148</v>
      </c>
      <c r="I205" s="135" t="s">
        <v>311</v>
      </c>
      <c r="J205" s="38" t="s">
        <v>637</v>
      </c>
      <c r="K205" s="166" t="s">
        <v>638</v>
      </c>
      <c r="L205" s="35">
        <v>-0.5</v>
      </c>
      <c r="M205" s="35">
        <v>1</v>
      </c>
      <c r="N205" s="35">
        <v>0.02</v>
      </c>
      <c r="O205" s="137" t="s">
        <v>639</v>
      </c>
      <c r="P205" s="143"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135" t="s">
        <v>640</v>
      </c>
      <c r="R205" s="137" t="s">
        <v>641</v>
      </c>
      <c r="S205" s="158" t="s">
        <v>642</v>
      </c>
      <c r="T205" s="137"/>
      <c r="U205" s="38" t="s">
        <v>145</v>
      </c>
    </row>
    <row r="206" spans="1:21" s="38" customFormat="1" ht="64" customHeight="1">
      <c r="A206" s="38" t="s">
        <v>576</v>
      </c>
      <c r="B206" s="38" t="s">
        <v>643</v>
      </c>
      <c r="C206" s="38" t="s">
        <v>644</v>
      </c>
      <c r="D206" s="135" t="s">
        <v>579</v>
      </c>
      <c r="E206" s="135"/>
      <c r="F206" s="135" t="s">
        <v>580</v>
      </c>
      <c r="G206" s="137"/>
      <c r="H206" s="34">
        <v>149</v>
      </c>
      <c r="I206" s="135" t="s">
        <v>311</v>
      </c>
      <c r="J206" s="38" t="s">
        <v>637</v>
      </c>
      <c r="K206" s="166" t="s">
        <v>645</v>
      </c>
      <c r="L206" s="35">
        <v>-0.5</v>
      </c>
      <c r="M206" s="35">
        <v>1</v>
      </c>
      <c r="N206" s="35">
        <v>0.02</v>
      </c>
      <c r="O206" s="137" t="s">
        <v>646</v>
      </c>
      <c r="P206" s="143"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135" t="s">
        <v>647</v>
      </c>
      <c r="R206" s="137" t="s">
        <v>641</v>
      </c>
      <c r="S206" s="158" t="s">
        <v>642</v>
      </c>
      <c r="T206" s="137"/>
      <c r="U206" s="38" t="s">
        <v>145</v>
      </c>
    </row>
    <row r="207" spans="1:21" s="38" customFormat="1" ht="85" customHeight="1">
      <c r="A207" s="81" t="str">
        <f t="shared" ref="A207:C221" si="57">A$206</f>
        <v>Electricity Supply</v>
      </c>
      <c r="B207" s="81" t="str">
        <f t="shared" si="57"/>
        <v>Change Electricity Imports</v>
      </c>
      <c r="C207" s="81" t="str">
        <f t="shared" si="57"/>
        <v>Percent Change in Electricity Imports</v>
      </c>
      <c r="D207" s="137" t="s">
        <v>586</v>
      </c>
      <c r="E207" s="135"/>
      <c r="F207" s="137" t="s">
        <v>587</v>
      </c>
      <c r="G207" s="137"/>
      <c r="H207" s="34">
        <v>526</v>
      </c>
      <c r="I207" s="135" t="s">
        <v>311</v>
      </c>
      <c r="J207" s="81" t="str">
        <f t="shared" ref="J207:O221" si="58">J$206</f>
        <v>Electricity Imports and Exports</v>
      </c>
      <c r="K207" s="81" t="str">
        <f t="shared" si="58"/>
        <v>elec change imports</v>
      </c>
      <c r="L207" s="37">
        <f t="shared" si="58"/>
        <v>-0.5</v>
      </c>
      <c r="M207" s="37">
        <f t="shared" si="58"/>
        <v>1</v>
      </c>
      <c r="N207" s="37">
        <f t="shared" si="58"/>
        <v>0.02</v>
      </c>
      <c r="O207" s="81" t="str">
        <f t="shared" si="58"/>
        <v>% change in imports</v>
      </c>
      <c r="P207" s="143"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7" s="81" t="str">
        <f t="shared" ref="Q207:S221" si="59">Q$206</f>
        <v>electricity-sector-main.html#elec-imports</v>
      </c>
      <c r="R207" s="81" t="str">
        <f t="shared" si="59"/>
        <v>electricity-imports-exports.html</v>
      </c>
      <c r="S207" s="94" t="str">
        <f t="shared" si="59"/>
        <v>Energy Information Administation.  2016.  Electric Power Annual.  Table 2.13.</v>
      </c>
      <c r="T207" s="137"/>
    </row>
    <row r="208" spans="1:21" s="38" customFormat="1" ht="32" customHeight="1">
      <c r="A208" s="81" t="str">
        <f t="shared" si="57"/>
        <v>Electricity Supply</v>
      </c>
      <c r="B208" s="81" t="str">
        <f t="shared" si="57"/>
        <v>Change Electricity Imports</v>
      </c>
      <c r="C208" s="81" t="str">
        <f t="shared" si="57"/>
        <v>Percent Change in Electricity Imports</v>
      </c>
      <c r="D208" s="137" t="s">
        <v>589</v>
      </c>
      <c r="E208" s="135"/>
      <c r="F208" s="137" t="s">
        <v>590</v>
      </c>
      <c r="G208" s="137"/>
      <c r="H208" s="34">
        <v>527</v>
      </c>
      <c r="I208" s="135" t="s">
        <v>311</v>
      </c>
      <c r="J208" s="81" t="str">
        <f t="shared" si="58"/>
        <v>Electricity Imports and Exports</v>
      </c>
      <c r="K208" s="81" t="str">
        <f t="shared" si="58"/>
        <v>elec change imports</v>
      </c>
      <c r="L208" s="37">
        <f t="shared" si="58"/>
        <v>-0.5</v>
      </c>
      <c r="M208" s="37">
        <f t="shared" si="58"/>
        <v>1</v>
      </c>
      <c r="N208" s="37">
        <f t="shared" si="58"/>
        <v>0.02</v>
      </c>
      <c r="O208" s="81" t="str">
        <f t="shared" si="58"/>
        <v>% change in imports</v>
      </c>
      <c r="P208" s="143"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8" s="81" t="str">
        <f t="shared" si="59"/>
        <v>electricity-sector-main.html#elec-imports</v>
      </c>
      <c r="R208" s="81" t="str">
        <f t="shared" si="59"/>
        <v>electricity-imports-exports.html</v>
      </c>
      <c r="S208" s="94" t="str">
        <f t="shared" si="59"/>
        <v>Energy Information Administation.  2016.  Electric Power Annual.  Table 2.13.</v>
      </c>
      <c r="T208" s="137"/>
    </row>
    <row r="209" spans="1:21" s="38" customFormat="1" ht="32" customHeight="1">
      <c r="A209" s="81" t="str">
        <f t="shared" si="57"/>
        <v>Electricity Supply</v>
      </c>
      <c r="B209" s="81" t="str">
        <f t="shared" si="57"/>
        <v>Change Electricity Imports</v>
      </c>
      <c r="C209" s="81" t="str">
        <f t="shared" si="57"/>
        <v>Percent Change in Electricity Imports</v>
      </c>
      <c r="D209" s="137" t="s">
        <v>592</v>
      </c>
      <c r="E209" s="135"/>
      <c r="F209" s="137" t="s">
        <v>593</v>
      </c>
      <c r="G209" s="137"/>
      <c r="H209" s="34">
        <v>528</v>
      </c>
      <c r="I209" s="135" t="s">
        <v>311</v>
      </c>
      <c r="J209" s="81" t="str">
        <f t="shared" si="58"/>
        <v>Electricity Imports and Exports</v>
      </c>
      <c r="K209" s="81" t="str">
        <f t="shared" si="58"/>
        <v>elec change imports</v>
      </c>
      <c r="L209" s="37">
        <f t="shared" si="58"/>
        <v>-0.5</v>
      </c>
      <c r="M209" s="37">
        <f t="shared" si="58"/>
        <v>1</v>
      </c>
      <c r="N209" s="37">
        <f t="shared" si="58"/>
        <v>0.02</v>
      </c>
      <c r="O209" s="81" t="str">
        <f t="shared" si="58"/>
        <v>% change in imports</v>
      </c>
      <c r="P209" s="143"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9" s="81" t="str">
        <f t="shared" si="59"/>
        <v>electricity-sector-main.html#elec-imports</v>
      </c>
      <c r="R209" s="81" t="str">
        <f t="shared" si="59"/>
        <v>electricity-imports-exports.html</v>
      </c>
      <c r="S209" s="94" t="str">
        <f t="shared" si="59"/>
        <v>Energy Information Administation.  2016.  Electric Power Annual.  Table 2.13.</v>
      </c>
      <c r="T209" s="137"/>
    </row>
    <row r="210" spans="1:21" s="38" customFormat="1" ht="32" customHeight="1">
      <c r="A210" s="81" t="str">
        <f t="shared" si="57"/>
        <v>Electricity Supply</v>
      </c>
      <c r="B210" s="81" t="str">
        <f t="shared" si="57"/>
        <v>Change Electricity Imports</v>
      </c>
      <c r="C210" s="81" t="str">
        <f t="shared" si="57"/>
        <v>Percent Change in Electricity Imports</v>
      </c>
      <c r="D210" s="137" t="s">
        <v>595</v>
      </c>
      <c r="E210" s="135"/>
      <c r="F210" s="137" t="s">
        <v>596</v>
      </c>
      <c r="G210" s="137"/>
      <c r="H210" s="34">
        <v>529</v>
      </c>
      <c r="I210" s="135" t="s">
        <v>311</v>
      </c>
      <c r="J210" s="81" t="str">
        <f t="shared" si="58"/>
        <v>Electricity Imports and Exports</v>
      </c>
      <c r="K210" s="81" t="str">
        <f t="shared" si="58"/>
        <v>elec change imports</v>
      </c>
      <c r="L210" s="37">
        <f t="shared" si="58"/>
        <v>-0.5</v>
      </c>
      <c r="M210" s="37">
        <f t="shared" si="58"/>
        <v>1</v>
      </c>
      <c r="N210" s="37">
        <f t="shared" si="58"/>
        <v>0.02</v>
      </c>
      <c r="O210" s="81" t="str">
        <f t="shared" si="58"/>
        <v>% change in imports</v>
      </c>
      <c r="P210" s="143"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0" s="81" t="str">
        <f t="shared" si="59"/>
        <v>electricity-sector-main.html#elec-imports</v>
      </c>
      <c r="R210" s="81" t="str">
        <f t="shared" si="59"/>
        <v>electricity-imports-exports.html</v>
      </c>
      <c r="S210" s="94" t="str">
        <f t="shared" si="59"/>
        <v>Energy Information Administation.  2016.  Electric Power Annual.  Table 2.13.</v>
      </c>
      <c r="T210" s="137"/>
    </row>
    <row r="211" spans="1:21" s="38" customFormat="1" ht="32" customHeight="1">
      <c r="A211" s="81" t="str">
        <f t="shared" si="57"/>
        <v>Electricity Supply</v>
      </c>
      <c r="B211" s="81" t="str">
        <f t="shared" si="57"/>
        <v>Change Electricity Imports</v>
      </c>
      <c r="C211" s="81" t="str">
        <f t="shared" si="57"/>
        <v>Percent Change in Electricity Imports</v>
      </c>
      <c r="D211" s="137" t="s">
        <v>597</v>
      </c>
      <c r="E211" s="135"/>
      <c r="F211" s="137" t="s">
        <v>598</v>
      </c>
      <c r="G211" s="137"/>
      <c r="H211" s="34">
        <v>530</v>
      </c>
      <c r="I211" s="135" t="s">
        <v>311</v>
      </c>
      <c r="J211" s="81" t="str">
        <f t="shared" si="58"/>
        <v>Electricity Imports and Exports</v>
      </c>
      <c r="K211" s="81" t="str">
        <f t="shared" si="58"/>
        <v>elec change imports</v>
      </c>
      <c r="L211" s="37">
        <f t="shared" si="58"/>
        <v>-0.5</v>
      </c>
      <c r="M211" s="37">
        <f t="shared" si="58"/>
        <v>1</v>
      </c>
      <c r="N211" s="37">
        <f t="shared" si="58"/>
        <v>0.02</v>
      </c>
      <c r="O211" s="81" t="str">
        <f t="shared" si="58"/>
        <v>% change in imports</v>
      </c>
      <c r="P211" s="143"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1" s="81" t="str">
        <f t="shared" si="59"/>
        <v>electricity-sector-main.html#elec-imports</v>
      </c>
      <c r="R211" s="81" t="str">
        <f t="shared" si="59"/>
        <v>electricity-imports-exports.html</v>
      </c>
      <c r="S211" s="94" t="str">
        <f t="shared" si="59"/>
        <v>Energy Information Administation.  2016.  Electric Power Annual.  Table 2.13.</v>
      </c>
      <c r="T211" s="137"/>
    </row>
    <row r="212" spans="1:21" s="38" customFormat="1" ht="32" customHeight="1">
      <c r="A212" s="81" t="str">
        <f t="shared" si="57"/>
        <v>Electricity Supply</v>
      </c>
      <c r="B212" s="81" t="str">
        <f t="shared" si="57"/>
        <v>Change Electricity Imports</v>
      </c>
      <c r="C212" s="81" t="str">
        <f t="shared" si="57"/>
        <v>Percent Change in Electricity Imports</v>
      </c>
      <c r="D212" s="137" t="s">
        <v>599</v>
      </c>
      <c r="E212" s="135"/>
      <c r="F212" s="137" t="s">
        <v>600</v>
      </c>
      <c r="G212" s="137"/>
      <c r="H212" s="34">
        <v>531</v>
      </c>
      <c r="I212" s="135" t="s">
        <v>333</v>
      </c>
      <c r="J212" s="81" t="str">
        <f t="shared" si="58"/>
        <v>Electricity Imports and Exports</v>
      </c>
      <c r="K212" s="81" t="str">
        <f t="shared" si="58"/>
        <v>elec change imports</v>
      </c>
      <c r="L212" s="37">
        <f t="shared" si="58"/>
        <v>-0.5</v>
      </c>
      <c r="M212" s="37">
        <f t="shared" si="58"/>
        <v>1</v>
      </c>
      <c r="N212" s="37">
        <f t="shared" si="58"/>
        <v>0.02</v>
      </c>
      <c r="O212" s="81" t="str">
        <f t="shared" si="58"/>
        <v>% change in imports</v>
      </c>
      <c r="P212" s="138"/>
      <c r="Q212" s="81" t="str">
        <f t="shared" si="59"/>
        <v>electricity-sector-main.html#elec-imports</v>
      </c>
      <c r="R212" s="81" t="str">
        <f t="shared" si="59"/>
        <v>electricity-imports-exports.html</v>
      </c>
      <c r="S212" s="94" t="str">
        <f t="shared" si="59"/>
        <v>Energy Information Administation.  2016.  Electric Power Annual.  Table 2.13.</v>
      </c>
      <c r="T212" s="137"/>
    </row>
    <row r="213" spans="1:21" s="38" customFormat="1" ht="32" customHeight="1">
      <c r="A213" s="81" t="str">
        <f t="shared" si="57"/>
        <v>Electricity Supply</v>
      </c>
      <c r="B213" s="81" t="str">
        <f t="shared" si="57"/>
        <v>Change Electricity Imports</v>
      </c>
      <c r="C213" s="81" t="str">
        <f t="shared" si="57"/>
        <v>Percent Change in Electricity Imports</v>
      </c>
      <c r="D213" s="137" t="s">
        <v>601</v>
      </c>
      <c r="E213" s="135"/>
      <c r="F213" s="137" t="s">
        <v>602</v>
      </c>
      <c r="G213" s="137"/>
      <c r="H213" s="34">
        <v>532</v>
      </c>
      <c r="I213" s="135" t="s">
        <v>311</v>
      </c>
      <c r="J213" s="81" t="str">
        <f t="shared" si="58"/>
        <v>Electricity Imports and Exports</v>
      </c>
      <c r="K213" s="81" t="str">
        <f t="shared" si="58"/>
        <v>elec change imports</v>
      </c>
      <c r="L213" s="37">
        <f t="shared" si="58"/>
        <v>-0.5</v>
      </c>
      <c r="M213" s="37">
        <f t="shared" si="58"/>
        <v>1</v>
      </c>
      <c r="N213" s="37">
        <f t="shared" si="58"/>
        <v>0.02</v>
      </c>
      <c r="O213" s="81" t="str">
        <f t="shared" si="58"/>
        <v>% change in imports</v>
      </c>
      <c r="P213" s="143"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3" s="81" t="str">
        <f t="shared" si="59"/>
        <v>electricity-sector-main.html#elec-imports</v>
      </c>
      <c r="R213" s="81" t="str">
        <f t="shared" si="59"/>
        <v>electricity-imports-exports.html</v>
      </c>
      <c r="S213" s="94" t="str">
        <f t="shared" si="59"/>
        <v>Energy Information Administation.  2016.  Electric Power Annual.  Table 2.13.</v>
      </c>
      <c r="T213" s="137"/>
    </row>
    <row r="214" spans="1:21" s="38" customFormat="1" ht="32" customHeight="1">
      <c r="A214" s="81" t="str">
        <f t="shared" si="57"/>
        <v>Electricity Supply</v>
      </c>
      <c r="B214" s="81" t="str">
        <f t="shared" si="57"/>
        <v>Change Electricity Imports</v>
      </c>
      <c r="C214" s="81" t="str">
        <f t="shared" si="57"/>
        <v>Percent Change in Electricity Imports</v>
      </c>
      <c r="D214" s="137" t="s">
        <v>603</v>
      </c>
      <c r="E214" s="135"/>
      <c r="F214" s="137" t="s">
        <v>604</v>
      </c>
      <c r="G214" s="137"/>
      <c r="H214" s="34">
        <v>533</v>
      </c>
      <c r="I214" s="135" t="s">
        <v>333</v>
      </c>
      <c r="J214" s="81" t="str">
        <f t="shared" si="58"/>
        <v>Electricity Imports and Exports</v>
      </c>
      <c r="K214" s="81" t="str">
        <f t="shared" si="58"/>
        <v>elec change imports</v>
      </c>
      <c r="L214" s="37">
        <f t="shared" si="58"/>
        <v>-0.5</v>
      </c>
      <c r="M214" s="37">
        <f t="shared" si="58"/>
        <v>1</v>
      </c>
      <c r="N214" s="37">
        <f t="shared" si="58"/>
        <v>0.02</v>
      </c>
      <c r="O214" s="81" t="str">
        <f t="shared" si="58"/>
        <v>% change in imports</v>
      </c>
      <c r="P214" s="138"/>
      <c r="Q214" s="81" t="str">
        <f t="shared" si="59"/>
        <v>electricity-sector-main.html#elec-imports</v>
      </c>
      <c r="R214" s="81" t="str">
        <f t="shared" si="59"/>
        <v>electricity-imports-exports.html</v>
      </c>
      <c r="S214" s="94" t="str">
        <f t="shared" si="59"/>
        <v>Energy Information Administation.  2016.  Electric Power Annual.  Table 2.13.</v>
      </c>
      <c r="T214" s="137"/>
    </row>
    <row r="215" spans="1:21" s="38" customFormat="1" ht="32" customHeight="1">
      <c r="A215" s="81" t="str">
        <f t="shared" si="57"/>
        <v>Electricity Supply</v>
      </c>
      <c r="B215" s="81" t="str">
        <f t="shared" si="57"/>
        <v>Change Electricity Imports</v>
      </c>
      <c r="C215" s="81" t="str">
        <f t="shared" si="57"/>
        <v>Percent Change in Electricity Imports</v>
      </c>
      <c r="D215" s="137" t="s">
        <v>605</v>
      </c>
      <c r="E215" s="135"/>
      <c r="F215" s="137" t="s">
        <v>606</v>
      </c>
      <c r="G215" s="137"/>
      <c r="H215" s="34">
        <v>534</v>
      </c>
      <c r="I215" s="135" t="s">
        <v>311</v>
      </c>
      <c r="J215" s="81" t="str">
        <f t="shared" si="58"/>
        <v>Electricity Imports and Exports</v>
      </c>
      <c r="K215" s="81" t="str">
        <f t="shared" si="58"/>
        <v>elec change imports</v>
      </c>
      <c r="L215" s="37">
        <f t="shared" si="58"/>
        <v>-0.5</v>
      </c>
      <c r="M215" s="37">
        <f t="shared" si="58"/>
        <v>1</v>
      </c>
      <c r="N215" s="37">
        <f t="shared" si="58"/>
        <v>0.02</v>
      </c>
      <c r="O215" s="81" t="str">
        <f t="shared" si="58"/>
        <v>% change in imports</v>
      </c>
      <c r="P215" s="143"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5" s="81" t="str">
        <f t="shared" si="59"/>
        <v>electricity-sector-main.html#elec-imports</v>
      </c>
      <c r="R215" s="81" t="str">
        <f t="shared" si="59"/>
        <v>electricity-imports-exports.html</v>
      </c>
      <c r="S215" s="94" t="str">
        <f t="shared" si="59"/>
        <v>Energy Information Administation.  2016.  Electric Power Annual.  Table 2.13.</v>
      </c>
      <c r="T215" s="137"/>
    </row>
    <row r="216" spans="1:21" s="38" customFormat="1" ht="32" customHeight="1">
      <c r="A216" s="81" t="str">
        <f t="shared" si="57"/>
        <v>Electricity Supply</v>
      </c>
      <c r="B216" s="81" t="str">
        <f t="shared" si="57"/>
        <v>Change Electricity Imports</v>
      </c>
      <c r="C216" s="81" t="str">
        <f t="shared" si="57"/>
        <v>Percent Change in Electricity Imports</v>
      </c>
      <c r="D216" s="137" t="s">
        <v>607</v>
      </c>
      <c r="E216" s="135"/>
      <c r="F216" s="137" t="s">
        <v>608</v>
      </c>
      <c r="G216" s="137"/>
      <c r="H216" s="34">
        <v>535</v>
      </c>
      <c r="I216" s="135" t="s">
        <v>333</v>
      </c>
      <c r="J216" s="81" t="str">
        <f t="shared" si="58"/>
        <v>Electricity Imports and Exports</v>
      </c>
      <c r="K216" s="81" t="str">
        <f t="shared" si="58"/>
        <v>elec change imports</v>
      </c>
      <c r="L216" s="37">
        <f t="shared" si="58"/>
        <v>-0.5</v>
      </c>
      <c r="M216" s="37">
        <f t="shared" si="58"/>
        <v>1</v>
      </c>
      <c r="N216" s="37">
        <f t="shared" si="58"/>
        <v>0.02</v>
      </c>
      <c r="O216" s="81" t="str">
        <f t="shared" si="58"/>
        <v>% change in imports</v>
      </c>
      <c r="P216" s="138"/>
      <c r="Q216" s="81" t="str">
        <f t="shared" si="59"/>
        <v>electricity-sector-main.html#elec-imports</v>
      </c>
      <c r="R216" s="81" t="str">
        <f t="shared" si="59"/>
        <v>electricity-imports-exports.html</v>
      </c>
      <c r="S216" s="94" t="str">
        <f t="shared" si="59"/>
        <v>Energy Information Administation.  2016.  Electric Power Annual.  Table 2.13.</v>
      </c>
      <c r="T216" s="137"/>
    </row>
    <row r="217" spans="1:21" s="38" customFormat="1" ht="32" customHeight="1">
      <c r="A217" s="81" t="str">
        <f t="shared" si="57"/>
        <v>Electricity Supply</v>
      </c>
      <c r="B217" s="81" t="str">
        <f t="shared" si="57"/>
        <v>Change Electricity Imports</v>
      </c>
      <c r="C217" s="81" t="str">
        <f t="shared" si="57"/>
        <v>Percent Change in Electricity Imports</v>
      </c>
      <c r="D217" s="137" t="s">
        <v>609</v>
      </c>
      <c r="E217" s="135"/>
      <c r="F217" s="137" t="s">
        <v>610</v>
      </c>
      <c r="G217" s="137"/>
      <c r="H217" s="34">
        <v>536</v>
      </c>
      <c r="I217" s="135" t="s">
        <v>333</v>
      </c>
      <c r="J217" s="81" t="str">
        <f t="shared" si="58"/>
        <v>Electricity Imports and Exports</v>
      </c>
      <c r="K217" s="81" t="str">
        <f t="shared" si="58"/>
        <v>elec change imports</v>
      </c>
      <c r="L217" s="37">
        <f t="shared" si="58"/>
        <v>-0.5</v>
      </c>
      <c r="M217" s="37">
        <f t="shared" si="58"/>
        <v>1</v>
      </c>
      <c r="N217" s="37">
        <f t="shared" si="58"/>
        <v>0.02</v>
      </c>
      <c r="O217" s="81" t="str">
        <f t="shared" si="58"/>
        <v>% change in imports</v>
      </c>
      <c r="P217" s="138"/>
      <c r="Q217" s="81" t="str">
        <f t="shared" si="59"/>
        <v>electricity-sector-main.html#elec-imports</v>
      </c>
      <c r="R217" s="81" t="str">
        <f t="shared" si="59"/>
        <v>electricity-imports-exports.html</v>
      </c>
      <c r="S217" s="94" t="str">
        <f t="shared" si="59"/>
        <v>Energy Information Administation.  2016.  Electric Power Annual.  Table 2.13.</v>
      </c>
      <c r="T217" s="137"/>
    </row>
    <row r="218" spans="1:21" s="38" customFormat="1" ht="32" customHeight="1">
      <c r="A218" s="81" t="str">
        <f t="shared" si="57"/>
        <v>Electricity Supply</v>
      </c>
      <c r="B218" s="81" t="str">
        <f t="shared" si="57"/>
        <v>Change Electricity Imports</v>
      </c>
      <c r="C218" s="81" t="str">
        <f t="shared" si="57"/>
        <v>Percent Change in Electricity Imports</v>
      </c>
      <c r="D218" s="137" t="s">
        <v>612</v>
      </c>
      <c r="E218" s="135"/>
      <c r="F218" s="137" t="s">
        <v>613</v>
      </c>
      <c r="G218" s="137"/>
      <c r="H218" s="34">
        <v>537</v>
      </c>
      <c r="I218" s="135" t="s">
        <v>333</v>
      </c>
      <c r="J218" s="81" t="str">
        <f t="shared" si="58"/>
        <v>Electricity Imports and Exports</v>
      </c>
      <c r="K218" s="81" t="str">
        <f t="shared" si="58"/>
        <v>elec change imports</v>
      </c>
      <c r="L218" s="37">
        <f t="shared" si="58"/>
        <v>-0.5</v>
      </c>
      <c r="M218" s="37">
        <f t="shared" si="58"/>
        <v>1</v>
      </c>
      <c r="N218" s="37">
        <f t="shared" si="58"/>
        <v>0.02</v>
      </c>
      <c r="O218" s="81" t="str">
        <f t="shared" si="58"/>
        <v>% change in imports</v>
      </c>
      <c r="P218" s="138"/>
      <c r="Q218" s="81" t="str">
        <f t="shared" si="59"/>
        <v>electricity-sector-main.html#elec-imports</v>
      </c>
      <c r="R218" s="81" t="str">
        <f t="shared" si="59"/>
        <v>electricity-imports-exports.html</v>
      </c>
      <c r="S218" s="94" t="str">
        <f t="shared" si="59"/>
        <v>Energy Information Administation.  2016.  Electric Power Annual.  Table 2.13.</v>
      </c>
      <c r="T218" s="137"/>
    </row>
    <row r="219" spans="1:21" s="38" customFormat="1" ht="32" customHeight="1">
      <c r="A219" s="81" t="str">
        <f t="shared" si="57"/>
        <v>Electricity Supply</v>
      </c>
      <c r="B219" s="81" t="str">
        <f t="shared" si="57"/>
        <v>Change Electricity Imports</v>
      </c>
      <c r="C219" s="81" t="str">
        <f t="shared" si="57"/>
        <v>Percent Change in Electricity Imports</v>
      </c>
      <c r="D219" s="137" t="s">
        <v>614</v>
      </c>
      <c r="E219" s="135"/>
      <c r="F219" s="137" t="s">
        <v>615</v>
      </c>
      <c r="G219" s="137"/>
      <c r="H219" s="34">
        <v>538</v>
      </c>
      <c r="I219" s="135" t="s">
        <v>333</v>
      </c>
      <c r="J219" s="81" t="str">
        <f t="shared" si="58"/>
        <v>Electricity Imports and Exports</v>
      </c>
      <c r="K219" s="81" t="str">
        <f t="shared" si="58"/>
        <v>elec change imports</v>
      </c>
      <c r="L219" s="37">
        <f t="shared" si="58"/>
        <v>-0.5</v>
      </c>
      <c r="M219" s="37">
        <f t="shared" si="58"/>
        <v>1</v>
      </c>
      <c r="N219" s="37">
        <f t="shared" si="58"/>
        <v>0.02</v>
      </c>
      <c r="O219" s="81" t="str">
        <f t="shared" si="58"/>
        <v>% change in imports</v>
      </c>
      <c r="P219" s="138"/>
      <c r="Q219" s="81" t="str">
        <f t="shared" si="59"/>
        <v>electricity-sector-main.html#elec-imports</v>
      </c>
      <c r="R219" s="81" t="str">
        <f t="shared" si="59"/>
        <v>electricity-imports-exports.html</v>
      </c>
      <c r="S219" s="94" t="str">
        <f t="shared" si="59"/>
        <v>Energy Information Administation.  2016.  Electric Power Annual.  Table 2.13.</v>
      </c>
      <c r="T219" s="137"/>
    </row>
    <row r="220" spans="1:21" s="38" customFormat="1" ht="32" customHeight="1">
      <c r="A220" s="81" t="str">
        <f t="shared" si="57"/>
        <v>Electricity Supply</v>
      </c>
      <c r="B220" s="81" t="str">
        <f t="shared" si="57"/>
        <v>Change Electricity Imports</v>
      </c>
      <c r="C220" s="81" t="str">
        <f t="shared" si="57"/>
        <v>Percent Change in Electricity Imports</v>
      </c>
      <c r="D220" s="137" t="s">
        <v>616</v>
      </c>
      <c r="E220" s="135"/>
      <c r="F220" s="137" t="s">
        <v>617</v>
      </c>
      <c r="G220" s="137"/>
      <c r="H220" s="34">
        <v>539</v>
      </c>
      <c r="I220" s="135" t="s">
        <v>333</v>
      </c>
      <c r="J220" s="81" t="str">
        <f t="shared" si="58"/>
        <v>Electricity Imports and Exports</v>
      </c>
      <c r="K220" s="81" t="str">
        <f t="shared" si="58"/>
        <v>elec change imports</v>
      </c>
      <c r="L220" s="37">
        <f t="shared" si="58"/>
        <v>-0.5</v>
      </c>
      <c r="M220" s="37">
        <f t="shared" si="58"/>
        <v>1</v>
      </c>
      <c r="N220" s="37">
        <f t="shared" si="58"/>
        <v>0.02</v>
      </c>
      <c r="O220" s="81" t="str">
        <f t="shared" si="58"/>
        <v>% change in imports</v>
      </c>
      <c r="P220" s="138"/>
      <c r="Q220" s="81" t="str">
        <f t="shared" si="59"/>
        <v>electricity-sector-main.html#elec-imports</v>
      </c>
      <c r="R220" s="81" t="str">
        <f t="shared" si="59"/>
        <v>electricity-imports-exports.html</v>
      </c>
      <c r="S220" s="94" t="str">
        <f t="shared" si="59"/>
        <v>Energy Information Administation.  2016.  Electric Power Annual.  Table 2.13.</v>
      </c>
      <c r="T220" s="137"/>
    </row>
    <row r="221" spans="1:21" s="38" customFormat="1" ht="32" customHeight="1">
      <c r="A221" s="81" t="str">
        <f t="shared" si="57"/>
        <v>Electricity Supply</v>
      </c>
      <c r="B221" s="81" t="str">
        <f t="shared" si="57"/>
        <v>Change Electricity Imports</v>
      </c>
      <c r="C221" s="81" t="str">
        <f t="shared" si="57"/>
        <v>Percent Change in Electricity Imports</v>
      </c>
      <c r="D221" s="137" t="s">
        <v>618</v>
      </c>
      <c r="E221" s="135"/>
      <c r="F221" s="137" t="s">
        <v>619</v>
      </c>
      <c r="G221" s="137"/>
      <c r="H221" s="34">
        <v>540</v>
      </c>
      <c r="I221" s="135" t="s">
        <v>333</v>
      </c>
      <c r="J221" s="81" t="str">
        <f t="shared" si="58"/>
        <v>Electricity Imports and Exports</v>
      </c>
      <c r="K221" s="81" t="str">
        <f t="shared" si="58"/>
        <v>elec change imports</v>
      </c>
      <c r="L221" s="37">
        <f t="shared" si="58"/>
        <v>-0.5</v>
      </c>
      <c r="M221" s="37">
        <f t="shared" si="58"/>
        <v>1</v>
      </c>
      <c r="N221" s="37">
        <f t="shared" si="58"/>
        <v>0.02</v>
      </c>
      <c r="O221" s="81" t="str">
        <f t="shared" si="58"/>
        <v>% change in imports</v>
      </c>
      <c r="P221" s="138"/>
      <c r="Q221" s="81" t="str">
        <f t="shared" si="59"/>
        <v>electricity-sector-main.html#elec-imports</v>
      </c>
      <c r="R221" s="81" t="str">
        <f t="shared" si="59"/>
        <v>electricity-imports-exports.html</v>
      </c>
      <c r="S221" s="94" t="str">
        <f t="shared" si="59"/>
        <v>Energy Information Administation.  2016.  Electric Power Annual.  Table 2.13.</v>
      </c>
      <c r="T221" s="137"/>
    </row>
    <row r="222" spans="1:21" ht="32" customHeight="1">
      <c r="A222" s="166" t="s">
        <v>576</v>
      </c>
      <c r="B222" s="166" t="s">
        <v>648</v>
      </c>
      <c r="C222" s="166" t="s">
        <v>649</v>
      </c>
      <c r="D222" s="135"/>
      <c r="E222" s="135"/>
      <c r="F222" s="135"/>
      <c r="G222" s="135"/>
      <c r="H222" s="80">
        <v>619</v>
      </c>
      <c r="I222" s="135" t="s">
        <v>333</v>
      </c>
      <c r="J222" s="166" t="s">
        <v>648</v>
      </c>
      <c r="K222" s="166" t="s">
        <v>650</v>
      </c>
      <c r="O222" s="135"/>
      <c r="P222" s="138"/>
      <c r="Q222" s="135"/>
      <c r="R222" s="137"/>
      <c r="S222" s="162"/>
      <c r="T222" s="135"/>
    </row>
    <row r="223" spans="1:21" ht="181" customHeight="1">
      <c r="A223" s="166" t="s">
        <v>576</v>
      </c>
      <c r="B223" s="166" t="s">
        <v>651</v>
      </c>
      <c r="C223" s="166" t="s">
        <v>652</v>
      </c>
      <c r="D223" s="135"/>
      <c r="E223" s="135"/>
      <c r="F223" s="135"/>
      <c r="G223" s="135"/>
      <c r="H223" s="80">
        <v>30</v>
      </c>
      <c r="I223" s="135" t="s">
        <v>311</v>
      </c>
      <c r="J223" s="166" t="s">
        <v>651</v>
      </c>
      <c r="K223" s="166" t="s">
        <v>653</v>
      </c>
      <c r="L223" s="161">
        <v>0</v>
      </c>
      <c r="M223" s="78">
        <v>1</v>
      </c>
      <c r="N223" s="78">
        <v>0.01</v>
      </c>
      <c r="O223" s="135" t="s">
        <v>654</v>
      </c>
      <c r="P223" s="141"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135" t="s">
        <v>655</v>
      </c>
      <c r="R223" s="137" t="s">
        <v>656</v>
      </c>
      <c r="S223" s="162" t="s">
        <v>446</v>
      </c>
      <c r="T223" s="135"/>
      <c r="U223" s="166" t="s">
        <v>146</v>
      </c>
    </row>
    <row r="224" spans="1:21" ht="106" customHeight="1">
      <c r="A224" s="166" t="s">
        <v>576</v>
      </c>
      <c r="B224" s="166" t="s">
        <v>657</v>
      </c>
      <c r="C224" s="166" t="s">
        <v>658</v>
      </c>
      <c r="D224" s="135" t="s">
        <v>579</v>
      </c>
      <c r="E224" s="135"/>
      <c r="F224" s="135" t="s">
        <v>580</v>
      </c>
      <c r="G224" s="135"/>
      <c r="H224" s="80">
        <v>31</v>
      </c>
      <c r="I224" s="166" t="str">
        <f>IF('Supporting Data'!X6 &gt; 0, "Yes", "No")</f>
        <v>Yes</v>
      </c>
      <c r="J224" s="166" t="s">
        <v>657</v>
      </c>
      <c r="K224" s="166" t="s">
        <v>659</v>
      </c>
      <c r="L224" s="26">
        <v>0</v>
      </c>
      <c r="M224" s="26">
        <v>25000</v>
      </c>
      <c r="N224" s="26">
        <v>500</v>
      </c>
      <c r="O224" s="135" t="s">
        <v>660</v>
      </c>
      <c r="P224" s="141"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1871 MW of coal by 2050. Wisconsin currently has 5487 MW of coal capacity.</v>
      </c>
      <c r="Q224" s="135" t="s">
        <v>661</v>
      </c>
      <c r="R224" s="137" t="s">
        <v>662</v>
      </c>
      <c r="S224" s="162" t="s">
        <v>663</v>
      </c>
      <c r="T224" s="135" t="s">
        <v>664</v>
      </c>
      <c r="U224" s="166" t="s">
        <v>665</v>
      </c>
    </row>
    <row r="225" spans="1:26" ht="64" customHeight="1">
      <c r="A225" s="81" t="str">
        <f t="shared" ref="A225:C239" si="61">A$224</f>
        <v>Electricity Supply</v>
      </c>
      <c r="B225" s="81" t="str">
        <f t="shared" si="61"/>
        <v>Early Retirement of Power Plants</v>
      </c>
      <c r="C225" s="81" t="str">
        <f t="shared" si="61"/>
        <v>Annual Additional Capacity Retired due to Early Retirement Policy</v>
      </c>
      <c r="D225" s="137" t="s">
        <v>586</v>
      </c>
      <c r="E225" s="135"/>
      <c r="F225" s="137" t="s">
        <v>587</v>
      </c>
      <c r="G225" s="135"/>
      <c r="H225" s="80">
        <v>620</v>
      </c>
      <c r="I225" s="166" t="str">
        <f>IF('Supporting Data'!Y6 &gt; 0, "Yes", "No")</f>
        <v>Yes</v>
      </c>
      <c r="J225" s="81" t="str">
        <f t="shared" ref="J225:K239" si="62">J$224</f>
        <v>Early Retirement of Power Plants</v>
      </c>
      <c r="K225" s="81" t="str">
        <f t="shared" si="62"/>
        <v>elec early retirement</v>
      </c>
      <c r="L225" s="99">
        <f>L224</f>
        <v>0</v>
      </c>
      <c r="M225" s="99">
        <f>M224</f>
        <v>25000</v>
      </c>
      <c r="N225" s="99">
        <f>N224</f>
        <v>500</v>
      </c>
      <c r="O225" s="99" t="str">
        <f>O224</f>
        <v>MW/year</v>
      </c>
      <c r="P225" s="141"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135"/>
      <c r="R225" s="137"/>
      <c r="S225" s="162"/>
      <c r="T225" s="135"/>
      <c r="U225" s="166" t="s">
        <v>665</v>
      </c>
    </row>
    <row r="226" spans="1:26" ht="64" customHeight="1">
      <c r="A226" s="81" t="str">
        <f t="shared" si="61"/>
        <v>Electricity Supply</v>
      </c>
      <c r="B226" s="81" t="str">
        <f t="shared" si="61"/>
        <v>Early Retirement of Power Plants</v>
      </c>
      <c r="C226" s="81" t="str">
        <f t="shared" si="61"/>
        <v>Annual Additional Capacity Retired due to Early Retirement Policy</v>
      </c>
      <c r="D226" s="137" t="s">
        <v>589</v>
      </c>
      <c r="E226" s="135"/>
      <c r="F226" s="137" t="s">
        <v>590</v>
      </c>
      <c r="G226" s="135"/>
      <c r="H226" s="80">
        <v>32</v>
      </c>
      <c r="I226" s="166" t="str">
        <f>IF('Supporting Data'!Z6 &gt; 0, "Yes", "No")</f>
        <v>Yes</v>
      </c>
      <c r="J226" s="81" t="str">
        <f t="shared" si="62"/>
        <v>Early Retirement of Power Plants</v>
      </c>
      <c r="K226" s="81" t="str">
        <f t="shared" si="62"/>
        <v>elec early retirement</v>
      </c>
      <c r="L226" s="81">
        <f>L$224</f>
        <v>0</v>
      </c>
      <c r="M226" s="81">
        <f>M$224</f>
        <v>25000</v>
      </c>
      <c r="N226" s="81">
        <f>N$224</f>
        <v>500</v>
      </c>
      <c r="O226" s="160" t="str">
        <f>O$224</f>
        <v>MW/year</v>
      </c>
      <c r="P226" s="141"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160" t="str">
        <f>Q$224</f>
        <v>electricity-sector-main.html#early-ret</v>
      </c>
      <c r="R226" s="160" t="str">
        <f>R$224</f>
        <v>early-retirement-of-power-plants.html</v>
      </c>
      <c r="S226" s="162" t="s">
        <v>446</v>
      </c>
      <c r="T226" s="135"/>
      <c r="U226" s="166" t="s">
        <v>665</v>
      </c>
    </row>
    <row r="227" spans="1:26" ht="32" customHeight="1">
      <c r="A227" s="81" t="str">
        <f t="shared" si="61"/>
        <v>Electricity Supply</v>
      </c>
      <c r="B227" s="81" t="str">
        <f t="shared" si="61"/>
        <v>Early Retirement of Power Plants</v>
      </c>
      <c r="C227" s="81" t="str">
        <f t="shared" si="61"/>
        <v>Annual Additional Capacity Retired due to Early Retirement Policy</v>
      </c>
      <c r="D227" s="137" t="s">
        <v>592</v>
      </c>
      <c r="E227" s="135"/>
      <c r="F227" s="137" t="s">
        <v>593</v>
      </c>
      <c r="G227" s="135"/>
      <c r="H227" s="80">
        <v>621</v>
      </c>
      <c r="I227" s="135" t="s">
        <v>333</v>
      </c>
      <c r="J227" s="81" t="str">
        <f t="shared" si="62"/>
        <v>Early Retirement of Power Plants</v>
      </c>
      <c r="K227" s="81" t="str">
        <f t="shared" si="62"/>
        <v>elec early retirement</v>
      </c>
      <c r="L227" s="26"/>
      <c r="M227" s="26"/>
      <c r="N227" s="26"/>
      <c r="O227" s="135"/>
      <c r="P227" s="138"/>
      <c r="Q227" s="135"/>
      <c r="R227" s="137"/>
      <c r="S227" s="162"/>
      <c r="T227" s="135"/>
    </row>
    <row r="228" spans="1:26" ht="32" customHeight="1">
      <c r="A228" s="81" t="str">
        <f t="shared" si="61"/>
        <v>Electricity Supply</v>
      </c>
      <c r="B228" s="81" t="str">
        <f t="shared" si="61"/>
        <v>Early Retirement of Power Plants</v>
      </c>
      <c r="C228" s="81" t="str">
        <f t="shared" si="61"/>
        <v>Annual Additional Capacity Retired due to Early Retirement Policy</v>
      </c>
      <c r="D228" s="137" t="s">
        <v>595</v>
      </c>
      <c r="E228" s="135"/>
      <c r="F228" s="137" t="s">
        <v>596</v>
      </c>
      <c r="G228" s="135"/>
      <c r="H228" s="80">
        <v>622</v>
      </c>
      <c r="I228" s="135" t="s">
        <v>333</v>
      </c>
      <c r="J228" s="81" t="str">
        <f t="shared" si="62"/>
        <v>Early Retirement of Power Plants</v>
      </c>
      <c r="K228" s="81" t="str">
        <f t="shared" si="62"/>
        <v>elec early retirement</v>
      </c>
      <c r="L228" s="26"/>
      <c r="M228" s="26"/>
      <c r="N228" s="26"/>
      <c r="O228" s="135"/>
      <c r="P228" s="138"/>
      <c r="Q228" s="135"/>
      <c r="R228" s="137"/>
      <c r="S228" s="162"/>
      <c r="T228" s="135"/>
      <c r="Z228" s="166"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34 MW of biomass capacity by 2050. Wisconsin currently has 202 MW of biomass capacity.</v>
      </c>
    </row>
    <row r="229" spans="1:26" ht="32" customHeight="1">
      <c r="A229" s="81" t="str">
        <f t="shared" si="61"/>
        <v>Electricity Supply</v>
      </c>
      <c r="B229" s="81" t="str">
        <f t="shared" si="61"/>
        <v>Early Retirement of Power Plants</v>
      </c>
      <c r="C229" s="81" t="str">
        <f t="shared" si="61"/>
        <v>Annual Additional Capacity Retired due to Early Retirement Policy</v>
      </c>
      <c r="D229" s="137" t="s">
        <v>597</v>
      </c>
      <c r="E229" s="135"/>
      <c r="F229" s="137" t="s">
        <v>598</v>
      </c>
      <c r="G229" s="135"/>
      <c r="H229" s="80">
        <v>623</v>
      </c>
      <c r="I229" s="135" t="s">
        <v>333</v>
      </c>
      <c r="J229" s="81" t="str">
        <f t="shared" si="62"/>
        <v>Early Retirement of Power Plants</v>
      </c>
      <c r="K229" s="81" t="str">
        <f t="shared" si="62"/>
        <v>elec early retirement</v>
      </c>
      <c r="L229" s="26"/>
      <c r="M229" s="26"/>
      <c r="N229" s="26"/>
      <c r="O229" s="135"/>
      <c r="P229" s="138"/>
      <c r="Q229" s="135"/>
      <c r="R229" s="137"/>
      <c r="S229" s="162"/>
      <c r="T229" s="135"/>
    </row>
    <row r="230" spans="1:26" ht="32" customHeight="1">
      <c r="A230" s="81" t="str">
        <f t="shared" si="61"/>
        <v>Electricity Supply</v>
      </c>
      <c r="B230" s="81" t="str">
        <f t="shared" si="61"/>
        <v>Early Retirement of Power Plants</v>
      </c>
      <c r="C230" s="81" t="str">
        <f t="shared" si="61"/>
        <v>Annual Additional Capacity Retired due to Early Retirement Policy</v>
      </c>
      <c r="D230" s="137" t="s">
        <v>599</v>
      </c>
      <c r="E230" s="135"/>
      <c r="F230" s="137" t="s">
        <v>600</v>
      </c>
      <c r="G230" s="135"/>
      <c r="H230" s="80">
        <v>624</v>
      </c>
      <c r="I230" s="135" t="s">
        <v>333</v>
      </c>
      <c r="J230" s="81" t="str">
        <f t="shared" si="62"/>
        <v>Early Retirement of Power Plants</v>
      </c>
      <c r="K230" s="81" t="str">
        <f t="shared" si="62"/>
        <v>elec early retirement</v>
      </c>
      <c r="L230" s="26"/>
      <c r="M230" s="26"/>
      <c r="N230" s="26"/>
      <c r="O230" s="135"/>
      <c r="P230" s="138"/>
      <c r="Q230" s="135"/>
      <c r="R230" s="137"/>
      <c r="S230" s="162"/>
      <c r="T230" s="135"/>
    </row>
    <row r="231" spans="1:26" ht="104" customHeight="1">
      <c r="A231" s="81" t="str">
        <f t="shared" si="61"/>
        <v>Electricity Supply</v>
      </c>
      <c r="B231" s="81" t="str">
        <f t="shared" si="61"/>
        <v>Early Retirement of Power Plants</v>
      </c>
      <c r="C231" s="81" t="str">
        <f t="shared" si="61"/>
        <v>Annual Additional Capacity Retired due to Early Retirement Policy</v>
      </c>
      <c r="D231" s="137" t="s">
        <v>601</v>
      </c>
      <c r="E231" s="135"/>
      <c r="F231" s="137" t="s">
        <v>602</v>
      </c>
      <c r="G231" s="135"/>
      <c r="H231" s="80">
        <v>625</v>
      </c>
      <c r="I231" s="166" t="str">
        <f>IF('Supporting Data'!AE6 &gt; 0, "Yes", "No")</f>
        <v>Yes</v>
      </c>
      <c r="J231" s="81" t="str">
        <f t="shared" si="62"/>
        <v>Early Retirement of Power Plants</v>
      </c>
      <c r="K231" s="81" t="str">
        <f t="shared" si="62"/>
        <v>elec early retirement</v>
      </c>
      <c r="L231" s="26"/>
      <c r="M231" s="26"/>
      <c r="N231" s="26"/>
      <c r="O231" s="135"/>
      <c r="P231" s="141"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34 MW of biomass capacity by 2050. Wisconsin currently has 202 MW of biomass capacity.</v>
      </c>
      <c r="Q231" s="135"/>
      <c r="R231" s="137"/>
      <c r="S231" s="162"/>
      <c r="T231" s="135"/>
      <c r="U231" s="166" t="s">
        <v>147</v>
      </c>
      <c r="Z231" s="166" t="s">
        <v>666</v>
      </c>
    </row>
    <row r="232" spans="1:26" ht="39" customHeight="1">
      <c r="A232" s="81" t="str">
        <f t="shared" si="61"/>
        <v>Electricity Supply</v>
      </c>
      <c r="B232" s="81" t="str">
        <f t="shared" si="61"/>
        <v>Early Retirement of Power Plants</v>
      </c>
      <c r="C232" s="81" t="str">
        <f t="shared" si="61"/>
        <v>Annual Additional Capacity Retired due to Early Retirement Policy</v>
      </c>
      <c r="D232" s="137" t="s">
        <v>603</v>
      </c>
      <c r="E232" s="135"/>
      <c r="F232" s="137" t="s">
        <v>604</v>
      </c>
      <c r="G232" s="135"/>
      <c r="H232" s="80">
        <v>626</v>
      </c>
      <c r="I232" s="135" t="s">
        <v>333</v>
      </c>
      <c r="J232" s="81" t="str">
        <f t="shared" si="62"/>
        <v>Early Retirement of Power Plants</v>
      </c>
      <c r="K232" s="81" t="str">
        <f t="shared" si="62"/>
        <v>elec early retirement</v>
      </c>
      <c r="L232" s="26"/>
      <c r="M232" s="26"/>
      <c r="N232" s="26"/>
      <c r="O232" s="135"/>
      <c r="P232" s="138"/>
      <c r="Q232" s="135"/>
      <c r="R232" s="137"/>
      <c r="S232" s="162"/>
      <c r="T232" s="135"/>
    </row>
    <row r="233" spans="1:26" ht="62" customHeight="1">
      <c r="A233" s="81" t="str">
        <f t="shared" si="61"/>
        <v>Electricity Supply</v>
      </c>
      <c r="B233" s="81" t="str">
        <f t="shared" si="61"/>
        <v>Early Retirement of Power Plants</v>
      </c>
      <c r="C233" s="81" t="str">
        <f t="shared" si="61"/>
        <v>Annual Additional Capacity Retired due to Early Retirement Policy</v>
      </c>
      <c r="D233" s="137" t="s">
        <v>605</v>
      </c>
      <c r="E233" s="135"/>
      <c r="F233" s="137" t="s">
        <v>606</v>
      </c>
      <c r="G233" s="135"/>
      <c r="H233" s="80">
        <v>627</v>
      </c>
      <c r="I233" s="166" t="str">
        <f>IF('Supporting Data'!$AG$6 &gt; 0, "Yes", "No")</f>
        <v>Yes</v>
      </c>
      <c r="J233" s="81" t="str">
        <f t="shared" si="62"/>
        <v>Early Retirement of Power Plants</v>
      </c>
      <c r="K233" s="81" t="str">
        <f t="shared" si="62"/>
        <v>elec early retirement</v>
      </c>
      <c r="L233" s="26"/>
      <c r="M233" s="26"/>
      <c r="N233" s="26"/>
      <c r="O233" s="135"/>
      <c r="P233" s="141"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171 MW of petroleum capacity by 2050. Wisconsin currently has 588 MW of petroleum capacity.</v>
      </c>
      <c r="Q233" s="135"/>
      <c r="R233" s="137"/>
      <c r="S233" s="162"/>
      <c r="T233" s="135"/>
      <c r="U233" s="166" t="s">
        <v>147</v>
      </c>
    </row>
    <row r="234" spans="1:26" ht="80" customHeight="1">
      <c r="A234" s="81" t="str">
        <f t="shared" si="61"/>
        <v>Electricity Supply</v>
      </c>
      <c r="B234" s="81" t="str">
        <f t="shared" si="61"/>
        <v>Early Retirement of Power Plants</v>
      </c>
      <c r="C234" s="81" t="str">
        <f t="shared" si="61"/>
        <v>Annual Additional Capacity Retired due to Early Retirement Policy</v>
      </c>
      <c r="D234" s="137" t="s">
        <v>607</v>
      </c>
      <c r="E234" s="135"/>
      <c r="F234" s="137" t="s">
        <v>608</v>
      </c>
      <c r="G234" s="135"/>
      <c r="H234" s="80">
        <v>628</v>
      </c>
      <c r="I234" s="166" t="str">
        <f>IF('Supporting Data'!$AH$6 &gt; 0, "Yes", "No")</f>
        <v>Yes</v>
      </c>
      <c r="J234" s="81" t="str">
        <f t="shared" si="62"/>
        <v>Early Retirement of Power Plants</v>
      </c>
      <c r="K234" s="81" t="str">
        <f t="shared" si="62"/>
        <v>elec early retirement</v>
      </c>
      <c r="L234" s="99">
        <f>L224</f>
        <v>0</v>
      </c>
      <c r="M234" s="99">
        <f>M224</f>
        <v>25000</v>
      </c>
      <c r="N234" s="99">
        <f>N224</f>
        <v>500</v>
      </c>
      <c r="O234" s="99" t="str">
        <f>O224</f>
        <v>MW/year</v>
      </c>
      <c r="P234" s="141"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328 MW of natural gas peaker capacity by 2050. Wisconsin currently has 3830 MW of natural gas peaker capacity.</v>
      </c>
      <c r="Q234" s="135"/>
      <c r="R234" s="137"/>
      <c r="S234" s="162"/>
      <c r="T234" s="135"/>
      <c r="U234" s="166" t="s">
        <v>147</v>
      </c>
    </row>
    <row r="235" spans="1:26" ht="145" customHeight="1">
      <c r="A235" s="81" t="str">
        <f t="shared" si="61"/>
        <v>Electricity Supply</v>
      </c>
      <c r="B235" s="81" t="str">
        <f t="shared" si="61"/>
        <v>Early Retirement of Power Plants</v>
      </c>
      <c r="C235" s="81" t="str">
        <f t="shared" si="61"/>
        <v>Annual Additional Capacity Retired due to Early Retirement Policy</v>
      </c>
      <c r="D235" s="137" t="s">
        <v>609</v>
      </c>
      <c r="E235" s="135"/>
      <c r="F235" s="137" t="s">
        <v>610</v>
      </c>
      <c r="G235" s="135"/>
      <c r="H235" s="80">
        <v>590</v>
      </c>
      <c r="I235" s="166" t="str">
        <f>IF('Supporting Data'!$AI$6 &gt; 0, "Yes", "No")</f>
        <v>No</v>
      </c>
      <c r="J235" s="81" t="str">
        <f t="shared" si="62"/>
        <v>Early Retirement of Power Plants</v>
      </c>
      <c r="K235" s="81" t="str">
        <f t="shared" si="62"/>
        <v>elec early retirement</v>
      </c>
      <c r="L235" s="38">
        <v>0</v>
      </c>
      <c r="M235" s="38">
        <v>1000</v>
      </c>
      <c r="N235" s="38">
        <v>25</v>
      </c>
      <c r="O235" s="160" t="str">
        <f>O$224</f>
        <v>MW/year</v>
      </c>
      <c r="P235" s="141"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160" t="str">
        <f>Q$224</f>
        <v>electricity-sector-main.html#early-ret</v>
      </c>
      <c r="R235" s="160" t="str">
        <f>R$224</f>
        <v>early-retirement-of-power-plants.html</v>
      </c>
      <c r="S235" s="162" t="s">
        <v>446</v>
      </c>
      <c r="T235" s="135"/>
    </row>
    <row r="236" spans="1:26" ht="32" customHeight="1">
      <c r="A236" s="81" t="str">
        <f t="shared" si="61"/>
        <v>Electricity Supply</v>
      </c>
      <c r="B236" s="81" t="str">
        <f t="shared" si="61"/>
        <v>Early Retirement of Power Plants</v>
      </c>
      <c r="C236" s="81" t="str">
        <f t="shared" si="61"/>
        <v>Annual Additional Capacity Retired due to Early Retirement Policy</v>
      </c>
      <c r="D236" s="137" t="s">
        <v>612</v>
      </c>
      <c r="E236" s="135"/>
      <c r="F236" s="137" t="s">
        <v>613</v>
      </c>
      <c r="G236" s="135"/>
      <c r="H236" s="80">
        <v>629</v>
      </c>
      <c r="I236" s="135" t="s">
        <v>333</v>
      </c>
      <c r="J236" s="81" t="str">
        <f t="shared" si="62"/>
        <v>Early Retirement of Power Plants</v>
      </c>
      <c r="K236" s="81" t="str">
        <f t="shared" si="62"/>
        <v>elec early retirement</v>
      </c>
      <c r="L236" s="37"/>
      <c r="M236" s="37"/>
      <c r="N236" s="37"/>
      <c r="O236" s="160"/>
      <c r="P236" s="138"/>
      <c r="Q236" s="135"/>
      <c r="R236" s="137"/>
      <c r="S236" s="162"/>
      <c r="T236" s="135"/>
    </row>
    <row r="237" spans="1:26" ht="32" customHeight="1">
      <c r="A237" s="81" t="str">
        <f t="shared" si="61"/>
        <v>Electricity Supply</v>
      </c>
      <c r="B237" s="81" t="str">
        <f t="shared" si="61"/>
        <v>Early Retirement of Power Plants</v>
      </c>
      <c r="C237" s="81" t="str">
        <f t="shared" si="61"/>
        <v>Annual Additional Capacity Retired due to Early Retirement Policy</v>
      </c>
      <c r="D237" s="137" t="s">
        <v>614</v>
      </c>
      <c r="E237" s="135"/>
      <c r="F237" s="137" t="s">
        <v>615</v>
      </c>
      <c r="G237" s="135"/>
      <c r="H237" s="80">
        <v>630</v>
      </c>
      <c r="I237" s="135" t="s">
        <v>333</v>
      </c>
      <c r="J237" s="81" t="str">
        <f t="shared" si="62"/>
        <v>Early Retirement of Power Plants</v>
      </c>
      <c r="K237" s="81" t="str">
        <f t="shared" si="62"/>
        <v>elec early retirement</v>
      </c>
      <c r="L237" s="37"/>
      <c r="M237" s="37"/>
      <c r="N237" s="37"/>
      <c r="O237" s="160"/>
      <c r="P237" s="138"/>
      <c r="Q237" s="135"/>
      <c r="R237" s="137"/>
      <c r="S237" s="162"/>
      <c r="T237" s="135"/>
    </row>
    <row r="238" spans="1:26" ht="32" customHeight="1">
      <c r="A238" s="81" t="str">
        <f t="shared" si="61"/>
        <v>Electricity Supply</v>
      </c>
      <c r="B238" s="81" t="str">
        <f t="shared" si="61"/>
        <v>Early Retirement of Power Plants</v>
      </c>
      <c r="C238" s="81" t="str">
        <f t="shared" si="61"/>
        <v>Annual Additional Capacity Retired due to Early Retirement Policy</v>
      </c>
      <c r="D238" s="137" t="s">
        <v>616</v>
      </c>
      <c r="E238" s="135"/>
      <c r="F238" s="137" t="s">
        <v>617</v>
      </c>
      <c r="G238" s="135"/>
      <c r="H238" s="80">
        <v>631</v>
      </c>
      <c r="I238" s="135" t="s">
        <v>333</v>
      </c>
      <c r="J238" s="81" t="str">
        <f t="shared" si="62"/>
        <v>Early Retirement of Power Plants</v>
      </c>
      <c r="K238" s="81" t="str">
        <f t="shared" si="62"/>
        <v>elec early retirement</v>
      </c>
      <c r="L238" s="37"/>
      <c r="M238" s="37"/>
      <c r="N238" s="37"/>
      <c r="O238" s="160"/>
      <c r="P238" s="138"/>
      <c r="Q238" s="135"/>
      <c r="R238" s="137"/>
      <c r="S238" s="162"/>
      <c r="T238" s="135"/>
    </row>
    <row r="239" spans="1:26" ht="32" customHeight="1">
      <c r="A239" s="81" t="str">
        <f t="shared" si="61"/>
        <v>Electricity Supply</v>
      </c>
      <c r="B239" s="81" t="str">
        <f t="shared" si="61"/>
        <v>Early Retirement of Power Plants</v>
      </c>
      <c r="C239" s="81" t="str">
        <f t="shared" si="61"/>
        <v>Annual Additional Capacity Retired due to Early Retirement Policy</v>
      </c>
      <c r="D239" s="137" t="s">
        <v>618</v>
      </c>
      <c r="E239" s="135"/>
      <c r="F239" s="137" t="s">
        <v>619</v>
      </c>
      <c r="G239" s="135"/>
      <c r="H239" s="80">
        <v>632</v>
      </c>
      <c r="I239" s="135" t="s">
        <v>333</v>
      </c>
      <c r="J239" s="81" t="str">
        <f t="shared" si="62"/>
        <v>Early Retirement of Power Plants</v>
      </c>
      <c r="K239" s="81" t="str">
        <f t="shared" si="62"/>
        <v>elec early retirement</v>
      </c>
      <c r="L239" s="37"/>
      <c r="M239" s="37"/>
      <c r="N239" s="37"/>
      <c r="O239" s="160"/>
      <c r="P239" s="138"/>
      <c r="Q239" s="135"/>
      <c r="R239" s="137"/>
      <c r="S239" s="162"/>
      <c r="T239" s="135"/>
    </row>
    <row r="240" spans="1:26" ht="112" customHeight="1">
      <c r="A240" s="166" t="s">
        <v>576</v>
      </c>
      <c r="B240" s="166" t="s">
        <v>667</v>
      </c>
      <c r="C240" s="166" t="s">
        <v>668</v>
      </c>
      <c r="D240" s="135"/>
      <c r="E240" s="135"/>
      <c r="F240" s="135"/>
      <c r="G240" s="135"/>
      <c r="H240" s="80">
        <v>33</v>
      </c>
      <c r="I240" s="135" t="s">
        <v>311</v>
      </c>
      <c r="J240" s="166" t="s">
        <v>667</v>
      </c>
      <c r="K240" s="166" t="s">
        <v>669</v>
      </c>
      <c r="L240" s="161">
        <v>0</v>
      </c>
      <c r="M240" s="161">
        <v>1</v>
      </c>
      <c r="N240" s="170">
        <v>0.01</v>
      </c>
      <c r="O240" s="135" t="s">
        <v>654</v>
      </c>
      <c r="P240" s="141"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Wisconsin had about 0 of grid battery storage.  The BAU scenario is based on EIA AEO data and sees grid battery capacity reach 998 by 2050.  The additional potential is based on NREL's Renewable Electricity Futures Study (80% RE-ITI (2014) scenario) and suggests Wisconsin could reach 12721 of grid battery storage by 2050.</v>
      </c>
      <c r="Q240" s="135" t="s">
        <v>670</v>
      </c>
      <c r="R240" s="137" t="s">
        <v>671</v>
      </c>
      <c r="S240" s="162" t="s">
        <v>672</v>
      </c>
      <c r="T240" s="135"/>
      <c r="U240" s="166" t="s">
        <v>2057</v>
      </c>
    </row>
    <row r="241" spans="1:21" ht="96" customHeight="1">
      <c r="A241" s="166" t="s">
        <v>576</v>
      </c>
      <c r="B241" s="166" t="s">
        <v>673</v>
      </c>
      <c r="C241" s="166" t="s">
        <v>674</v>
      </c>
      <c r="D241" s="135"/>
      <c r="E241" s="135"/>
      <c r="F241" s="135"/>
      <c r="G241" s="135"/>
      <c r="H241" s="80">
        <v>34</v>
      </c>
      <c r="I241" s="135" t="s">
        <v>311</v>
      </c>
      <c r="J241" s="166" t="s">
        <v>673</v>
      </c>
      <c r="K241" s="166" t="s">
        <v>675</v>
      </c>
      <c r="L241" s="161">
        <v>0</v>
      </c>
      <c r="M241" s="161">
        <f>ROUND(MaxBoundCalculations!B181,2)</f>
        <v>1.1299999999999999</v>
      </c>
      <c r="N241" s="161">
        <v>0.01</v>
      </c>
      <c r="O241" s="135" t="s">
        <v>676</v>
      </c>
      <c r="P241" s="138" t="s">
        <v>677</v>
      </c>
      <c r="Q241" s="135" t="s">
        <v>678</v>
      </c>
      <c r="R241" s="137" t="s">
        <v>679</v>
      </c>
      <c r="S241" s="162" t="s">
        <v>680</v>
      </c>
      <c r="T241" s="135" t="s">
        <v>681</v>
      </c>
      <c r="U241" s="166" t="s">
        <v>682</v>
      </c>
    </row>
    <row r="242" spans="1:21" ht="32" customHeight="1">
      <c r="A242" s="166" t="s">
        <v>576</v>
      </c>
      <c r="B242" s="166" t="s">
        <v>683</v>
      </c>
      <c r="C242" s="166" t="s">
        <v>684</v>
      </c>
      <c r="D242" s="135" t="s">
        <v>579</v>
      </c>
      <c r="E242" s="135"/>
      <c r="F242" s="135" t="s">
        <v>580</v>
      </c>
      <c r="G242" s="135"/>
      <c r="H242" s="80">
        <v>860</v>
      </c>
      <c r="I242" s="135" t="s">
        <v>333</v>
      </c>
      <c r="J242" s="166" t="s">
        <v>683</v>
      </c>
      <c r="K242" s="146"/>
      <c r="L242" s="161"/>
      <c r="M242" s="161"/>
      <c r="N242" s="161"/>
      <c r="O242" s="135"/>
      <c r="P242" s="135"/>
      <c r="Q242" s="135"/>
      <c r="R242" s="137"/>
      <c r="S242" s="162"/>
      <c r="T242" s="135"/>
    </row>
    <row r="243" spans="1:21" ht="32" customHeight="1">
      <c r="A243" s="81" t="str">
        <f t="shared" ref="A243:C257" si="63">A$242</f>
        <v>Electricity Supply</v>
      </c>
      <c r="B243" s="81" t="str">
        <f t="shared" si="63"/>
        <v>Non BAU Capacity Retirement Schedule</v>
      </c>
      <c r="C243" s="81" t="str">
        <f t="shared" si="63"/>
        <v>Boolean Use Non BAU Capacity Retirement Schedule</v>
      </c>
      <c r="D243" s="137" t="s">
        <v>586</v>
      </c>
      <c r="E243" s="135"/>
      <c r="F243" s="137" t="s">
        <v>587</v>
      </c>
      <c r="G243" s="135"/>
      <c r="H243" s="80">
        <v>861</v>
      </c>
      <c r="I243" s="135" t="s">
        <v>333</v>
      </c>
      <c r="J243" s="81" t="str">
        <f t="shared" ref="J243:J257" si="64">J$242</f>
        <v>Non BAU Capacity Retirement Schedule</v>
      </c>
      <c r="K243" s="146"/>
      <c r="L243" s="161"/>
      <c r="M243" s="161"/>
      <c r="N243" s="161"/>
      <c r="O243" s="135"/>
      <c r="P243" s="135"/>
      <c r="Q243" s="135"/>
      <c r="R243" s="137"/>
      <c r="S243" s="162"/>
      <c r="T243" s="135"/>
    </row>
    <row r="244" spans="1:21" ht="32" customHeight="1">
      <c r="A244" s="81" t="str">
        <f t="shared" si="63"/>
        <v>Electricity Supply</v>
      </c>
      <c r="B244" s="81" t="str">
        <f t="shared" si="63"/>
        <v>Non BAU Capacity Retirement Schedule</v>
      </c>
      <c r="C244" s="81" t="str">
        <f t="shared" si="63"/>
        <v>Boolean Use Non BAU Capacity Retirement Schedule</v>
      </c>
      <c r="D244" s="137" t="s">
        <v>589</v>
      </c>
      <c r="E244" s="135"/>
      <c r="F244" s="137" t="s">
        <v>590</v>
      </c>
      <c r="G244" s="135"/>
      <c r="H244" s="80">
        <v>862</v>
      </c>
      <c r="I244" s="135" t="s">
        <v>333</v>
      </c>
      <c r="J244" s="81" t="str">
        <f t="shared" si="64"/>
        <v>Non BAU Capacity Retirement Schedule</v>
      </c>
      <c r="K244" s="146"/>
      <c r="L244" s="161"/>
      <c r="M244" s="161"/>
      <c r="N244" s="161"/>
      <c r="O244" s="135"/>
      <c r="P244" s="135"/>
      <c r="Q244" s="135"/>
      <c r="R244" s="137"/>
      <c r="S244" s="162"/>
      <c r="T244" s="135"/>
    </row>
    <row r="245" spans="1:21" ht="32" customHeight="1">
      <c r="A245" s="81" t="str">
        <f t="shared" si="63"/>
        <v>Electricity Supply</v>
      </c>
      <c r="B245" s="81" t="str">
        <f t="shared" si="63"/>
        <v>Non BAU Capacity Retirement Schedule</v>
      </c>
      <c r="C245" s="81" t="str">
        <f t="shared" si="63"/>
        <v>Boolean Use Non BAU Capacity Retirement Schedule</v>
      </c>
      <c r="D245" s="137" t="s">
        <v>592</v>
      </c>
      <c r="E245" s="135"/>
      <c r="F245" s="137" t="s">
        <v>593</v>
      </c>
      <c r="G245" s="135"/>
      <c r="H245" s="80">
        <v>863</v>
      </c>
      <c r="I245" s="135" t="s">
        <v>333</v>
      </c>
      <c r="J245" s="81" t="str">
        <f t="shared" si="64"/>
        <v>Non BAU Capacity Retirement Schedule</v>
      </c>
      <c r="K245" s="146"/>
      <c r="L245" s="161"/>
      <c r="M245" s="161"/>
      <c r="N245" s="161"/>
      <c r="O245" s="135"/>
      <c r="P245" s="135"/>
      <c r="Q245" s="135"/>
      <c r="R245" s="137"/>
      <c r="S245" s="162"/>
      <c r="T245" s="135"/>
    </row>
    <row r="246" spans="1:21" ht="32" customHeight="1">
      <c r="A246" s="81" t="str">
        <f t="shared" si="63"/>
        <v>Electricity Supply</v>
      </c>
      <c r="B246" s="81" t="str">
        <f t="shared" si="63"/>
        <v>Non BAU Capacity Retirement Schedule</v>
      </c>
      <c r="C246" s="81" t="str">
        <f t="shared" si="63"/>
        <v>Boolean Use Non BAU Capacity Retirement Schedule</v>
      </c>
      <c r="D246" s="137" t="s">
        <v>595</v>
      </c>
      <c r="E246" s="135"/>
      <c r="F246" s="137" t="s">
        <v>596</v>
      </c>
      <c r="G246" s="135"/>
      <c r="H246" s="80">
        <v>864</v>
      </c>
      <c r="I246" s="135" t="s">
        <v>333</v>
      </c>
      <c r="J246" s="81" t="str">
        <f t="shared" si="64"/>
        <v>Non BAU Capacity Retirement Schedule</v>
      </c>
      <c r="K246" s="146"/>
      <c r="L246" s="161"/>
      <c r="M246" s="161"/>
      <c r="N246" s="161"/>
      <c r="O246" s="135"/>
      <c r="P246" s="135"/>
      <c r="Q246" s="135"/>
      <c r="R246" s="137"/>
      <c r="S246" s="162"/>
      <c r="T246" s="135"/>
    </row>
    <row r="247" spans="1:21" ht="32" customHeight="1">
      <c r="A247" s="81" t="str">
        <f t="shared" si="63"/>
        <v>Electricity Supply</v>
      </c>
      <c r="B247" s="81" t="str">
        <f t="shared" si="63"/>
        <v>Non BAU Capacity Retirement Schedule</v>
      </c>
      <c r="C247" s="81" t="str">
        <f t="shared" si="63"/>
        <v>Boolean Use Non BAU Capacity Retirement Schedule</v>
      </c>
      <c r="D247" s="137" t="s">
        <v>597</v>
      </c>
      <c r="E247" s="135"/>
      <c r="F247" s="137" t="s">
        <v>598</v>
      </c>
      <c r="G247" s="135"/>
      <c r="H247" s="80">
        <v>865</v>
      </c>
      <c r="I247" s="135" t="s">
        <v>333</v>
      </c>
      <c r="J247" s="81" t="str">
        <f t="shared" si="64"/>
        <v>Non BAU Capacity Retirement Schedule</v>
      </c>
      <c r="K247" s="146"/>
      <c r="L247" s="161"/>
      <c r="M247" s="161"/>
      <c r="N247" s="161"/>
      <c r="O247" s="135"/>
      <c r="P247" s="135"/>
      <c r="Q247" s="135"/>
      <c r="R247" s="137"/>
      <c r="S247" s="162"/>
      <c r="T247" s="135"/>
    </row>
    <row r="248" spans="1:21" ht="32" customHeight="1">
      <c r="A248" s="81" t="str">
        <f t="shared" si="63"/>
        <v>Electricity Supply</v>
      </c>
      <c r="B248" s="81" t="str">
        <f t="shared" si="63"/>
        <v>Non BAU Capacity Retirement Schedule</v>
      </c>
      <c r="C248" s="81" t="str">
        <f t="shared" si="63"/>
        <v>Boolean Use Non BAU Capacity Retirement Schedule</v>
      </c>
      <c r="D248" s="137" t="s">
        <v>599</v>
      </c>
      <c r="E248" s="135"/>
      <c r="F248" s="137" t="s">
        <v>600</v>
      </c>
      <c r="G248" s="135"/>
      <c r="H248" s="80">
        <v>866</v>
      </c>
      <c r="I248" s="135" t="s">
        <v>333</v>
      </c>
      <c r="J248" s="81" t="str">
        <f t="shared" si="64"/>
        <v>Non BAU Capacity Retirement Schedule</v>
      </c>
      <c r="K248" s="146"/>
      <c r="L248" s="161"/>
      <c r="M248" s="161"/>
      <c r="N248" s="161"/>
      <c r="O248" s="135"/>
      <c r="P248" s="135"/>
      <c r="Q248" s="135"/>
      <c r="R248" s="137"/>
      <c r="S248" s="162"/>
      <c r="T248" s="135"/>
    </row>
    <row r="249" spans="1:21" ht="32" customHeight="1">
      <c r="A249" s="81" t="str">
        <f t="shared" si="63"/>
        <v>Electricity Supply</v>
      </c>
      <c r="B249" s="81" t="str">
        <f t="shared" si="63"/>
        <v>Non BAU Capacity Retirement Schedule</v>
      </c>
      <c r="C249" s="81" t="str">
        <f t="shared" si="63"/>
        <v>Boolean Use Non BAU Capacity Retirement Schedule</v>
      </c>
      <c r="D249" s="137" t="s">
        <v>601</v>
      </c>
      <c r="E249" s="135"/>
      <c r="F249" s="137" t="s">
        <v>602</v>
      </c>
      <c r="G249" s="135"/>
      <c r="H249" s="80">
        <v>867</v>
      </c>
      <c r="I249" s="135" t="s">
        <v>333</v>
      </c>
      <c r="J249" s="81" t="str">
        <f t="shared" si="64"/>
        <v>Non BAU Capacity Retirement Schedule</v>
      </c>
      <c r="K249" s="146"/>
      <c r="L249" s="161"/>
      <c r="M249" s="161"/>
      <c r="N249" s="161"/>
      <c r="O249" s="135"/>
      <c r="P249" s="135"/>
      <c r="Q249" s="135"/>
      <c r="R249" s="137"/>
      <c r="S249" s="162"/>
      <c r="T249" s="135"/>
    </row>
    <row r="250" spans="1:21" ht="32" customHeight="1">
      <c r="A250" s="81" t="str">
        <f t="shared" si="63"/>
        <v>Electricity Supply</v>
      </c>
      <c r="B250" s="81" t="str">
        <f t="shared" si="63"/>
        <v>Non BAU Capacity Retirement Schedule</v>
      </c>
      <c r="C250" s="81" t="str">
        <f t="shared" si="63"/>
        <v>Boolean Use Non BAU Capacity Retirement Schedule</v>
      </c>
      <c r="D250" s="137" t="s">
        <v>603</v>
      </c>
      <c r="E250" s="135"/>
      <c r="F250" s="137" t="s">
        <v>604</v>
      </c>
      <c r="G250" s="135"/>
      <c r="H250" s="80">
        <v>868</v>
      </c>
      <c r="I250" s="135" t="s">
        <v>333</v>
      </c>
      <c r="J250" s="81" t="str">
        <f t="shared" si="64"/>
        <v>Non BAU Capacity Retirement Schedule</v>
      </c>
      <c r="K250" s="146"/>
      <c r="L250" s="161"/>
      <c r="M250" s="161"/>
      <c r="N250" s="161"/>
      <c r="O250" s="135"/>
      <c r="P250" s="135"/>
      <c r="Q250" s="135"/>
      <c r="R250" s="137"/>
      <c r="S250" s="162"/>
      <c r="T250" s="135"/>
    </row>
    <row r="251" spans="1:21" ht="32" customHeight="1">
      <c r="A251" s="81" t="str">
        <f t="shared" si="63"/>
        <v>Electricity Supply</v>
      </c>
      <c r="B251" s="81" t="str">
        <f t="shared" si="63"/>
        <v>Non BAU Capacity Retirement Schedule</v>
      </c>
      <c r="C251" s="81" t="str">
        <f t="shared" si="63"/>
        <v>Boolean Use Non BAU Capacity Retirement Schedule</v>
      </c>
      <c r="D251" s="137" t="s">
        <v>605</v>
      </c>
      <c r="E251" s="135"/>
      <c r="F251" s="137" t="s">
        <v>606</v>
      </c>
      <c r="G251" s="135"/>
      <c r="H251" s="80">
        <v>869</v>
      </c>
      <c r="I251" s="135" t="s">
        <v>333</v>
      </c>
      <c r="J251" s="81" t="str">
        <f t="shared" si="64"/>
        <v>Non BAU Capacity Retirement Schedule</v>
      </c>
      <c r="K251" s="146"/>
      <c r="L251" s="161"/>
      <c r="M251" s="161"/>
      <c r="N251" s="161"/>
      <c r="O251" s="135"/>
      <c r="P251" s="135"/>
      <c r="Q251" s="135"/>
      <c r="R251" s="137"/>
      <c r="S251" s="162"/>
      <c r="T251" s="135"/>
    </row>
    <row r="252" spans="1:21" ht="32" customHeight="1">
      <c r="A252" s="81" t="str">
        <f t="shared" si="63"/>
        <v>Electricity Supply</v>
      </c>
      <c r="B252" s="81" t="str">
        <f t="shared" si="63"/>
        <v>Non BAU Capacity Retirement Schedule</v>
      </c>
      <c r="C252" s="81" t="str">
        <f t="shared" si="63"/>
        <v>Boolean Use Non BAU Capacity Retirement Schedule</v>
      </c>
      <c r="D252" s="137" t="s">
        <v>607</v>
      </c>
      <c r="E252" s="135"/>
      <c r="F252" s="137" t="s">
        <v>608</v>
      </c>
      <c r="G252" s="135"/>
      <c r="H252" s="80">
        <v>870</v>
      </c>
      <c r="I252" s="135" t="s">
        <v>333</v>
      </c>
      <c r="J252" s="81" t="str">
        <f t="shared" si="64"/>
        <v>Non BAU Capacity Retirement Schedule</v>
      </c>
      <c r="K252" s="146"/>
      <c r="L252" s="161"/>
      <c r="M252" s="161"/>
      <c r="N252" s="161"/>
      <c r="O252" s="135"/>
      <c r="P252" s="135"/>
      <c r="Q252" s="135"/>
      <c r="R252" s="137"/>
      <c r="S252" s="162"/>
      <c r="T252" s="135"/>
    </row>
    <row r="253" spans="1:21" ht="32" customHeight="1">
      <c r="A253" s="81" t="str">
        <f t="shared" si="63"/>
        <v>Electricity Supply</v>
      </c>
      <c r="B253" s="81" t="str">
        <f t="shared" si="63"/>
        <v>Non BAU Capacity Retirement Schedule</v>
      </c>
      <c r="C253" s="81" t="str">
        <f t="shared" si="63"/>
        <v>Boolean Use Non BAU Capacity Retirement Schedule</v>
      </c>
      <c r="D253" s="137" t="s">
        <v>609</v>
      </c>
      <c r="E253" s="135"/>
      <c r="F253" s="137" t="s">
        <v>610</v>
      </c>
      <c r="G253" s="135"/>
      <c r="H253" s="80">
        <v>871</v>
      </c>
      <c r="I253" s="135" t="s">
        <v>333</v>
      </c>
      <c r="J253" s="81" t="str">
        <f t="shared" si="64"/>
        <v>Non BAU Capacity Retirement Schedule</v>
      </c>
      <c r="K253" s="146"/>
      <c r="L253" s="161"/>
      <c r="M253" s="161"/>
      <c r="N253" s="161"/>
      <c r="O253" s="135"/>
      <c r="P253" s="135"/>
      <c r="Q253" s="135"/>
      <c r="R253" s="137"/>
      <c r="S253" s="162"/>
      <c r="T253" s="135"/>
    </row>
    <row r="254" spans="1:21" ht="32" customHeight="1">
      <c r="A254" s="81" t="str">
        <f t="shared" si="63"/>
        <v>Electricity Supply</v>
      </c>
      <c r="B254" s="81" t="str">
        <f t="shared" si="63"/>
        <v>Non BAU Capacity Retirement Schedule</v>
      </c>
      <c r="C254" s="81" t="str">
        <f t="shared" si="63"/>
        <v>Boolean Use Non BAU Capacity Retirement Schedule</v>
      </c>
      <c r="D254" s="137" t="s">
        <v>612</v>
      </c>
      <c r="E254" s="135"/>
      <c r="F254" s="137" t="s">
        <v>613</v>
      </c>
      <c r="G254" s="135"/>
      <c r="H254" s="80">
        <v>872</v>
      </c>
      <c r="I254" s="135" t="s">
        <v>333</v>
      </c>
      <c r="J254" s="81" t="str">
        <f t="shared" si="64"/>
        <v>Non BAU Capacity Retirement Schedule</v>
      </c>
      <c r="K254" s="146"/>
      <c r="L254" s="161"/>
      <c r="M254" s="161"/>
      <c r="N254" s="161"/>
      <c r="O254" s="135"/>
      <c r="P254" s="135"/>
      <c r="Q254" s="135"/>
      <c r="R254" s="137"/>
      <c r="S254" s="162"/>
      <c r="T254" s="135"/>
    </row>
    <row r="255" spans="1:21" ht="32" customHeight="1">
      <c r="A255" s="81" t="str">
        <f t="shared" si="63"/>
        <v>Electricity Supply</v>
      </c>
      <c r="B255" s="81" t="str">
        <f t="shared" si="63"/>
        <v>Non BAU Capacity Retirement Schedule</v>
      </c>
      <c r="C255" s="81" t="str">
        <f t="shared" si="63"/>
        <v>Boolean Use Non BAU Capacity Retirement Schedule</v>
      </c>
      <c r="D255" s="137" t="s">
        <v>614</v>
      </c>
      <c r="E255" s="135"/>
      <c r="F255" s="137" t="s">
        <v>615</v>
      </c>
      <c r="G255" s="135"/>
      <c r="H255" s="80">
        <v>873</v>
      </c>
      <c r="I255" s="135" t="s">
        <v>333</v>
      </c>
      <c r="J255" s="81" t="str">
        <f t="shared" si="64"/>
        <v>Non BAU Capacity Retirement Schedule</v>
      </c>
      <c r="K255" s="146"/>
      <c r="L255" s="161"/>
      <c r="M255" s="161"/>
      <c r="N255" s="161"/>
      <c r="O255" s="135"/>
      <c r="P255" s="135"/>
      <c r="Q255" s="135"/>
      <c r="R255" s="137"/>
      <c r="S255" s="162"/>
      <c r="T255" s="135"/>
    </row>
    <row r="256" spans="1:21" ht="32" customHeight="1">
      <c r="A256" s="81" t="str">
        <f t="shared" si="63"/>
        <v>Electricity Supply</v>
      </c>
      <c r="B256" s="81" t="str">
        <f t="shared" si="63"/>
        <v>Non BAU Capacity Retirement Schedule</v>
      </c>
      <c r="C256" s="81" t="str">
        <f t="shared" si="63"/>
        <v>Boolean Use Non BAU Capacity Retirement Schedule</v>
      </c>
      <c r="D256" s="137" t="s">
        <v>616</v>
      </c>
      <c r="E256" s="135"/>
      <c r="F256" s="137" t="s">
        <v>617</v>
      </c>
      <c r="G256" s="135"/>
      <c r="H256" s="80">
        <v>874</v>
      </c>
      <c r="I256" s="135" t="s">
        <v>333</v>
      </c>
      <c r="J256" s="81" t="str">
        <f t="shared" si="64"/>
        <v>Non BAU Capacity Retirement Schedule</v>
      </c>
      <c r="K256" s="146"/>
      <c r="L256" s="161"/>
      <c r="M256" s="161"/>
      <c r="N256" s="161"/>
      <c r="O256" s="135"/>
      <c r="P256" s="135"/>
      <c r="Q256" s="135"/>
      <c r="R256" s="137"/>
      <c r="S256" s="162"/>
      <c r="T256" s="135"/>
    </row>
    <row r="257" spans="1:21" ht="32" customHeight="1">
      <c r="A257" s="81" t="str">
        <f t="shared" si="63"/>
        <v>Electricity Supply</v>
      </c>
      <c r="B257" s="81" t="str">
        <f t="shared" si="63"/>
        <v>Non BAU Capacity Retirement Schedule</v>
      </c>
      <c r="C257" s="81" t="str">
        <f t="shared" si="63"/>
        <v>Boolean Use Non BAU Capacity Retirement Schedule</v>
      </c>
      <c r="D257" s="137" t="s">
        <v>618</v>
      </c>
      <c r="E257" s="135"/>
      <c r="F257" s="137" t="s">
        <v>619</v>
      </c>
      <c r="G257" s="135"/>
      <c r="H257" s="80">
        <v>875</v>
      </c>
      <c r="I257" s="135" t="s">
        <v>333</v>
      </c>
      <c r="J257" s="81" t="str">
        <f t="shared" si="64"/>
        <v>Non BAU Capacity Retirement Schedule</v>
      </c>
      <c r="K257" s="146"/>
      <c r="L257" s="161"/>
      <c r="M257" s="161"/>
      <c r="N257" s="161"/>
      <c r="O257" s="135"/>
      <c r="P257" s="135"/>
      <c r="Q257" s="135"/>
      <c r="R257" s="137"/>
      <c r="S257" s="162"/>
      <c r="T257" s="135"/>
    </row>
    <row r="258" spans="1:21" s="81" customFormat="1" ht="32" customHeight="1">
      <c r="A258" s="166" t="s">
        <v>576</v>
      </c>
      <c r="B258" s="166" t="s">
        <v>685</v>
      </c>
      <c r="C258" s="166" t="s">
        <v>686</v>
      </c>
      <c r="D258" s="135" t="s">
        <v>579</v>
      </c>
      <c r="E258" s="135"/>
      <c r="F258" s="135" t="s">
        <v>580</v>
      </c>
      <c r="G258" s="135"/>
      <c r="H258" s="80">
        <v>633</v>
      </c>
      <c r="I258" s="135" t="s">
        <v>333</v>
      </c>
      <c r="J258" s="166" t="s">
        <v>685</v>
      </c>
      <c r="K258" s="146"/>
      <c r="L258" s="166"/>
      <c r="M258" s="166"/>
      <c r="N258" s="166"/>
      <c r="O258" s="135"/>
      <c r="P258" s="138"/>
      <c r="Q258" s="160"/>
      <c r="R258" s="137"/>
      <c r="S258" s="159"/>
      <c r="T258" s="160"/>
    </row>
    <row r="259" spans="1:21" s="81" customFormat="1" ht="32" customHeight="1">
      <c r="A259" s="81" t="str">
        <f t="shared" ref="A259:C273" si="65">A$258</f>
        <v>Electricity Supply</v>
      </c>
      <c r="B259" s="81" t="str">
        <f t="shared" si="65"/>
        <v>Non BAU Mandated Capacity Construction</v>
      </c>
      <c r="C259" s="81" t="str">
        <f t="shared" si="65"/>
        <v>Boolean Use Non BAU Mandated Capacity Construction Schedule</v>
      </c>
      <c r="D259" s="137" t="s">
        <v>586</v>
      </c>
      <c r="E259" s="135"/>
      <c r="F259" s="137" t="s">
        <v>587</v>
      </c>
      <c r="G259" s="135"/>
      <c r="H259" s="80">
        <v>634</v>
      </c>
      <c r="I259" s="135" t="s">
        <v>333</v>
      </c>
      <c r="J259" s="81" t="str">
        <f t="shared" ref="J259:J273" si="66">J$258</f>
        <v>Non BAU Mandated Capacity Construction</v>
      </c>
      <c r="K259" s="146"/>
      <c r="L259" s="166"/>
      <c r="M259" s="166"/>
      <c r="N259" s="166"/>
      <c r="O259" s="135"/>
      <c r="P259" s="138"/>
      <c r="Q259" s="160"/>
      <c r="R259" s="137"/>
      <c r="S259" s="159"/>
      <c r="T259" s="160"/>
    </row>
    <row r="260" spans="1:21" s="81" customFormat="1" ht="32" customHeight="1">
      <c r="A260" s="81" t="str">
        <f t="shared" si="65"/>
        <v>Electricity Supply</v>
      </c>
      <c r="B260" s="81" t="str">
        <f t="shared" si="65"/>
        <v>Non BAU Mandated Capacity Construction</v>
      </c>
      <c r="C260" s="81" t="str">
        <f t="shared" si="65"/>
        <v>Boolean Use Non BAU Mandated Capacity Construction Schedule</v>
      </c>
      <c r="D260" s="137" t="s">
        <v>589</v>
      </c>
      <c r="E260" s="135"/>
      <c r="F260" s="137" t="s">
        <v>590</v>
      </c>
      <c r="G260" s="135"/>
      <c r="H260" s="80">
        <v>635</v>
      </c>
      <c r="I260" s="135" t="s">
        <v>333</v>
      </c>
      <c r="J260" s="81" t="str">
        <f t="shared" si="66"/>
        <v>Non BAU Mandated Capacity Construction</v>
      </c>
      <c r="K260" s="146"/>
      <c r="L260" s="166"/>
      <c r="M260" s="166"/>
      <c r="N260" s="166"/>
      <c r="O260" s="135"/>
      <c r="P260" s="138"/>
      <c r="Q260" s="160"/>
      <c r="R260" s="137"/>
      <c r="S260" s="159"/>
      <c r="T260" s="160"/>
    </row>
    <row r="261" spans="1:21" s="81" customFormat="1" ht="32" customHeight="1">
      <c r="A261" s="81" t="str">
        <f t="shared" si="65"/>
        <v>Electricity Supply</v>
      </c>
      <c r="B261" s="81" t="str">
        <f t="shared" si="65"/>
        <v>Non BAU Mandated Capacity Construction</v>
      </c>
      <c r="C261" s="81" t="str">
        <f t="shared" si="65"/>
        <v>Boolean Use Non BAU Mandated Capacity Construction Schedule</v>
      </c>
      <c r="D261" s="137" t="s">
        <v>592</v>
      </c>
      <c r="E261" s="135"/>
      <c r="F261" s="137" t="s">
        <v>593</v>
      </c>
      <c r="G261" s="135"/>
      <c r="H261" s="80">
        <v>636</v>
      </c>
      <c r="I261" s="135" t="s">
        <v>333</v>
      </c>
      <c r="J261" s="81" t="str">
        <f t="shared" si="66"/>
        <v>Non BAU Mandated Capacity Construction</v>
      </c>
      <c r="K261" s="146"/>
      <c r="L261" s="166"/>
      <c r="M261" s="166"/>
      <c r="N261" s="166"/>
      <c r="O261" s="135"/>
      <c r="P261" s="138"/>
      <c r="Q261" s="160"/>
      <c r="R261" s="137"/>
      <c r="S261" s="159"/>
      <c r="T261" s="160"/>
    </row>
    <row r="262" spans="1:21" s="81" customFormat="1" ht="32" customHeight="1">
      <c r="A262" s="81" t="str">
        <f t="shared" si="65"/>
        <v>Electricity Supply</v>
      </c>
      <c r="B262" s="81" t="str">
        <f t="shared" si="65"/>
        <v>Non BAU Mandated Capacity Construction</v>
      </c>
      <c r="C262" s="81" t="str">
        <f t="shared" si="65"/>
        <v>Boolean Use Non BAU Mandated Capacity Construction Schedule</v>
      </c>
      <c r="D262" s="137" t="s">
        <v>595</v>
      </c>
      <c r="E262" s="135"/>
      <c r="F262" s="137" t="s">
        <v>596</v>
      </c>
      <c r="G262" s="135"/>
      <c r="H262" s="80">
        <v>637</v>
      </c>
      <c r="I262" s="135" t="s">
        <v>333</v>
      </c>
      <c r="J262" s="81" t="str">
        <f t="shared" si="66"/>
        <v>Non BAU Mandated Capacity Construction</v>
      </c>
      <c r="K262" s="146"/>
      <c r="L262" s="166"/>
      <c r="M262" s="166"/>
      <c r="N262" s="166"/>
      <c r="O262" s="135"/>
      <c r="P262" s="138"/>
      <c r="Q262" s="160"/>
      <c r="R262" s="137"/>
      <c r="S262" s="159"/>
      <c r="T262" s="160"/>
    </row>
    <row r="263" spans="1:21" s="81" customFormat="1" ht="32" customHeight="1">
      <c r="A263" s="81" t="str">
        <f t="shared" si="65"/>
        <v>Electricity Supply</v>
      </c>
      <c r="B263" s="81" t="str">
        <f t="shared" si="65"/>
        <v>Non BAU Mandated Capacity Construction</v>
      </c>
      <c r="C263" s="81" t="str">
        <f t="shared" si="65"/>
        <v>Boolean Use Non BAU Mandated Capacity Construction Schedule</v>
      </c>
      <c r="D263" s="137" t="s">
        <v>597</v>
      </c>
      <c r="E263" s="135"/>
      <c r="F263" s="137" t="s">
        <v>598</v>
      </c>
      <c r="G263" s="135"/>
      <c r="H263" s="80">
        <v>638</v>
      </c>
      <c r="I263" s="135" t="s">
        <v>333</v>
      </c>
      <c r="J263" s="81" t="str">
        <f t="shared" si="66"/>
        <v>Non BAU Mandated Capacity Construction</v>
      </c>
      <c r="K263" s="146"/>
      <c r="L263" s="166"/>
      <c r="M263" s="166"/>
      <c r="N263" s="166"/>
      <c r="O263" s="135"/>
      <c r="P263" s="138"/>
      <c r="Q263" s="160"/>
      <c r="R263" s="137"/>
      <c r="S263" s="159"/>
      <c r="T263" s="160"/>
    </row>
    <row r="264" spans="1:21" s="81" customFormat="1" ht="32" customHeight="1">
      <c r="A264" s="81" t="str">
        <f t="shared" si="65"/>
        <v>Electricity Supply</v>
      </c>
      <c r="B264" s="81" t="str">
        <f t="shared" si="65"/>
        <v>Non BAU Mandated Capacity Construction</v>
      </c>
      <c r="C264" s="81" t="str">
        <f t="shared" si="65"/>
        <v>Boolean Use Non BAU Mandated Capacity Construction Schedule</v>
      </c>
      <c r="D264" s="137" t="s">
        <v>599</v>
      </c>
      <c r="E264" s="135"/>
      <c r="F264" s="137" t="s">
        <v>600</v>
      </c>
      <c r="G264" s="135"/>
      <c r="H264" s="80">
        <v>639</v>
      </c>
      <c r="I264" s="135" t="s">
        <v>333</v>
      </c>
      <c r="J264" s="81" t="str">
        <f t="shared" si="66"/>
        <v>Non BAU Mandated Capacity Construction</v>
      </c>
      <c r="K264" s="146"/>
      <c r="L264" s="166"/>
      <c r="M264" s="166"/>
      <c r="N264" s="166"/>
      <c r="O264" s="135"/>
      <c r="P264" s="138"/>
      <c r="Q264" s="160"/>
      <c r="R264" s="137"/>
      <c r="S264" s="159"/>
      <c r="T264" s="160"/>
    </row>
    <row r="265" spans="1:21" s="81" customFormat="1" ht="32" customHeight="1">
      <c r="A265" s="81" t="str">
        <f t="shared" si="65"/>
        <v>Electricity Supply</v>
      </c>
      <c r="B265" s="81" t="str">
        <f t="shared" si="65"/>
        <v>Non BAU Mandated Capacity Construction</v>
      </c>
      <c r="C265" s="81" t="str">
        <f t="shared" si="65"/>
        <v>Boolean Use Non BAU Mandated Capacity Construction Schedule</v>
      </c>
      <c r="D265" s="137" t="s">
        <v>601</v>
      </c>
      <c r="E265" s="135"/>
      <c r="F265" s="137" t="s">
        <v>602</v>
      </c>
      <c r="G265" s="135"/>
      <c r="H265" s="80">
        <v>640</v>
      </c>
      <c r="I265" s="135" t="s">
        <v>333</v>
      </c>
      <c r="J265" s="81" t="str">
        <f t="shared" si="66"/>
        <v>Non BAU Mandated Capacity Construction</v>
      </c>
      <c r="K265" s="146"/>
      <c r="L265" s="166"/>
      <c r="M265" s="166"/>
      <c r="N265" s="166"/>
      <c r="O265" s="135"/>
      <c r="P265" s="138"/>
      <c r="Q265" s="160"/>
      <c r="R265" s="137"/>
      <c r="S265" s="159"/>
      <c r="T265" s="160"/>
    </row>
    <row r="266" spans="1:21" s="81" customFormat="1" ht="32" customHeight="1">
      <c r="A266" s="81" t="str">
        <f t="shared" si="65"/>
        <v>Electricity Supply</v>
      </c>
      <c r="B266" s="81" t="str">
        <f t="shared" si="65"/>
        <v>Non BAU Mandated Capacity Construction</v>
      </c>
      <c r="C266" s="81" t="str">
        <f t="shared" si="65"/>
        <v>Boolean Use Non BAU Mandated Capacity Construction Schedule</v>
      </c>
      <c r="D266" s="137" t="s">
        <v>603</v>
      </c>
      <c r="E266" s="135"/>
      <c r="F266" s="137" t="s">
        <v>604</v>
      </c>
      <c r="G266" s="135"/>
      <c r="H266" s="80">
        <v>641</v>
      </c>
      <c r="I266" s="135" t="s">
        <v>333</v>
      </c>
      <c r="J266" s="81" t="str">
        <f t="shared" si="66"/>
        <v>Non BAU Mandated Capacity Construction</v>
      </c>
      <c r="K266" s="146"/>
      <c r="L266" s="166"/>
      <c r="M266" s="166"/>
      <c r="N266" s="166"/>
      <c r="O266" s="135"/>
      <c r="P266" s="138"/>
      <c r="Q266" s="160"/>
      <c r="R266" s="137"/>
      <c r="S266" s="159"/>
      <c r="T266" s="160"/>
    </row>
    <row r="267" spans="1:21" s="81" customFormat="1" ht="32" customHeight="1">
      <c r="A267" s="81" t="str">
        <f t="shared" si="65"/>
        <v>Electricity Supply</v>
      </c>
      <c r="B267" s="81" t="str">
        <f t="shared" si="65"/>
        <v>Non BAU Mandated Capacity Construction</v>
      </c>
      <c r="C267" s="81" t="str">
        <f t="shared" si="65"/>
        <v>Boolean Use Non BAU Mandated Capacity Construction Schedule</v>
      </c>
      <c r="D267" s="137" t="s">
        <v>605</v>
      </c>
      <c r="E267" s="135"/>
      <c r="F267" s="137" t="s">
        <v>606</v>
      </c>
      <c r="G267" s="135"/>
      <c r="H267" s="80">
        <v>642</v>
      </c>
      <c r="I267" s="135" t="s">
        <v>333</v>
      </c>
      <c r="J267" s="81" t="str">
        <f t="shared" si="66"/>
        <v>Non BAU Mandated Capacity Construction</v>
      </c>
      <c r="K267" s="146"/>
      <c r="L267" s="166"/>
      <c r="M267" s="166"/>
      <c r="N267" s="166"/>
      <c r="O267" s="135"/>
      <c r="P267" s="138"/>
      <c r="Q267" s="160"/>
      <c r="R267" s="137"/>
      <c r="S267" s="159"/>
      <c r="T267" s="160"/>
    </row>
    <row r="268" spans="1:21" s="81" customFormat="1" ht="32" customHeight="1">
      <c r="A268" s="81" t="str">
        <f t="shared" si="65"/>
        <v>Electricity Supply</v>
      </c>
      <c r="B268" s="81" t="str">
        <f t="shared" si="65"/>
        <v>Non BAU Mandated Capacity Construction</v>
      </c>
      <c r="C268" s="81" t="str">
        <f t="shared" si="65"/>
        <v>Boolean Use Non BAU Mandated Capacity Construction Schedule</v>
      </c>
      <c r="D268" s="137" t="s">
        <v>607</v>
      </c>
      <c r="E268" s="135"/>
      <c r="F268" s="137" t="s">
        <v>608</v>
      </c>
      <c r="G268" s="135"/>
      <c r="H268" s="80">
        <v>643</v>
      </c>
      <c r="I268" s="135" t="s">
        <v>333</v>
      </c>
      <c r="J268" s="81" t="str">
        <f t="shared" si="66"/>
        <v>Non BAU Mandated Capacity Construction</v>
      </c>
      <c r="K268" s="146"/>
      <c r="L268" s="166"/>
      <c r="M268" s="166"/>
      <c r="N268" s="166"/>
      <c r="O268" s="135"/>
      <c r="P268" s="138"/>
      <c r="Q268" s="160"/>
      <c r="R268" s="137"/>
      <c r="S268" s="159"/>
      <c r="T268" s="160"/>
    </row>
    <row r="269" spans="1:21" s="81" customFormat="1" ht="32" customHeight="1">
      <c r="A269" s="81" t="str">
        <f t="shared" si="65"/>
        <v>Electricity Supply</v>
      </c>
      <c r="B269" s="81" t="str">
        <f t="shared" si="65"/>
        <v>Non BAU Mandated Capacity Construction</v>
      </c>
      <c r="C269" s="81" t="str">
        <f t="shared" si="65"/>
        <v>Boolean Use Non BAU Mandated Capacity Construction Schedule</v>
      </c>
      <c r="D269" s="137" t="s">
        <v>609</v>
      </c>
      <c r="E269" s="135"/>
      <c r="F269" s="137" t="s">
        <v>610</v>
      </c>
      <c r="G269" s="135"/>
      <c r="H269" s="80">
        <v>644</v>
      </c>
      <c r="I269" s="135" t="s">
        <v>333</v>
      </c>
      <c r="J269" s="81" t="str">
        <f t="shared" si="66"/>
        <v>Non BAU Mandated Capacity Construction</v>
      </c>
      <c r="K269" s="146"/>
      <c r="L269" s="166"/>
      <c r="M269" s="166"/>
      <c r="N269" s="166"/>
      <c r="O269" s="135"/>
      <c r="P269" s="138"/>
      <c r="Q269" s="160"/>
      <c r="R269" s="137"/>
      <c r="S269" s="159"/>
      <c r="T269" s="160"/>
    </row>
    <row r="270" spans="1:21" s="81" customFormat="1" ht="48" customHeight="1">
      <c r="A270" s="81" t="str">
        <f t="shared" si="65"/>
        <v>Electricity Supply</v>
      </c>
      <c r="B270" s="81" t="str">
        <f t="shared" si="65"/>
        <v>Non BAU Mandated Capacity Construction</v>
      </c>
      <c r="C270" s="81" t="str">
        <f t="shared" si="65"/>
        <v>Boolean Use Non BAU Mandated Capacity Construction Schedule</v>
      </c>
      <c r="D270" s="137" t="s">
        <v>612</v>
      </c>
      <c r="E270" s="135"/>
      <c r="F270" s="137" t="s">
        <v>613</v>
      </c>
      <c r="G270" s="135"/>
      <c r="H270" s="80">
        <v>645</v>
      </c>
      <c r="I270" s="135" t="s">
        <v>333</v>
      </c>
      <c r="J270" s="81" t="str">
        <f t="shared" si="66"/>
        <v>Non BAU Mandated Capacity Construction</v>
      </c>
      <c r="K270" s="146"/>
      <c r="L270" s="166"/>
      <c r="M270" s="166"/>
      <c r="N270" s="166"/>
      <c r="O270" s="135"/>
      <c r="P270" s="136" t="s">
        <v>687</v>
      </c>
      <c r="Q270" s="160"/>
      <c r="R270" s="137"/>
      <c r="S270" s="159"/>
      <c r="T270" s="160"/>
      <c r="U270" s="81" t="s">
        <v>688</v>
      </c>
    </row>
    <row r="271" spans="1:21" s="81" customFormat="1" ht="32" customHeight="1">
      <c r="A271" s="81" t="str">
        <f t="shared" si="65"/>
        <v>Electricity Supply</v>
      </c>
      <c r="B271" s="81" t="str">
        <f t="shared" si="65"/>
        <v>Non BAU Mandated Capacity Construction</v>
      </c>
      <c r="C271" s="81" t="str">
        <f t="shared" si="65"/>
        <v>Boolean Use Non BAU Mandated Capacity Construction Schedule</v>
      </c>
      <c r="D271" s="137" t="s">
        <v>614</v>
      </c>
      <c r="E271" s="135"/>
      <c r="F271" s="137" t="s">
        <v>615</v>
      </c>
      <c r="G271" s="135"/>
      <c r="H271" s="80">
        <v>646</v>
      </c>
      <c r="I271" s="135" t="s">
        <v>333</v>
      </c>
      <c r="J271" s="81" t="str">
        <f t="shared" si="66"/>
        <v>Non BAU Mandated Capacity Construction</v>
      </c>
      <c r="K271" s="146"/>
      <c r="L271" s="166"/>
      <c r="M271" s="166"/>
      <c r="N271" s="166"/>
      <c r="O271" s="135"/>
      <c r="P271" s="138"/>
      <c r="Q271" s="160"/>
      <c r="R271" s="137"/>
      <c r="S271" s="159"/>
      <c r="T271" s="160"/>
    </row>
    <row r="272" spans="1:21" s="81" customFormat="1" ht="32" customHeight="1">
      <c r="A272" s="81" t="str">
        <f t="shared" si="65"/>
        <v>Electricity Supply</v>
      </c>
      <c r="B272" s="81" t="str">
        <f t="shared" si="65"/>
        <v>Non BAU Mandated Capacity Construction</v>
      </c>
      <c r="C272" s="81" t="str">
        <f t="shared" si="65"/>
        <v>Boolean Use Non BAU Mandated Capacity Construction Schedule</v>
      </c>
      <c r="D272" s="137" t="s">
        <v>616</v>
      </c>
      <c r="E272" s="135"/>
      <c r="F272" s="137" t="s">
        <v>617</v>
      </c>
      <c r="G272" s="135"/>
      <c r="H272" s="80">
        <v>647</v>
      </c>
      <c r="I272" s="135" t="s">
        <v>333</v>
      </c>
      <c r="J272" s="81" t="str">
        <f t="shared" si="66"/>
        <v>Non BAU Mandated Capacity Construction</v>
      </c>
      <c r="K272" s="146"/>
      <c r="L272" s="166"/>
      <c r="M272" s="166"/>
      <c r="N272" s="166"/>
      <c r="O272" s="135"/>
      <c r="P272" s="138"/>
      <c r="Q272" s="160"/>
      <c r="R272" s="137"/>
      <c r="S272" s="159"/>
      <c r="T272" s="160"/>
    </row>
    <row r="273" spans="1:20" s="81" customFormat="1" ht="32" customHeight="1">
      <c r="A273" s="81" t="str">
        <f t="shared" si="65"/>
        <v>Electricity Supply</v>
      </c>
      <c r="B273" s="81" t="str">
        <f t="shared" si="65"/>
        <v>Non BAU Mandated Capacity Construction</v>
      </c>
      <c r="C273" s="81" t="str">
        <f t="shared" si="65"/>
        <v>Boolean Use Non BAU Mandated Capacity Construction Schedule</v>
      </c>
      <c r="D273" s="137" t="s">
        <v>618</v>
      </c>
      <c r="E273" s="135"/>
      <c r="F273" s="137" t="s">
        <v>619</v>
      </c>
      <c r="G273" s="135"/>
      <c r="H273" s="80">
        <v>648</v>
      </c>
      <c r="I273" s="135" t="s">
        <v>333</v>
      </c>
      <c r="J273" s="81" t="str">
        <f t="shared" si="66"/>
        <v>Non BAU Mandated Capacity Construction</v>
      </c>
      <c r="K273" s="146"/>
      <c r="L273" s="166"/>
      <c r="M273" s="166"/>
      <c r="N273" s="166"/>
      <c r="O273" s="135"/>
      <c r="P273" s="138"/>
      <c r="Q273" s="160"/>
      <c r="R273" s="137"/>
      <c r="S273" s="159"/>
      <c r="T273" s="160"/>
    </row>
    <row r="274" spans="1:20" s="81" customFormat="1" ht="32" customHeight="1">
      <c r="A274" s="166" t="s">
        <v>576</v>
      </c>
      <c r="B274" s="166" t="s">
        <v>689</v>
      </c>
      <c r="C274" s="166" t="s">
        <v>690</v>
      </c>
      <c r="D274" s="135"/>
      <c r="E274" s="135"/>
      <c r="F274" s="135"/>
      <c r="G274" s="135"/>
      <c r="H274" s="80">
        <v>649</v>
      </c>
      <c r="I274" s="135" t="s">
        <v>333</v>
      </c>
      <c r="J274" s="166" t="s">
        <v>689</v>
      </c>
      <c r="K274" s="166" t="s">
        <v>691</v>
      </c>
      <c r="L274" s="166"/>
      <c r="M274" s="166"/>
      <c r="N274" s="166"/>
      <c r="O274" s="135"/>
      <c r="P274" s="138"/>
      <c r="Q274" s="160"/>
      <c r="R274" s="137"/>
      <c r="S274" s="159"/>
      <c r="T274" s="160"/>
    </row>
    <row r="275" spans="1:20" s="81" customFormat="1" ht="96" customHeight="1">
      <c r="A275" s="166" t="s">
        <v>576</v>
      </c>
      <c r="B275" s="166" t="s">
        <v>692</v>
      </c>
      <c r="C275" s="166" t="s">
        <v>693</v>
      </c>
      <c r="D275" s="137"/>
      <c r="E275" s="160"/>
      <c r="F275" s="137"/>
      <c r="G275" s="160"/>
      <c r="H275" s="80">
        <v>35</v>
      </c>
      <c r="I275" s="137" t="s">
        <v>333</v>
      </c>
      <c r="J275" s="166" t="s">
        <v>694</v>
      </c>
      <c r="K275" s="146"/>
      <c r="L275" s="161">
        <v>0</v>
      </c>
      <c r="M275" s="166">
        <v>20</v>
      </c>
      <c r="N275" s="166">
        <v>1</v>
      </c>
      <c r="O275" s="137" t="s">
        <v>695</v>
      </c>
      <c r="P275" s="138" t="s">
        <v>696</v>
      </c>
      <c r="Q275" s="135" t="s">
        <v>697</v>
      </c>
      <c r="R275" s="137" t="s">
        <v>698</v>
      </c>
      <c r="S275" s="158" t="s">
        <v>699</v>
      </c>
      <c r="T275" s="137" t="s">
        <v>699</v>
      </c>
    </row>
    <row r="276" spans="1:20" s="38" customFormat="1" ht="32" customHeight="1">
      <c r="A276" s="38" t="s">
        <v>576</v>
      </c>
      <c r="B276" s="38" t="s">
        <v>700</v>
      </c>
      <c r="C276" s="38" t="s">
        <v>701</v>
      </c>
      <c r="D276" s="137" t="s">
        <v>579</v>
      </c>
      <c r="E276" s="137" t="s">
        <v>702</v>
      </c>
      <c r="F276" s="135"/>
      <c r="G276" s="137"/>
      <c r="H276" s="34">
        <v>650</v>
      </c>
      <c r="I276" s="137" t="s">
        <v>333</v>
      </c>
      <c r="J276" s="38" t="s">
        <v>700</v>
      </c>
      <c r="K276" s="166" t="s">
        <v>703</v>
      </c>
      <c r="L276" s="35"/>
      <c r="M276" s="35"/>
      <c r="N276" s="35"/>
      <c r="O276" s="137"/>
      <c r="P276" s="138"/>
      <c r="Q276" s="137"/>
      <c r="R276" s="137"/>
      <c r="S276" s="158"/>
      <c r="T276" s="137"/>
    </row>
    <row r="277" spans="1:20" s="38" customFormat="1" ht="32" customHeight="1">
      <c r="A277" s="30" t="str">
        <f t="shared" ref="A277:C296" si="67">A$276</f>
        <v>Electricity Supply</v>
      </c>
      <c r="B277" s="30" t="str">
        <f t="shared" si="67"/>
        <v>Reduce Plant Downtime</v>
      </c>
      <c r="C277" s="30" t="str">
        <f t="shared" si="67"/>
        <v>Percentage Reduction in Plant Downtime</v>
      </c>
      <c r="D277" s="137" t="s">
        <v>579</v>
      </c>
      <c r="E277" s="137" t="s">
        <v>704</v>
      </c>
      <c r="F277" s="135"/>
      <c r="G277" s="137"/>
      <c r="H277" s="34">
        <v>651</v>
      </c>
      <c r="I277" s="137" t="s">
        <v>333</v>
      </c>
      <c r="J277" s="30" t="str">
        <f t="shared" ref="J277:K296" si="68">J$276</f>
        <v>Reduce Plant Downtime</v>
      </c>
      <c r="K277" s="30" t="str">
        <f t="shared" si="68"/>
        <v>elec reduce plant downtime</v>
      </c>
      <c r="L277" s="35"/>
      <c r="M277" s="35"/>
      <c r="N277" s="35"/>
      <c r="O277" s="137"/>
      <c r="P277" s="138"/>
      <c r="Q277" s="137"/>
      <c r="R277" s="137"/>
      <c r="S277" s="158"/>
      <c r="T277" s="137"/>
    </row>
    <row r="278" spans="1:20" s="38" customFormat="1" ht="32" customHeight="1">
      <c r="A278" s="30" t="str">
        <f t="shared" si="67"/>
        <v>Electricity Supply</v>
      </c>
      <c r="B278" s="30" t="str">
        <f t="shared" si="67"/>
        <v>Reduce Plant Downtime</v>
      </c>
      <c r="C278" s="30" t="str">
        <f t="shared" si="67"/>
        <v>Percentage Reduction in Plant Downtime</v>
      </c>
      <c r="D278" s="137" t="s">
        <v>579</v>
      </c>
      <c r="E278" s="137" t="s">
        <v>705</v>
      </c>
      <c r="F278" s="135"/>
      <c r="G278" s="137"/>
      <c r="H278" s="34">
        <v>652</v>
      </c>
      <c r="I278" s="137" t="s">
        <v>333</v>
      </c>
      <c r="J278" s="30" t="str">
        <f t="shared" si="68"/>
        <v>Reduce Plant Downtime</v>
      </c>
      <c r="K278" s="30" t="str">
        <f t="shared" si="68"/>
        <v>elec reduce plant downtime</v>
      </c>
      <c r="O278" s="137"/>
      <c r="P278" s="138"/>
      <c r="Q278" s="137"/>
      <c r="R278" s="137"/>
      <c r="S278" s="158"/>
      <c r="T278" s="137"/>
    </row>
    <row r="279" spans="1:20" s="38" customFormat="1" ht="128" customHeight="1">
      <c r="A279" s="30" t="str">
        <f t="shared" si="67"/>
        <v>Electricity Supply</v>
      </c>
      <c r="B279" s="30" t="str">
        <f t="shared" si="67"/>
        <v>Reduce Plant Downtime</v>
      </c>
      <c r="C279" s="30" t="str">
        <f t="shared" si="67"/>
        <v>Percentage Reduction in Plant Downtime</v>
      </c>
      <c r="D279" s="137" t="s">
        <v>586</v>
      </c>
      <c r="E279" s="137" t="s">
        <v>702</v>
      </c>
      <c r="F279" s="137" t="s">
        <v>706</v>
      </c>
      <c r="G279" s="137" t="s">
        <v>587</v>
      </c>
      <c r="H279" s="34">
        <v>141</v>
      </c>
      <c r="I279" s="137" t="s">
        <v>311</v>
      </c>
      <c r="J279" s="30" t="str">
        <f t="shared" si="68"/>
        <v>Reduce Plant Downtime</v>
      </c>
      <c r="K279" s="30" t="str">
        <f t="shared" si="68"/>
        <v>elec reduce plant downtime</v>
      </c>
      <c r="L279" s="35">
        <v>0</v>
      </c>
      <c r="M279" s="35">
        <v>0.6</v>
      </c>
      <c r="N279" s="35">
        <v>0.01</v>
      </c>
      <c r="O279" s="137" t="s">
        <v>707</v>
      </c>
      <c r="P279" s="138" t="s">
        <v>708</v>
      </c>
      <c r="Q279" s="137" t="s">
        <v>709</v>
      </c>
      <c r="R279" s="137" t="s">
        <v>710</v>
      </c>
      <c r="S279" s="158" t="s">
        <v>711</v>
      </c>
      <c r="T279" s="137"/>
    </row>
    <row r="280" spans="1:20" s="38" customFormat="1" ht="32" customHeight="1">
      <c r="A280" s="30" t="str">
        <f t="shared" si="67"/>
        <v>Electricity Supply</v>
      </c>
      <c r="B280" s="30" t="str">
        <f t="shared" si="67"/>
        <v>Reduce Plant Downtime</v>
      </c>
      <c r="C280" s="30" t="str">
        <f t="shared" si="67"/>
        <v>Percentage Reduction in Plant Downtime</v>
      </c>
      <c r="D280" s="137" t="s">
        <v>586</v>
      </c>
      <c r="E280" s="137" t="s">
        <v>704</v>
      </c>
      <c r="F280" s="137"/>
      <c r="G280" s="137"/>
      <c r="H280" s="34">
        <v>653</v>
      </c>
      <c r="I280" s="137" t="s">
        <v>333</v>
      </c>
      <c r="J280" s="30" t="str">
        <f t="shared" si="68"/>
        <v>Reduce Plant Downtime</v>
      </c>
      <c r="K280" s="30" t="str">
        <f t="shared" si="68"/>
        <v>elec reduce plant downtime</v>
      </c>
      <c r="L280" s="35"/>
      <c r="M280" s="35"/>
      <c r="N280" s="35"/>
      <c r="O280" s="137"/>
      <c r="P280" s="138"/>
      <c r="Q280" s="137"/>
      <c r="R280" s="137"/>
      <c r="S280" s="158"/>
      <c r="T280" s="137"/>
    </row>
    <row r="281" spans="1:20" s="38" customFormat="1" ht="32" customHeight="1">
      <c r="A281" s="30" t="str">
        <f t="shared" si="67"/>
        <v>Electricity Supply</v>
      </c>
      <c r="B281" s="30" t="str">
        <f t="shared" si="67"/>
        <v>Reduce Plant Downtime</v>
      </c>
      <c r="C281" s="30" t="str">
        <f t="shared" si="67"/>
        <v>Percentage Reduction in Plant Downtime</v>
      </c>
      <c r="D281" s="137" t="s">
        <v>586</v>
      </c>
      <c r="E281" s="137" t="s">
        <v>705</v>
      </c>
      <c r="F281" s="137"/>
      <c r="G281" s="137"/>
      <c r="H281" s="34">
        <v>654</v>
      </c>
      <c r="I281" s="137" t="s">
        <v>333</v>
      </c>
      <c r="J281" s="30" t="str">
        <f t="shared" si="68"/>
        <v>Reduce Plant Downtime</v>
      </c>
      <c r="K281" s="30" t="str">
        <f t="shared" si="68"/>
        <v>elec reduce plant downtime</v>
      </c>
      <c r="O281" s="137"/>
      <c r="P281" s="138"/>
      <c r="Q281" s="137"/>
      <c r="R281" s="137"/>
      <c r="S281" s="158"/>
      <c r="T281" s="137"/>
    </row>
    <row r="282" spans="1:20" s="38" customFormat="1" ht="32" customHeight="1">
      <c r="A282" s="30" t="str">
        <f t="shared" si="67"/>
        <v>Electricity Supply</v>
      </c>
      <c r="B282" s="30" t="str">
        <f t="shared" si="67"/>
        <v>Reduce Plant Downtime</v>
      </c>
      <c r="C282" s="30" t="str">
        <f t="shared" si="67"/>
        <v>Percentage Reduction in Plant Downtime</v>
      </c>
      <c r="D282" s="137" t="s">
        <v>589</v>
      </c>
      <c r="E282" s="137" t="s">
        <v>702</v>
      </c>
      <c r="F282" s="137"/>
      <c r="G282" s="137"/>
      <c r="H282" s="34">
        <v>655</v>
      </c>
      <c r="I282" s="137" t="s">
        <v>333</v>
      </c>
      <c r="J282" s="30" t="str">
        <f t="shared" si="68"/>
        <v>Reduce Plant Downtime</v>
      </c>
      <c r="K282" s="30" t="str">
        <f t="shared" si="68"/>
        <v>elec reduce plant downtime</v>
      </c>
      <c r="O282" s="137"/>
      <c r="P282" s="138"/>
      <c r="Q282" s="137"/>
      <c r="R282" s="137"/>
      <c r="S282" s="158"/>
      <c r="T282" s="137"/>
    </row>
    <row r="283" spans="1:20" s="38" customFormat="1" ht="32" customHeight="1">
      <c r="A283" s="30" t="str">
        <f t="shared" si="67"/>
        <v>Electricity Supply</v>
      </c>
      <c r="B283" s="30" t="str">
        <f t="shared" si="67"/>
        <v>Reduce Plant Downtime</v>
      </c>
      <c r="C283" s="30" t="str">
        <f t="shared" si="67"/>
        <v>Percentage Reduction in Plant Downtime</v>
      </c>
      <c r="D283" s="137" t="s">
        <v>589</v>
      </c>
      <c r="E283" s="137" t="s">
        <v>704</v>
      </c>
      <c r="F283" s="137"/>
      <c r="G283" s="137"/>
      <c r="H283" s="34">
        <v>656</v>
      </c>
      <c r="I283" s="137" t="s">
        <v>333</v>
      </c>
      <c r="J283" s="30" t="str">
        <f t="shared" si="68"/>
        <v>Reduce Plant Downtime</v>
      </c>
      <c r="K283" s="30" t="str">
        <f t="shared" si="68"/>
        <v>elec reduce plant downtime</v>
      </c>
      <c r="O283" s="137"/>
      <c r="P283" s="138"/>
      <c r="Q283" s="137"/>
      <c r="R283" s="137"/>
      <c r="S283" s="158"/>
      <c r="T283" s="137"/>
    </row>
    <row r="284" spans="1:20" s="38" customFormat="1" ht="32" customHeight="1">
      <c r="A284" s="30" t="str">
        <f t="shared" si="67"/>
        <v>Electricity Supply</v>
      </c>
      <c r="B284" s="30" t="str">
        <f t="shared" si="67"/>
        <v>Reduce Plant Downtime</v>
      </c>
      <c r="C284" s="30" t="str">
        <f t="shared" si="67"/>
        <v>Percentage Reduction in Plant Downtime</v>
      </c>
      <c r="D284" s="137" t="s">
        <v>589</v>
      </c>
      <c r="E284" s="137" t="s">
        <v>705</v>
      </c>
      <c r="F284" s="137"/>
      <c r="G284" s="137"/>
      <c r="H284" s="34">
        <v>657</v>
      </c>
      <c r="I284" s="137" t="s">
        <v>333</v>
      </c>
      <c r="J284" s="30" t="str">
        <f t="shared" si="68"/>
        <v>Reduce Plant Downtime</v>
      </c>
      <c r="K284" s="30" t="str">
        <f t="shared" si="68"/>
        <v>elec reduce plant downtime</v>
      </c>
      <c r="O284" s="137"/>
      <c r="P284" s="138"/>
      <c r="Q284" s="137"/>
      <c r="R284" s="137"/>
      <c r="S284" s="158"/>
      <c r="T284" s="137"/>
    </row>
    <row r="285" spans="1:20" s="38" customFormat="1" ht="32" customHeight="1">
      <c r="A285" s="30" t="str">
        <f t="shared" si="67"/>
        <v>Electricity Supply</v>
      </c>
      <c r="B285" s="30" t="str">
        <f t="shared" si="67"/>
        <v>Reduce Plant Downtime</v>
      </c>
      <c r="C285" s="30" t="str">
        <f t="shared" si="67"/>
        <v>Percentage Reduction in Plant Downtime</v>
      </c>
      <c r="D285" s="137" t="s">
        <v>592</v>
      </c>
      <c r="E285" s="137" t="s">
        <v>702</v>
      </c>
      <c r="F285" s="137"/>
      <c r="G285" s="137"/>
      <c r="H285" s="34">
        <v>658</v>
      </c>
      <c r="I285" s="137" t="s">
        <v>333</v>
      </c>
      <c r="J285" s="30" t="str">
        <f t="shared" si="68"/>
        <v>Reduce Plant Downtime</v>
      </c>
      <c r="K285" s="30" t="str">
        <f t="shared" si="68"/>
        <v>elec reduce plant downtime</v>
      </c>
      <c r="O285" s="137"/>
      <c r="P285" s="138"/>
      <c r="Q285" s="137"/>
      <c r="R285" s="137"/>
      <c r="S285" s="158"/>
      <c r="T285" s="137"/>
    </row>
    <row r="286" spans="1:20" s="38" customFormat="1" ht="32" customHeight="1">
      <c r="A286" s="30" t="str">
        <f t="shared" si="67"/>
        <v>Electricity Supply</v>
      </c>
      <c r="B286" s="30" t="str">
        <f t="shared" si="67"/>
        <v>Reduce Plant Downtime</v>
      </c>
      <c r="C286" s="30" t="str">
        <f t="shared" si="67"/>
        <v>Percentage Reduction in Plant Downtime</v>
      </c>
      <c r="D286" s="137" t="s">
        <v>592</v>
      </c>
      <c r="E286" s="137" t="s">
        <v>704</v>
      </c>
      <c r="F286" s="137"/>
      <c r="G286" s="137"/>
      <c r="H286" s="34">
        <v>659</v>
      </c>
      <c r="I286" s="137" t="s">
        <v>333</v>
      </c>
      <c r="J286" s="30" t="str">
        <f t="shared" si="68"/>
        <v>Reduce Plant Downtime</v>
      </c>
      <c r="K286" s="30" t="str">
        <f t="shared" si="68"/>
        <v>elec reduce plant downtime</v>
      </c>
      <c r="O286" s="137"/>
      <c r="P286" s="138"/>
      <c r="Q286" s="137"/>
      <c r="R286" s="137"/>
      <c r="S286" s="158"/>
      <c r="T286" s="137"/>
    </row>
    <row r="287" spans="1:20" s="38" customFormat="1" ht="32" customHeight="1">
      <c r="A287" s="30" t="str">
        <f t="shared" si="67"/>
        <v>Electricity Supply</v>
      </c>
      <c r="B287" s="30" t="str">
        <f t="shared" si="67"/>
        <v>Reduce Plant Downtime</v>
      </c>
      <c r="C287" s="30" t="str">
        <f t="shared" si="67"/>
        <v>Percentage Reduction in Plant Downtime</v>
      </c>
      <c r="D287" s="137" t="s">
        <v>592</v>
      </c>
      <c r="E287" s="137" t="s">
        <v>705</v>
      </c>
      <c r="F287" s="137"/>
      <c r="G287" s="137"/>
      <c r="H287" s="34">
        <v>660</v>
      </c>
      <c r="I287" s="137" t="s">
        <v>333</v>
      </c>
      <c r="J287" s="30" t="str">
        <f t="shared" si="68"/>
        <v>Reduce Plant Downtime</v>
      </c>
      <c r="K287" s="30" t="str">
        <f t="shared" si="68"/>
        <v>elec reduce plant downtime</v>
      </c>
      <c r="O287" s="137"/>
      <c r="P287" s="138"/>
      <c r="Q287" s="137"/>
      <c r="R287" s="137"/>
      <c r="S287" s="158"/>
      <c r="T287" s="137"/>
    </row>
    <row r="288" spans="1:20" s="38" customFormat="1" ht="32" customHeight="1">
      <c r="A288" s="30" t="str">
        <f t="shared" si="67"/>
        <v>Electricity Supply</v>
      </c>
      <c r="B288" s="30" t="str">
        <f t="shared" si="67"/>
        <v>Reduce Plant Downtime</v>
      </c>
      <c r="C288" s="30" t="str">
        <f t="shared" si="67"/>
        <v>Percentage Reduction in Plant Downtime</v>
      </c>
      <c r="D288" s="137" t="s">
        <v>595</v>
      </c>
      <c r="E288" s="137" t="s">
        <v>702</v>
      </c>
      <c r="F288" s="137"/>
      <c r="G288" s="137"/>
      <c r="H288" s="34">
        <v>661</v>
      </c>
      <c r="I288" s="137" t="s">
        <v>333</v>
      </c>
      <c r="J288" s="30" t="str">
        <f t="shared" si="68"/>
        <v>Reduce Plant Downtime</v>
      </c>
      <c r="K288" s="30" t="str">
        <f t="shared" si="68"/>
        <v>elec reduce plant downtime</v>
      </c>
      <c r="O288" s="137"/>
      <c r="P288" s="138"/>
      <c r="Q288" s="137"/>
      <c r="R288" s="137"/>
      <c r="S288" s="158"/>
      <c r="T288" s="137"/>
    </row>
    <row r="289" spans="1:20" s="38" customFormat="1" ht="32" customHeight="1">
      <c r="A289" s="30" t="str">
        <f t="shared" si="67"/>
        <v>Electricity Supply</v>
      </c>
      <c r="B289" s="30" t="str">
        <f t="shared" si="67"/>
        <v>Reduce Plant Downtime</v>
      </c>
      <c r="C289" s="30" t="str">
        <f t="shared" si="67"/>
        <v>Percentage Reduction in Plant Downtime</v>
      </c>
      <c r="D289" s="137" t="s">
        <v>595</v>
      </c>
      <c r="E289" s="137" t="s">
        <v>704</v>
      </c>
      <c r="F289" s="137"/>
      <c r="G289" s="137"/>
      <c r="H289" s="34">
        <v>662</v>
      </c>
      <c r="I289" s="137" t="s">
        <v>333</v>
      </c>
      <c r="J289" s="30" t="str">
        <f t="shared" si="68"/>
        <v>Reduce Plant Downtime</v>
      </c>
      <c r="K289" s="30" t="str">
        <f t="shared" si="68"/>
        <v>elec reduce plant downtime</v>
      </c>
      <c r="O289" s="137"/>
      <c r="P289" s="138"/>
      <c r="Q289" s="137"/>
      <c r="R289" s="137"/>
      <c r="S289" s="158"/>
      <c r="T289" s="137"/>
    </row>
    <row r="290" spans="1:20" s="38" customFormat="1" ht="144" customHeight="1">
      <c r="A290" s="30" t="str">
        <f t="shared" si="67"/>
        <v>Electricity Supply</v>
      </c>
      <c r="B290" s="30" t="str">
        <f t="shared" si="67"/>
        <v>Reduce Plant Downtime</v>
      </c>
      <c r="C290" s="30" t="str">
        <f t="shared" si="67"/>
        <v>Percentage Reduction in Plant Downtime</v>
      </c>
      <c r="D290" s="137" t="s">
        <v>595</v>
      </c>
      <c r="E290" s="137" t="s">
        <v>705</v>
      </c>
      <c r="F290" s="137" t="s">
        <v>712</v>
      </c>
      <c r="G290" s="137" t="s">
        <v>596</v>
      </c>
      <c r="H290" s="34">
        <v>143</v>
      </c>
      <c r="I290" s="137" t="s">
        <v>311</v>
      </c>
      <c r="J290" s="30" t="str">
        <f t="shared" si="68"/>
        <v>Reduce Plant Downtime</v>
      </c>
      <c r="K290" s="30" t="str">
        <f t="shared" si="68"/>
        <v>elec reduce plant downtime</v>
      </c>
      <c r="L290" s="35">
        <v>0</v>
      </c>
      <c r="M290" s="35">
        <v>0.25</v>
      </c>
      <c r="N290" s="35">
        <v>0.01</v>
      </c>
      <c r="O290" s="137" t="s">
        <v>707</v>
      </c>
      <c r="P290" s="138" t="s">
        <v>713</v>
      </c>
      <c r="Q290" s="137" t="s">
        <v>709</v>
      </c>
      <c r="R290" s="137" t="s">
        <v>710</v>
      </c>
      <c r="S290" s="158" t="s">
        <v>714</v>
      </c>
      <c r="T290" s="137"/>
    </row>
    <row r="291" spans="1:20" s="38" customFormat="1" ht="32" customHeight="1">
      <c r="A291" s="30" t="str">
        <f t="shared" si="67"/>
        <v>Electricity Supply</v>
      </c>
      <c r="B291" s="30" t="str">
        <f t="shared" si="67"/>
        <v>Reduce Plant Downtime</v>
      </c>
      <c r="C291" s="30" t="str">
        <f t="shared" si="67"/>
        <v>Percentage Reduction in Plant Downtime</v>
      </c>
      <c r="D291" s="137" t="s">
        <v>597</v>
      </c>
      <c r="E291" s="137" t="s">
        <v>702</v>
      </c>
      <c r="F291" s="137"/>
      <c r="G291" s="137"/>
      <c r="H291" s="34">
        <v>663</v>
      </c>
      <c r="I291" s="137" t="s">
        <v>333</v>
      </c>
      <c r="J291" s="30" t="str">
        <f t="shared" si="68"/>
        <v>Reduce Plant Downtime</v>
      </c>
      <c r="K291" s="30" t="str">
        <f t="shared" si="68"/>
        <v>elec reduce plant downtime</v>
      </c>
      <c r="O291" s="137"/>
      <c r="P291" s="138"/>
      <c r="Q291" s="137"/>
      <c r="R291" s="137"/>
      <c r="S291" s="158"/>
      <c r="T291" s="137"/>
    </row>
    <row r="292" spans="1:20" s="38" customFormat="1" ht="32" customHeight="1">
      <c r="A292" s="30" t="str">
        <f t="shared" si="67"/>
        <v>Electricity Supply</v>
      </c>
      <c r="B292" s="30" t="str">
        <f t="shared" si="67"/>
        <v>Reduce Plant Downtime</v>
      </c>
      <c r="C292" s="30" t="str">
        <f t="shared" si="67"/>
        <v>Percentage Reduction in Plant Downtime</v>
      </c>
      <c r="D292" s="137" t="s">
        <v>597</v>
      </c>
      <c r="E292" s="137" t="s">
        <v>704</v>
      </c>
      <c r="F292" s="137"/>
      <c r="G292" s="137"/>
      <c r="H292" s="34">
        <v>664</v>
      </c>
      <c r="I292" s="137" t="s">
        <v>333</v>
      </c>
      <c r="J292" s="30" t="str">
        <f t="shared" si="68"/>
        <v>Reduce Plant Downtime</v>
      </c>
      <c r="K292" s="30" t="str">
        <f t="shared" si="68"/>
        <v>elec reduce plant downtime</v>
      </c>
      <c r="O292" s="137"/>
      <c r="P292" s="138"/>
      <c r="Q292" s="137"/>
      <c r="R292" s="137"/>
      <c r="S292" s="158"/>
      <c r="T292" s="137"/>
    </row>
    <row r="293" spans="1:20" s="38" customFormat="1" ht="144" customHeight="1">
      <c r="A293" s="30" t="str">
        <f t="shared" si="67"/>
        <v>Electricity Supply</v>
      </c>
      <c r="B293" s="30" t="str">
        <f t="shared" si="67"/>
        <v>Reduce Plant Downtime</v>
      </c>
      <c r="C293" s="30" t="str">
        <f t="shared" si="67"/>
        <v>Percentage Reduction in Plant Downtime</v>
      </c>
      <c r="D293" s="137" t="s">
        <v>597</v>
      </c>
      <c r="E293" s="137" t="s">
        <v>705</v>
      </c>
      <c r="F293" s="137" t="s">
        <v>712</v>
      </c>
      <c r="G293" s="137" t="s">
        <v>598</v>
      </c>
      <c r="H293" s="34">
        <v>144</v>
      </c>
      <c r="I293" s="137" t="s">
        <v>311</v>
      </c>
      <c r="J293" s="30" t="str">
        <f t="shared" si="68"/>
        <v>Reduce Plant Downtime</v>
      </c>
      <c r="K293" s="30" t="str">
        <f t="shared" si="68"/>
        <v>elec reduce plant downtime</v>
      </c>
      <c r="L293" s="35">
        <v>0</v>
      </c>
      <c r="M293" s="35">
        <v>0.3</v>
      </c>
      <c r="N293" s="35">
        <v>0.01</v>
      </c>
      <c r="O293" s="137" t="s">
        <v>707</v>
      </c>
      <c r="P293" s="138" t="s">
        <v>715</v>
      </c>
      <c r="Q293" s="137" t="s">
        <v>709</v>
      </c>
      <c r="R293" s="137" t="s">
        <v>710</v>
      </c>
      <c r="S293" s="158" t="s">
        <v>716</v>
      </c>
      <c r="T293" s="137"/>
    </row>
    <row r="294" spans="1:20" s="38" customFormat="1" ht="32" customHeight="1">
      <c r="A294" s="30" t="str">
        <f t="shared" si="67"/>
        <v>Electricity Supply</v>
      </c>
      <c r="B294" s="30" t="str">
        <f t="shared" si="67"/>
        <v>Reduce Plant Downtime</v>
      </c>
      <c r="C294" s="30" t="str">
        <f t="shared" si="67"/>
        <v>Percentage Reduction in Plant Downtime</v>
      </c>
      <c r="D294" s="137" t="s">
        <v>599</v>
      </c>
      <c r="E294" s="137" t="s">
        <v>702</v>
      </c>
      <c r="F294" s="137"/>
      <c r="G294" s="137"/>
      <c r="H294" s="34">
        <v>665</v>
      </c>
      <c r="I294" s="137" t="s">
        <v>333</v>
      </c>
      <c r="J294" s="30" t="str">
        <f t="shared" si="68"/>
        <v>Reduce Plant Downtime</v>
      </c>
      <c r="K294" s="30" t="str">
        <f t="shared" si="68"/>
        <v>elec reduce plant downtime</v>
      </c>
      <c r="O294" s="137"/>
      <c r="P294" s="138"/>
      <c r="Q294" s="137"/>
      <c r="R294" s="137"/>
      <c r="S294" s="158"/>
      <c r="T294" s="137"/>
    </row>
    <row r="295" spans="1:20" s="38" customFormat="1" ht="32" customHeight="1">
      <c r="A295" s="30" t="str">
        <f t="shared" si="67"/>
        <v>Electricity Supply</v>
      </c>
      <c r="B295" s="30" t="str">
        <f t="shared" si="67"/>
        <v>Reduce Plant Downtime</v>
      </c>
      <c r="C295" s="30" t="str">
        <f t="shared" si="67"/>
        <v>Percentage Reduction in Plant Downtime</v>
      </c>
      <c r="D295" s="137" t="s">
        <v>599</v>
      </c>
      <c r="E295" s="137" t="s">
        <v>704</v>
      </c>
      <c r="F295" s="137"/>
      <c r="G295" s="137"/>
      <c r="H295" s="34">
        <v>666</v>
      </c>
      <c r="I295" s="137" t="s">
        <v>333</v>
      </c>
      <c r="J295" s="30" t="str">
        <f t="shared" si="68"/>
        <v>Reduce Plant Downtime</v>
      </c>
      <c r="K295" s="30" t="str">
        <f t="shared" si="68"/>
        <v>elec reduce plant downtime</v>
      </c>
      <c r="O295" s="137"/>
      <c r="P295" s="138"/>
      <c r="Q295" s="137"/>
      <c r="R295" s="137"/>
      <c r="S295" s="158"/>
      <c r="T295" s="137"/>
    </row>
    <row r="296" spans="1:20" s="38" customFormat="1" ht="32" customHeight="1">
      <c r="A296" s="30" t="str">
        <f t="shared" si="67"/>
        <v>Electricity Supply</v>
      </c>
      <c r="B296" s="30" t="str">
        <f t="shared" si="67"/>
        <v>Reduce Plant Downtime</v>
      </c>
      <c r="C296" s="30" t="str">
        <f t="shared" si="67"/>
        <v>Percentage Reduction in Plant Downtime</v>
      </c>
      <c r="D296" s="137" t="s">
        <v>599</v>
      </c>
      <c r="E296" s="137" t="s">
        <v>705</v>
      </c>
      <c r="F296" s="137"/>
      <c r="G296" s="137"/>
      <c r="H296" s="34">
        <v>667</v>
      </c>
      <c r="I296" s="137" t="s">
        <v>333</v>
      </c>
      <c r="J296" s="30" t="str">
        <f t="shared" si="68"/>
        <v>Reduce Plant Downtime</v>
      </c>
      <c r="K296" s="30" t="str">
        <f t="shared" si="68"/>
        <v>elec reduce plant downtime</v>
      </c>
      <c r="O296" s="137"/>
      <c r="P296" s="138"/>
      <c r="Q296" s="137"/>
      <c r="R296" s="137"/>
      <c r="S296" s="158"/>
      <c r="T296" s="137"/>
    </row>
    <row r="297" spans="1:20" s="38" customFormat="1" ht="32" customHeight="1">
      <c r="A297" s="30" t="str">
        <f t="shared" ref="A297:C320" si="69">A$276</f>
        <v>Electricity Supply</v>
      </c>
      <c r="B297" s="30" t="str">
        <f t="shared" si="69"/>
        <v>Reduce Plant Downtime</v>
      </c>
      <c r="C297" s="30" t="str">
        <f t="shared" si="69"/>
        <v>Percentage Reduction in Plant Downtime</v>
      </c>
      <c r="D297" s="137" t="s">
        <v>601</v>
      </c>
      <c r="E297" s="137" t="s">
        <v>702</v>
      </c>
      <c r="F297" s="137"/>
      <c r="G297" s="137"/>
      <c r="H297" s="34">
        <v>668</v>
      </c>
      <c r="I297" s="137" t="s">
        <v>333</v>
      </c>
      <c r="J297" s="30" t="str">
        <f t="shared" ref="J297:K310" si="70">J$276</f>
        <v>Reduce Plant Downtime</v>
      </c>
      <c r="K297" s="30" t="str">
        <f t="shared" si="70"/>
        <v>elec reduce plant downtime</v>
      </c>
      <c r="O297" s="137"/>
      <c r="P297" s="138"/>
      <c r="Q297" s="137"/>
      <c r="R297" s="137"/>
      <c r="S297" s="158"/>
      <c r="T297" s="137"/>
    </row>
    <row r="298" spans="1:20" s="38" customFormat="1" ht="32" customHeight="1">
      <c r="A298" s="30" t="str">
        <f t="shared" si="69"/>
        <v>Electricity Supply</v>
      </c>
      <c r="B298" s="30" t="str">
        <f t="shared" si="69"/>
        <v>Reduce Plant Downtime</v>
      </c>
      <c r="C298" s="30" t="str">
        <f t="shared" si="69"/>
        <v>Percentage Reduction in Plant Downtime</v>
      </c>
      <c r="D298" s="137" t="s">
        <v>601</v>
      </c>
      <c r="E298" s="137" t="s">
        <v>704</v>
      </c>
      <c r="F298" s="137"/>
      <c r="G298" s="137"/>
      <c r="H298" s="34">
        <v>669</v>
      </c>
      <c r="I298" s="137" t="s">
        <v>333</v>
      </c>
      <c r="J298" s="30" t="str">
        <f t="shared" si="70"/>
        <v>Reduce Plant Downtime</v>
      </c>
      <c r="K298" s="30" t="str">
        <f t="shared" si="70"/>
        <v>elec reduce plant downtime</v>
      </c>
      <c r="O298" s="137"/>
      <c r="P298" s="138"/>
      <c r="Q298" s="137"/>
      <c r="R298" s="137"/>
      <c r="S298" s="158"/>
      <c r="T298" s="137"/>
    </row>
    <row r="299" spans="1:20" s="38" customFormat="1" ht="32" customHeight="1">
      <c r="A299" s="30" t="str">
        <f t="shared" si="69"/>
        <v>Electricity Supply</v>
      </c>
      <c r="B299" s="30" t="str">
        <f t="shared" si="69"/>
        <v>Reduce Plant Downtime</v>
      </c>
      <c r="C299" s="30" t="str">
        <f t="shared" si="69"/>
        <v>Percentage Reduction in Plant Downtime</v>
      </c>
      <c r="D299" s="137" t="s">
        <v>601</v>
      </c>
      <c r="E299" s="137" t="s">
        <v>705</v>
      </c>
      <c r="F299" s="137"/>
      <c r="G299" s="137"/>
      <c r="H299" s="34">
        <v>670</v>
      </c>
      <c r="I299" s="137" t="s">
        <v>333</v>
      </c>
      <c r="J299" s="30" t="str">
        <f t="shared" si="70"/>
        <v>Reduce Plant Downtime</v>
      </c>
      <c r="K299" s="30" t="str">
        <f t="shared" si="70"/>
        <v>elec reduce plant downtime</v>
      </c>
      <c r="O299" s="137"/>
      <c r="P299" s="138"/>
      <c r="Q299" s="137"/>
      <c r="R299" s="137"/>
      <c r="S299" s="158"/>
      <c r="T299" s="137"/>
    </row>
    <row r="300" spans="1:20" s="38" customFormat="1" ht="32" customHeight="1">
      <c r="A300" s="30" t="str">
        <f t="shared" si="69"/>
        <v>Electricity Supply</v>
      </c>
      <c r="B300" s="30" t="str">
        <f t="shared" si="69"/>
        <v>Reduce Plant Downtime</v>
      </c>
      <c r="C300" s="30" t="str">
        <f t="shared" si="69"/>
        <v>Percentage Reduction in Plant Downtime</v>
      </c>
      <c r="D300" s="137" t="s">
        <v>605</v>
      </c>
      <c r="E300" s="137" t="s">
        <v>702</v>
      </c>
      <c r="F300" s="137"/>
      <c r="G300" s="137"/>
      <c r="H300" s="34">
        <v>671</v>
      </c>
      <c r="I300" s="137" t="s">
        <v>333</v>
      </c>
      <c r="J300" s="30" t="str">
        <f t="shared" si="70"/>
        <v>Reduce Plant Downtime</v>
      </c>
      <c r="K300" s="30" t="str">
        <f t="shared" si="70"/>
        <v>elec reduce plant downtime</v>
      </c>
      <c r="O300" s="137"/>
      <c r="P300" s="138"/>
      <c r="Q300" s="137"/>
      <c r="R300" s="137"/>
      <c r="S300" s="158"/>
      <c r="T300" s="137"/>
    </row>
    <row r="301" spans="1:20" s="38" customFormat="1" ht="32" customHeight="1">
      <c r="A301" s="30" t="str">
        <f t="shared" si="69"/>
        <v>Electricity Supply</v>
      </c>
      <c r="B301" s="30" t="str">
        <f t="shared" si="69"/>
        <v>Reduce Plant Downtime</v>
      </c>
      <c r="C301" s="30" t="str">
        <f t="shared" si="69"/>
        <v>Percentage Reduction in Plant Downtime</v>
      </c>
      <c r="D301" s="137" t="s">
        <v>605</v>
      </c>
      <c r="E301" s="137" t="s">
        <v>704</v>
      </c>
      <c r="F301" s="137"/>
      <c r="G301" s="137"/>
      <c r="H301" s="34">
        <v>672</v>
      </c>
      <c r="I301" s="137" t="s">
        <v>333</v>
      </c>
      <c r="J301" s="30" t="str">
        <f t="shared" si="70"/>
        <v>Reduce Plant Downtime</v>
      </c>
      <c r="K301" s="30" t="str">
        <f t="shared" si="70"/>
        <v>elec reduce plant downtime</v>
      </c>
      <c r="O301" s="137"/>
      <c r="P301" s="138"/>
      <c r="Q301" s="137"/>
      <c r="R301" s="137"/>
      <c r="S301" s="158"/>
      <c r="T301" s="137"/>
    </row>
    <row r="302" spans="1:20" s="38" customFormat="1" ht="32" customHeight="1">
      <c r="A302" s="30" t="str">
        <f t="shared" si="69"/>
        <v>Electricity Supply</v>
      </c>
      <c r="B302" s="30" t="str">
        <f t="shared" si="69"/>
        <v>Reduce Plant Downtime</v>
      </c>
      <c r="C302" s="30" t="str">
        <f t="shared" si="69"/>
        <v>Percentage Reduction in Plant Downtime</v>
      </c>
      <c r="D302" s="137" t="s">
        <v>605</v>
      </c>
      <c r="E302" s="137" t="s">
        <v>705</v>
      </c>
      <c r="F302" s="137"/>
      <c r="G302" s="137"/>
      <c r="H302" s="34">
        <v>673</v>
      </c>
      <c r="I302" s="137" t="s">
        <v>333</v>
      </c>
      <c r="J302" s="30" t="str">
        <f t="shared" si="70"/>
        <v>Reduce Plant Downtime</v>
      </c>
      <c r="K302" s="30" t="str">
        <f t="shared" si="70"/>
        <v>elec reduce plant downtime</v>
      </c>
      <c r="O302" s="137"/>
      <c r="P302" s="138"/>
      <c r="Q302" s="137"/>
      <c r="R302" s="137"/>
      <c r="S302" s="158"/>
      <c r="T302" s="137"/>
    </row>
    <row r="303" spans="1:20" s="38" customFormat="1" ht="32" customHeight="1">
      <c r="A303" s="30" t="str">
        <f t="shared" si="69"/>
        <v>Electricity Supply</v>
      </c>
      <c r="B303" s="30" t="str">
        <f t="shared" si="69"/>
        <v>Reduce Plant Downtime</v>
      </c>
      <c r="C303" s="30" t="str">
        <f t="shared" si="69"/>
        <v>Percentage Reduction in Plant Downtime</v>
      </c>
      <c r="D303" s="137" t="s">
        <v>607</v>
      </c>
      <c r="E303" s="137" t="s">
        <v>702</v>
      </c>
      <c r="F303" s="137"/>
      <c r="G303" s="137"/>
      <c r="H303" s="34">
        <v>674</v>
      </c>
      <c r="I303" s="137" t="s">
        <v>333</v>
      </c>
      <c r="J303" s="30" t="str">
        <f t="shared" si="70"/>
        <v>Reduce Plant Downtime</v>
      </c>
      <c r="K303" s="30" t="str">
        <f t="shared" si="70"/>
        <v>elec reduce plant downtime</v>
      </c>
      <c r="O303" s="137"/>
      <c r="P303" s="138"/>
      <c r="Q303" s="137"/>
      <c r="R303" s="137"/>
      <c r="S303" s="158"/>
      <c r="T303" s="137"/>
    </row>
    <row r="304" spans="1:20" s="38" customFormat="1" ht="32" customHeight="1">
      <c r="A304" s="30" t="str">
        <f t="shared" si="69"/>
        <v>Electricity Supply</v>
      </c>
      <c r="B304" s="30" t="str">
        <f t="shared" si="69"/>
        <v>Reduce Plant Downtime</v>
      </c>
      <c r="C304" s="30" t="str">
        <f t="shared" si="69"/>
        <v>Percentage Reduction in Plant Downtime</v>
      </c>
      <c r="D304" s="137" t="s">
        <v>607</v>
      </c>
      <c r="E304" s="137" t="s">
        <v>704</v>
      </c>
      <c r="F304" s="137"/>
      <c r="G304" s="137"/>
      <c r="H304" s="34">
        <v>675</v>
      </c>
      <c r="I304" s="137" t="s">
        <v>333</v>
      </c>
      <c r="J304" s="30" t="str">
        <f t="shared" si="70"/>
        <v>Reduce Plant Downtime</v>
      </c>
      <c r="K304" s="30" t="str">
        <f t="shared" si="70"/>
        <v>elec reduce plant downtime</v>
      </c>
      <c r="O304" s="137"/>
      <c r="P304" s="138"/>
      <c r="Q304" s="137"/>
      <c r="R304" s="137"/>
      <c r="S304" s="158"/>
      <c r="T304" s="137"/>
    </row>
    <row r="305" spans="1:20" s="38" customFormat="1" ht="32" customHeight="1">
      <c r="A305" s="30" t="str">
        <f t="shared" si="69"/>
        <v>Electricity Supply</v>
      </c>
      <c r="B305" s="30" t="str">
        <f t="shared" si="69"/>
        <v>Reduce Plant Downtime</v>
      </c>
      <c r="C305" s="30" t="str">
        <f t="shared" si="69"/>
        <v>Percentage Reduction in Plant Downtime</v>
      </c>
      <c r="D305" s="137" t="s">
        <v>607</v>
      </c>
      <c r="E305" s="137" t="s">
        <v>705</v>
      </c>
      <c r="F305" s="137"/>
      <c r="G305" s="137"/>
      <c r="H305" s="34">
        <v>676</v>
      </c>
      <c r="I305" s="137" t="s">
        <v>333</v>
      </c>
      <c r="J305" s="30" t="str">
        <f t="shared" si="70"/>
        <v>Reduce Plant Downtime</v>
      </c>
      <c r="K305" s="30" t="str">
        <f t="shared" si="70"/>
        <v>elec reduce plant downtime</v>
      </c>
      <c r="O305" s="137"/>
      <c r="P305" s="138"/>
      <c r="Q305" s="137"/>
      <c r="R305" s="137"/>
      <c r="S305" s="158"/>
      <c r="T305" s="137"/>
    </row>
    <row r="306" spans="1:20" s="38" customFormat="1" ht="32" customHeight="1">
      <c r="A306" s="30" t="str">
        <f t="shared" si="69"/>
        <v>Electricity Supply</v>
      </c>
      <c r="B306" s="30" t="str">
        <f t="shared" si="69"/>
        <v>Reduce Plant Downtime</v>
      </c>
      <c r="C306" s="30" t="str">
        <f t="shared" si="69"/>
        <v>Percentage Reduction in Plant Downtime</v>
      </c>
      <c r="D306" s="137" t="s">
        <v>609</v>
      </c>
      <c r="E306" s="137" t="s">
        <v>702</v>
      </c>
      <c r="F306" s="137"/>
      <c r="G306" s="137"/>
      <c r="H306" s="34">
        <v>677</v>
      </c>
      <c r="I306" s="137" t="s">
        <v>333</v>
      </c>
      <c r="J306" s="30" t="str">
        <f t="shared" si="70"/>
        <v>Reduce Plant Downtime</v>
      </c>
      <c r="K306" s="30" t="str">
        <f t="shared" si="70"/>
        <v>elec reduce plant downtime</v>
      </c>
      <c r="L306" s="37"/>
      <c r="M306" s="37"/>
      <c r="N306" s="37"/>
      <c r="O306" s="160"/>
      <c r="P306" s="138"/>
      <c r="Q306" s="137"/>
      <c r="R306" s="137"/>
      <c r="S306" s="158"/>
      <c r="T306" s="137"/>
    </row>
    <row r="307" spans="1:20" s="38" customFormat="1" ht="32" customHeight="1">
      <c r="A307" s="30" t="str">
        <f t="shared" si="69"/>
        <v>Electricity Supply</v>
      </c>
      <c r="B307" s="30" t="str">
        <f t="shared" si="69"/>
        <v>Reduce Plant Downtime</v>
      </c>
      <c r="C307" s="30" t="str">
        <f t="shared" si="69"/>
        <v>Percentage Reduction in Plant Downtime</v>
      </c>
      <c r="D307" s="137" t="s">
        <v>609</v>
      </c>
      <c r="E307" s="137" t="s">
        <v>704</v>
      </c>
      <c r="F307" s="137"/>
      <c r="G307" s="137"/>
      <c r="H307" s="34">
        <v>678</v>
      </c>
      <c r="I307" s="137" t="s">
        <v>333</v>
      </c>
      <c r="J307" s="30" t="str">
        <f t="shared" si="70"/>
        <v>Reduce Plant Downtime</v>
      </c>
      <c r="K307" s="30" t="str">
        <f t="shared" si="70"/>
        <v>elec reduce plant downtime</v>
      </c>
      <c r="L307" s="37"/>
      <c r="M307" s="37"/>
      <c r="N307" s="37"/>
      <c r="O307" s="160"/>
      <c r="P307" s="138"/>
      <c r="Q307" s="137"/>
      <c r="R307" s="137"/>
      <c r="S307" s="158"/>
      <c r="T307" s="137"/>
    </row>
    <row r="308" spans="1:20" s="38" customFormat="1" ht="32" customHeight="1">
      <c r="A308" s="30" t="str">
        <f t="shared" si="69"/>
        <v>Electricity Supply</v>
      </c>
      <c r="B308" s="30" t="str">
        <f t="shared" si="69"/>
        <v>Reduce Plant Downtime</v>
      </c>
      <c r="C308" s="30" t="str">
        <f t="shared" si="69"/>
        <v>Percentage Reduction in Plant Downtime</v>
      </c>
      <c r="D308" s="137" t="s">
        <v>609</v>
      </c>
      <c r="E308" s="137" t="s">
        <v>705</v>
      </c>
      <c r="F308" s="137"/>
      <c r="G308" s="137"/>
      <c r="H308" s="34">
        <v>679</v>
      </c>
      <c r="I308" s="137" t="s">
        <v>333</v>
      </c>
      <c r="J308" s="30" t="str">
        <f t="shared" si="70"/>
        <v>Reduce Plant Downtime</v>
      </c>
      <c r="K308" s="30" t="str">
        <f t="shared" si="70"/>
        <v>elec reduce plant downtime</v>
      </c>
      <c r="L308" s="37"/>
      <c r="M308" s="37"/>
      <c r="N308" s="37"/>
      <c r="O308" s="160"/>
      <c r="P308" s="138"/>
      <c r="Q308" s="137"/>
      <c r="R308" s="137"/>
      <c r="S308" s="158"/>
      <c r="T308" s="137"/>
    </row>
    <row r="309" spans="1:20" s="38" customFormat="1" ht="32" customHeight="1">
      <c r="A309" s="30" t="str">
        <f t="shared" si="69"/>
        <v>Electricity Supply</v>
      </c>
      <c r="B309" s="30" t="str">
        <f t="shared" si="69"/>
        <v>Reduce Plant Downtime</v>
      </c>
      <c r="C309" s="30" t="str">
        <f t="shared" si="69"/>
        <v>Percentage Reduction in Plant Downtime</v>
      </c>
      <c r="D309" s="137" t="s">
        <v>612</v>
      </c>
      <c r="E309" s="137" t="s">
        <v>702</v>
      </c>
      <c r="F309" s="137"/>
      <c r="G309" s="137"/>
      <c r="H309" s="34">
        <v>680</v>
      </c>
      <c r="I309" s="137" t="s">
        <v>333</v>
      </c>
      <c r="J309" s="30" t="str">
        <f t="shared" si="70"/>
        <v>Reduce Plant Downtime</v>
      </c>
      <c r="K309" s="30" t="str">
        <f t="shared" si="70"/>
        <v>elec reduce plant downtime</v>
      </c>
      <c r="L309" s="37"/>
      <c r="M309" s="37"/>
      <c r="N309" s="37"/>
      <c r="O309" s="160"/>
      <c r="P309" s="138"/>
      <c r="Q309" s="137"/>
      <c r="R309" s="137"/>
      <c r="S309" s="158"/>
      <c r="T309" s="137"/>
    </row>
    <row r="310" spans="1:20" s="38" customFormat="1" ht="32" customHeight="1">
      <c r="A310" s="30" t="str">
        <f t="shared" si="69"/>
        <v>Electricity Supply</v>
      </c>
      <c r="B310" s="30" t="str">
        <f t="shared" si="69"/>
        <v>Reduce Plant Downtime</v>
      </c>
      <c r="C310" s="30" t="str">
        <f t="shared" si="69"/>
        <v>Percentage Reduction in Plant Downtime</v>
      </c>
      <c r="D310" s="137" t="s">
        <v>612</v>
      </c>
      <c r="E310" s="137" t="s">
        <v>704</v>
      </c>
      <c r="F310" s="137"/>
      <c r="G310" s="137"/>
      <c r="H310" s="34">
        <v>681</v>
      </c>
      <c r="I310" s="137" t="s">
        <v>333</v>
      </c>
      <c r="J310" s="30" t="str">
        <f t="shared" si="70"/>
        <v>Reduce Plant Downtime</v>
      </c>
      <c r="K310" s="30" t="str">
        <f t="shared" si="70"/>
        <v>elec reduce plant downtime</v>
      </c>
      <c r="L310" s="37"/>
      <c r="M310" s="37"/>
      <c r="N310" s="37"/>
      <c r="O310" s="160"/>
      <c r="P310" s="138"/>
      <c r="Q310" s="137"/>
      <c r="R310" s="137"/>
      <c r="S310" s="158"/>
      <c r="T310" s="137"/>
    </row>
    <row r="311" spans="1:20" s="38" customFormat="1" ht="160" customHeight="1">
      <c r="A311" s="30" t="str">
        <f t="shared" si="69"/>
        <v>Electricity Supply</v>
      </c>
      <c r="B311" s="30" t="str">
        <f t="shared" si="69"/>
        <v>Reduce Plant Downtime</v>
      </c>
      <c r="C311" s="30" t="str">
        <f t="shared" si="69"/>
        <v>Percentage Reduction in Plant Downtime</v>
      </c>
      <c r="D311" s="137" t="s">
        <v>612</v>
      </c>
      <c r="E311" s="137" t="s">
        <v>705</v>
      </c>
      <c r="F311" s="137" t="s">
        <v>712</v>
      </c>
      <c r="G311" s="137" t="s">
        <v>613</v>
      </c>
      <c r="H311" s="34">
        <v>182</v>
      </c>
      <c r="I311" s="137" t="s">
        <v>311</v>
      </c>
      <c r="J311" s="30" t="str">
        <f t="shared" ref="J311:J320" si="71">J$276</f>
        <v>Reduce Plant Downtime</v>
      </c>
      <c r="K311" s="81" t="str">
        <f t="shared" ref="K311:K320" si="72">K$279</f>
        <v>elec reduce plant downtime</v>
      </c>
      <c r="L311" s="35">
        <v>0</v>
      </c>
      <c r="M311" s="35">
        <v>0.25</v>
      </c>
      <c r="N311" s="35">
        <v>0.01</v>
      </c>
      <c r="O311" s="137" t="s">
        <v>707</v>
      </c>
      <c r="P311" s="138" t="s">
        <v>717</v>
      </c>
      <c r="Q311" s="137" t="s">
        <v>709</v>
      </c>
      <c r="R311" s="137" t="s">
        <v>710</v>
      </c>
      <c r="S311" s="158" t="s">
        <v>714</v>
      </c>
      <c r="T311" s="137"/>
    </row>
    <row r="312" spans="1:20" s="38" customFormat="1" ht="32" customHeight="1">
      <c r="A312" s="30" t="str">
        <f t="shared" si="69"/>
        <v>Electricity Supply</v>
      </c>
      <c r="B312" s="30" t="str">
        <f t="shared" si="69"/>
        <v>Reduce Plant Downtime</v>
      </c>
      <c r="C312" s="30" t="str">
        <f t="shared" si="69"/>
        <v>Percentage Reduction in Plant Downtime</v>
      </c>
      <c r="D312" s="137" t="s">
        <v>614</v>
      </c>
      <c r="E312" s="137" t="s">
        <v>702</v>
      </c>
      <c r="G312" s="137"/>
      <c r="H312" s="34">
        <v>682</v>
      </c>
      <c r="I312" s="137" t="s">
        <v>333</v>
      </c>
      <c r="J312" s="30" t="str">
        <f t="shared" si="71"/>
        <v>Reduce Plant Downtime</v>
      </c>
      <c r="K312" s="81" t="str">
        <f t="shared" si="72"/>
        <v>elec reduce plant downtime</v>
      </c>
      <c r="L312" s="35"/>
      <c r="M312" s="35"/>
      <c r="N312" s="35"/>
      <c r="O312" s="137"/>
      <c r="P312" s="138"/>
      <c r="Q312" s="137"/>
      <c r="R312" s="137"/>
      <c r="S312" s="158"/>
      <c r="T312" s="137"/>
    </row>
    <row r="313" spans="1:20" s="38" customFormat="1" ht="32" customHeight="1">
      <c r="A313" s="30" t="str">
        <f t="shared" si="69"/>
        <v>Electricity Supply</v>
      </c>
      <c r="B313" s="30" t="str">
        <f t="shared" si="69"/>
        <v>Reduce Plant Downtime</v>
      </c>
      <c r="C313" s="30" t="str">
        <f t="shared" si="69"/>
        <v>Percentage Reduction in Plant Downtime</v>
      </c>
      <c r="D313" s="137" t="s">
        <v>614</v>
      </c>
      <c r="E313" s="137" t="s">
        <v>704</v>
      </c>
      <c r="H313" s="34">
        <v>683</v>
      </c>
      <c r="I313" s="137" t="s">
        <v>333</v>
      </c>
      <c r="J313" s="30" t="str">
        <f t="shared" si="71"/>
        <v>Reduce Plant Downtime</v>
      </c>
      <c r="K313" s="81" t="str">
        <f t="shared" si="72"/>
        <v>elec reduce plant downtime</v>
      </c>
      <c r="L313" s="35"/>
      <c r="M313" s="35"/>
      <c r="N313" s="35"/>
      <c r="O313" s="137"/>
      <c r="P313" s="138"/>
      <c r="Q313" s="137"/>
      <c r="R313" s="137"/>
      <c r="S313" s="158"/>
      <c r="T313" s="137"/>
    </row>
    <row r="314" spans="1:20" s="38" customFormat="1" ht="32" customHeight="1">
      <c r="A314" s="30" t="str">
        <f t="shared" si="69"/>
        <v>Electricity Supply</v>
      </c>
      <c r="B314" s="30" t="str">
        <f t="shared" si="69"/>
        <v>Reduce Plant Downtime</v>
      </c>
      <c r="C314" s="30" t="str">
        <f t="shared" si="69"/>
        <v>Percentage Reduction in Plant Downtime</v>
      </c>
      <c r="D314" s="137" t="s">
        <v>614</v>
      </c>
      <c r="E314" s="137" t="s">
        <v>705</v>
      </c>
      <c r="H314" s="34">
        <v>684</v>
      </c>
      <c r="I314" s="137" t="s">
        <v>333</v>
      </c>
      <c r="J314" s="30" t="str">
        <f t="shared" si="71"/>
        <v>Reduce Plant Downtime</v>
      </c>
      <c r="K314" s="81" t="str">
        <f t="shared" si="72"/>
        <v>elec reduce plant downtime</v>
      </c>
      <c r="L314" s="35"/>
      <c r="M314" s="35"/>
      <c r="N314" s="35"/>
      <c r="O314" s="137"/>
      <c r="P314" s="138"/>
      <c r="Q314" s="137"/>
      <c r="R314" s="137"/>
      <c r="S314" s="158"/>
      <c r="T314" s="137"/>
    </row>
    <row r="315" spans="1:20" s="38" customFormat="1" ht="32" customHeight="1">
      <c r="A315" s="30" t="str">
        <f t="shared" si="69"/>
        <v>Electricity Supply</v>
      </c>
      <c r="B315" s="30" t="str">
        <f t="shared" si="69"/>
        <v>Reduce Plant Downtime</v>
      </c>
      <c r="C315" s="30" t="str">
        <f t="shared" si="69"/>
        <v>Percentage Reduction in Plant Downtime</v>
      </c>
      <c r="D315" s="137" t="s">
        <v>616</v>
      </c>
      <c r="E315" s="137" t="s">
        <v>702</v>
      </c>
      <c r="G315" s="137"/>
      <c r="H315" s="34">
        <v>685</v>
      </c>
      <c r="I315" s="137" t="s">
        <v>333</v>
      </c>
      <c r="J315" s="30" t="str">
        <f t="shared" si="71"/>
        <v>Reduce Plant Downtime</v>
      </c>
      <c r="K315" s="81" t="str">
        <f t="shared" si="72"/>
        <v>elec reduce plant downtime</v>
      </c>
      <c r="L315" s="35"/>
      <c r="M315" s="35"/>
      <c r="N315" s="35"/>
      <c r="O315" s="137"/>
      <c r="P315" s="138"/>
      <c r="Q315" s="137"/>
      <c r="R315" s="137"/>
      <c r="S315" s="158"/>
      <c r="T315" s="137"/>
    </row>
    <row r="316" spans="1:20" s="38" customFormat="1" ht="32" customHeight="1">
      <c r="A316" s="30" t="str">
        <f t="shared" si="69"/>
        <v>Electricity Supply</v>
      </c>
      <c r="B316" s="30" t="str">
        <f t="shared" si="69"/>
        <v>Reduce Plant Downtime</v>
      </c>
      <c r="C316" s="30" t="str">
        <f t="shared" si="69"/>
        <v>Percentage Reduction in Plant Downtime</v>
      </c>
      <c r="D316" s="137" t="s">
        <v>616</v>
      </c>
      <c r="E316" s="137" t="s">
        <v>704</v>
      </c>
      <c r="H316" s="34">
        <v>686</v>
      </c>
      <c r="I316" s="137" t="s">
        <v>333</v>
      </c>
      <c r="J316" s="30" t="str">
        <f t="shared" si="71"/>
        <v>Reduce Plant Downtime</v>
      </c>
      <c r="K316" s="81" t="str">
        <f t="shared" si="72"/>
        <v>elec reduce plant downtime</v>
      </c>
      <c r="L316" s="35"/>
      <c r="M316" s="35"/>
      <c r="N316" s="35"/>
      <c r="O316" s="137"/>
      <c r="P316" s="138"/>
      <c r="Q316" s="137"/>
      <c r="R316" s="137"/>
      <c r="S316" s="158"/>
      <c r="T316" s="137"/>
    </row>
    <row r="317" spans="1:20" s="38" customFormat="1" ht="32" customHeight="1">
      <c r="A317" s="30" t="str">
        <f t="shared" si="69"/>
        <v>Electricity Supply</v>
      </c>
      <c r="B317" s="30" t="str">
        <f t="shared" si="69"/>
        <v>Reduce Plant Downtime</v>
      </c>
      <c r="C317" s="30" t="str">
        <f t="shared" si="69"/>
        <v>Percentage Reduction in Plant Downtime</v>
      </c>
      <c r="D317" s="137" t="s">
        <v>616</v>
      </c>
      <c r="E317" s="137" t="s">
        <v>705</v>
      </c>
      <c r="G317" s="137"/>
      <c r="H317" s="34">
        <v>687</v>
      </c>
      <c r="I317" s="137" t="s">
        <v>333</v>
      </c>
      <c r="J317" s="30" t="str">
        <f t="shared" si="71"/>
        <v>Reduce Plant Downtime</v>
      </c>
      <c r="K317" s="81" t="str">
        <f t="shared" si="72"/>
        <v>elec reduce plant downtime</v>
      </c>
      <c r="L317" s="35"/>
      <c r="M317" s="35"/>
      <c r="N317" s="35"/>
      <c r="O317" s="137"/>
      <c r="P317" s="138"/>
      <c r="Q317" s="137"/>
      <c r="R317" s="137"/>
      <c r="S317" s="158"/>
      <c r="T317" s="137"/>
    </row>
    <row r="318" spans="1:20" s="38" customFormat="1" ht="32" customHeight="1">
      <c r="A318" s="30" t="str">
        <f t="shared" si="69"/>
        <v>Electricity Supply</v>
      </c>
      <c r="B318" s="30" t="str">
        <f t="shared" si="69"/>
        <v>Reduce Plant Downtime</v>
      </c>
      <c r="C318" s="30" t="str">
        <f t="shared" si="69"/>
        <v>Percentage Reduction in Plant Downtime</v>
      </c>
      <c r="D318" s="137" t="s">
        <v>618</v>
      </c>
      <c r="E318" s="137" t="s">
        <v>702</v>
      </c>
      <c r="G318" s="137"/>
      <c r="H318" s="34">
        <v>688</v>
      </c>
      <c r="I318" s="137" t="s">
        <v>333</v>
      </c>
      <c r="J318" s="30" t="str">
        <f t="shared" si="71"/>
        <v>Reduce Plant Downtime</v>
      </c>
      <c r="K318" s="81" t="str">
        <f t="shared" si="72"/>
        <v>elec reduce plant downtime</v>
      </c>
      <c r="L318" s="35"/>
      <c r="M318" s="35"/>
      <c r="N318" s="35"/>
      <c r="O318" s="137"/>
      <c r="P318" s="138"/>
      <c r="Q318" s="137"/>
      <c r="R318" s="137"/>
      <c r="S318" s="158"/>
      <c r="T318" s="137"/>
    </row>
    <row r="319" spans="1:20" s="38" customFormat="1" ht="32" customHeight="1">
      <c r="A319" s="30" t="str">
        <f t="shared" si="69"/>
        <v>Electricity Supply</v>
      </c>
      <c r="B319" s="30" t="str">
        <f t="shared" si="69"/>
        <v>Reduce Plant Downtime</v>
      </c>
      <c r="C319" s="30" t="str">
        <f t="shared" si="69"/>
        <v>Percentage Reduction in Plant Downtime</v>
      </c>
      <c r="D319" s="137" t="s">
        <v>618</v>
      </c>
      <c r="E319" s="137" t="s">
        <v>704</v>
      </c>
      <c r="F319" s="137"/>
      <c r="G319" s="137"/>
      <c r="H319" s="34">
        <v>689</v>
      </c>
      <c r="I319" s="137" t="s">
        <v>333</v>
      </c>
      <c r="J319" s="30" t="str">
        <f t="shared" si="71"/>
        <v>Reduce Plant Downtime</v>
      </c>
      <c r="K319" s="81" t="str">
        <f t="shared" si="72"/>
        <v>elec reduce plant downtime</v>
      </c>
      <c r="L319" s="35"/>
      <c r="M319" s="35"/>
      <c r="N319" s="35"/>
      <c r="O319" s="137"/>
      <c r="P319" s="138"/>
      <c r="Q319" s="137"/>
      <c r="R319" s="137"/>
      <c r="S319" s="158"/>
      <c r="T319" s="137"/>
    </row>
    <row r="320" spans="1:20" s="38" customFormat="1" ht="32" customHeight="1">
      <c r="A320" s="30" t="str">
        <f t="shared" si="69"/>
        <v>Electricity Supply</v>
      </c>
      <c r="B320" s="30" t="str">
        <f t="shared" si="69"/>
        <v>Reduce Plant Downtime</v>
      </c>
      <c r="C320" s="30" t="str">
        <f t="shared" si="69"/>
        <v>Percentage Reduction in Plant Downtime</v>
      </c>
      <c r="D320" s="137" t="s">
        <v>618</v>
      </c>
      <c r="E320" s="137" t="s">
        <v>705</v>
      </c>
      <c r="F320" s="137"/>
      <c r="G320" s="137"/>
      <c r="H320" s="34">
        <v>690</v>
      </c>
      <c r="I320" s="137" t="s">
        <v>333</v>
      </c>
      <c r="J320" s="30" t="str">
        <f t="shared" si="71"/>
        <v>Reduce Plant Downtime</v>
      </c>
      <c r="K320" s="81" t="str">
        <f t="shared" si="72"/>
        <v>elec reduce plant downtime</v>
      </c>
      <c r="L320" s="35"/>
      <c r="M320" s="35"/>
      <c r="N320" s="35"/>
      <c r="O320" s="137"/>
      <c r="P320" s="138"/>
      <c r="Q320" s="137"/>
      <c r="R320" s="137"/>
      <c r="S320" s="158"/>
      <c r="T320" s="137"/>
    </row>
    <row r="321" spans="1:20" s="38" customFormat="1" ht="96" customHeight="1">
      <c r="A321" s="38" t="s">
        <v>576</v>
      </c>
      <c r="B321" s="34" t="s">
        <v>718</v>
      </c>
      <c r="C321" s="34" t="s">
        <v>719</v>
      </c>
      <c r="D321" s="137" t="s">
        <v>595</v>
      </c>
      <c r="E321" s="137"/>
      <c r="F321" s="137" t="s">
        <v>596</v>
      </c>
      <c r="G321" s="137"/>
      <c r="H321" s="34">
        <v>194</v>
      </c>
      <c r="I321" s="137" t="s">
        <v>311</v>
      </c>
      <c r="J321" s="34" t="s">
        <v>718</v>
      </c>
      <c r="K321" s="38" t="s">
        <v>720</v>
      </c>
      <c r="L321" s="35">
        <v>0</v>
      </c>
      <c r="M321" s="35">
        <v>0.9</v>
      </c>
      <c r="N321" s="35">
        <v>0.01</v>
      </c>
      <c r="O321" s="137" t="s">
        <v>721</v>
      </c>
      <c r="P321" s="138" t="s">
        <v>722</v>
      </c>
      <c r="Q321" s="137" t="s">
        <v>723</v>
      </c>
      <c r="R321" s="137" t="s">
        <v>724</v>
      </c>
      <c r="S321" s="158"/>
      <c r="T321" s="137"/>
    </row>
    <row r="322" spans="1:20" s="38" customFormat="1" ht="96" customHeight="1">
      <c r="A322" s="30" t="str">
        <f t="shared" ref="A322:C323" si="73">A$321</f>
        <v>Electricity Supply</v>
      </c>
      <c r="B322" s="30" t="str">
        <f t="shared" si="73"/>
        <v>Reduce Soft Costs</v>
      </c>
      <c r="C322" s="30" t="str">
        <f t="shared" si="73"/>
        <v>Percent Reduction in Soft Costs of Capacity Construction</v>
      </c>
      <c r="D322" s="137" t="s">
        <v>597</v>
      </c>
      <c r="E322" s="137"/>
      <c r="F322" s="137" t="s">
        <v>598</v>
      </c>
      <c r="G322" s="137"/>
      <c r="H322" s="34">
        <v>195</v>
      </c>
      <c r="I322" s="137" t="s">
        <v>311</v>
      </c>
      <c r="J322" s="24" t="str">
        <f t="shared" ref="J322:O323" si="74">J$321</f>
        <v>Reduce Soft Costs</v>
      </c>
      <c r="K322" s="24" t="str">
        <f t="shared" si="74"/>
        <v>elec reduce soft costs</v>
      </c>
      <c r="L322" s="33">
        <f t="shared" si="74"/>
        <v>0</v>
      </c>
      <c r="M322" s="33">
        <f t="shared" si="74"/>
        <v>0.9</v>
      </c>
      <c r="N322" s="33">
        <f t="shared" si="74"/>
        <v>0.01</v>
      </c>
      <c r="O322" s="24" t="str">
        <f t="shared" si="74"/>
        <v>% reduction in soft costs</v>
      </c>
      <c r="P322" s="138" t="s">
        <v>725</v>
      </c>
      <c r="Q322" s="24" t="str">
        <f>Q$321</f>
        <v>endogenous-learning.html#red-soft-costs</v>
      </c>
      <c r="R322" s="24" t="str">
        <f>R$321</f>
        <v>reduce-soft-costs.html</v>
      </c>
      <c r="S322" s="158"/>
      <c r="T322" s="137"/>
    </row>
    <row r="323" spans="1:20" s="38" customFormat="1" ht="96" customHeight="1">
      <c r="A323" s="30" t="str">
        <f t="shared" si="73"/>
        <v>Electricity Supply</v>
      </c>
      <c r="B323" s="30" t="str">
        <f t="shared" si="73"/>
        <v>Reduce Soft Costs</v>
      </c>
      <c r="C323" s="30" t="str">
        <f t="shared" si="73"/>
        <v>Percent Reduction in Soft Costs of Capacity Construction</v>
      </c>
      <c r="D323" s="137" t="s">
        <v>612</v>
      </c>
      <c r="E323" s="137"/>
      <c r="F323" s="137" t="s">
        <v>613</v>
      </c>
      <c r="G323" s="137"/>
      <c r="H323" s="34">
        <v>196</v>
      </c>
      <c r="I323" s="137" t="s">
        <v>311</v>
      </c>
      <c r="J323" s="24" t="str">
        <f t="shared" si="74"/>
        <v>Reduce Soft Costs</v>
      </c>
      <c r="K323" s="24" t="str">
        <f t="shared" si="74"/>
        <v>elec reduce soft costs</v>
      </c>
      <c r="L323" s="33">
        <f t="shared" si="74"/>
        <v>0</v>
      </c>
      <c r="M323" s="33">
        <f t="shared" si="74"/>
        <v>0.9</v>
      </c>
      <c r="N323" s="33">
        <f t="shared" si="74"/>
        <v>0.01</v>
      </c>
      <c r="O323" s="24" t="str">
        <f t="shared" si="74"/>
        <v>% reduction in soft costs</v>
      </c>
      <c r="P323" s="138" t="s">
        <v>726</v>
      </c>
      <c r="Q323" s="24" t="str">
        <f>Q$321</f>
        <v>endogenous-learning.html#red-soft-costs</v>
      </c>
      <c r="R323" s="24" t="str">
        <f>R$321</f>
        <v>reduce-soft-costs.html</v>
      </c>
      <c r="S323" s="158"/>
      <c r="T323" s="137"/>
    </row>
    <row r="324" spans="1:20" s="38" customFormat="1" ht="80" customHeight="1">
      <c r="A324" s="38" t="s">
        <v>576</v>
      </c>
      <c r="B324" s="38" t="s">
        <v>727</v>
      </c>
      <c r="C324" s="38" t="s">
        <v>728</v>
      </c>
      <c r="D324" s="137"/>
      <c r="E324" s="137"/>
      <c r="F324" s="137"/>
      <c r="G324" s="137"/>
      <c r="H324" s="34">
        <v>145</v>
      </c>
      <c r="I324" s="137" t="s">
        <v>311</v>
      </c>
      <c r="J324" s="38" t="s">
        <v>729</v>
      </c>
      <c r="K324" s="166" t="s">
        <v>730</v>
      </c>
      <c r="L324" s="35">
        <v>0</v>
      </c>
      <c r="M324" s="35">
        <v>0.4</v>
      </c>
      <c r="N324" s="35">
        <v>0.01</v>
      </c>
      <c r="O324" s="137" t="s">
        <v>731</v>
      </c>
      <c r="P324" s="138" t="s">
        <v>732</v>
      </c>
      <c r="Q324" s="137" t="s">
        <v>733</v>
      </c>
      <c r="R324" s="137" t="s">
        <v>734</v>
      </c>
      <c r="S324" s="158" t="s">
        <v>735</v>
      </c>
      <c r="T324" s="137"/>
    </row>
    <row r="325" spans="1:20" s="38" customFormat="1" ht="48" customHeight="1">
      <c r="A325" s="38" t="s">
        <v>576</v>
      </c>
      <c r="B325" s="166" t="s">
        <v>736</v>
      </c>
      <c r="C325" s="38" t="s">
        <v>737</v>
      </c>
      <c r="D325" s="135" t="s">
        <v>579</v>
      </c>
      <c r="E325" s="135"/>
      <c r="F325" s="137" t="s">
        <v>580</v>
      </c>
      <c r="G325" s="137"/>
      <c r="H325" s="34">
        <v>691</v>
      </c>
      <c r="I325" s="137" t="s">
        <v>333</v>
      </c>
      <c r="J325" s="166" t="s">
        <v>736</v>
      </c>
      <c r="K325" s="166" t="s">
        <v>738</v>
      </c>
      <c r="L325" s="35">
        <v>0</v>
      </c>
      <c r="M325" s="35">
        <v>0.95</v>
      </c>
      <c r="N325" s="35">
        <v>0.01</v>
      </c>
      <c r="O325" s="137" t="s">
        <v>739</v>
      </c>
      <c r="P325" s="138"/>
      <c r="Q325" s="135" t="s">
        <v>740</v>
      </c>
      <c r="R325" s="137"/>
      <c r="S325" s="158"/>
      <c r="T325" s="137"/>
    </row>
    <row r="326" spans="1:20" s="38" customFormat="1" ht="48" customHeight="1">
      <c r="A326" s="30" t="str">
        <f t="shared" ref="A326:C337" si="75">A$325</f>
        <v>Electricity Supply</v>
      </c>
      <c r="B326" s="30" t="str">
        <f t="shared" si="75"/>
        <v>Subsidy for Capacity Construction</v>
      </c>
      <c r="C326" s="30" t="str">
        <f t="shared" si="75"/>
        <v>Perc Subsidy for Elec Capacity Construction</v>
      </c>
      <c r="D326" s="137" t="s">
        <v>741</v>
      </c>
      <c r="E326" s="160"/>
      <c r="F326" s="137" t="s">
        <v>742</v>
      </c>
      <c r="G326" s="137"/>
      <c r="H326" s="34">
        <v>692</v>
      </c>
      <c r="I326" s="137" t="s">
        <v>333</v>
      </c>
      <c r="J326" s="30" t="str">
        <f t="shared" ref="J326:O337" si="76">J$325</f>
        <v>Subsidy for Capacity Construction</v>
      </c>
      <c r="K326" s="30" t="str">
        <f t="shared" si="76"/>
        <v>elec capacity construction subsidy</v>
      </c>
      <c r="L326" s="37">
        <f t="shared" si="76"/>
        <v>0</v>
      </c>
      <c r="M326" s="37">
        <f t="shared" si="76"/>
        <v>0.95</v>
      </c>
      <c r="N326" s="37">
        <f t="shared" si="76"/>
        <v>0.01</v>
      </c>
      <c r="O326" s="30" t="str">
        <f t="shared" si="76"/>
        <v>% of construction cost</v>
      </c>
      <c r="P326" s="138"/>
      <c r="Q326" s="30" t="str">
        <f t="shared" ref="Q326:Q337" si="77">Q$325</f>
        <v>electricity-sector-main.html#subsidies</v>
      </c>
      <c r="R326" s="137"/>
      <c r="S326" s="158"/>
      <c r="T326" s="137"/>
    </row>
    <row r="327" spans="1:20" s="38" customFormat="1" ht="160" customHeight="1">
      <c r="A327" s="30" t="str">
        <f t="shared" si="75"/>
        <v>Electricity Supply</v>
      </c>
      <c r="B327" s="30" t="str">
        <f t="shared" si="75"/>
        <v>Subsidy for Capacity Construction</v>
      </c>
      <c r="C327" s="30" t="str">
        <f t="shared" si="75"/>
        <v>Perc Subsidy for Elec Capacity Construction</v>
      </c>
      <c r="D327" s="137" t="s">
        <v>589</v>
      </c>
      <c r="E327" s="160"/>
      <c r="F327" s="137" t="s">
        <v>590</v>
      </c>
      <c r="G327" s="137"/>
      <c r="H327" s="34">
        <v>517</v>
      </c>
      <c r="I327" s="137" t="s">
        <v>311</v>
      </c>
      <c r="J327" s="30" t="str">
        <f t="shared" si="76"/>
        <v>Subsidy for Capacity Construction</v>
      </c>
      <c r="K327" s="30" t="str">
        <f t="shared" si="76"/>
        <v>elec capacity construction subsidy</v>
      </c>
      <c r="L327" s="37">
        <f t="shared" si="76"/>
        <v>0</v>
      </c>
      <c r="M327" s="37">
        <f t="shared" si="76"/>
        <v>0.95</v>
      </c>
      <c r="N327" s="37">
        <f t="shared" si="76"/>
        <v>0.01</v>
      </c>
      <c r="O327" s="30" t="str">
        <f t="shared" si="76"/>
        <v>% of construction cost</v>
      </c>
      <c r="P327" s="138" t="s">
        <v>743</v>
      </c>
      <c r="Q327" s="30" t="str">
        <f t="shared" si="77"/>
        <v>electricity-sector-main.html#subsidies</v>
      </c>
      <c r="R327" s="137"/>
      <c r="S327" s="95" t="s">
        <v>744</v>
      </c>
      <c r="T327" s="137"/>
    </row>
    <row r="328" spans="1:20" s="38" customFormat="1" ht="48" customHeight="1">
      <c r="A328" s="30" t="str">
        <f t="shared" si="75"/>
        <v>Electricity Supply</v>
      </c>
      <c r="B328" s="30" t="str">
        <f t="shared" si="75"/>
        <v>Subsidy for Capacity Construction</v>
      </c>
      <c r="C328" s="30" t="str">
        <f t="shared" si="75"/>
        <v>Perc Subsidy for Elec Capacity Construction</v>
      </c>
      <c r="D328" s="137" t="s">
        <v>592</v>
      </c>
      <c r="E328" s="160"/>
      <c r="F328" s="137" t="s">
        <v>593</v>
      </c>
      <c r="G328" s="137"/>
      <c r="H328" s="34">
        <v>693</v>
      </c>
      <c r="I328" s="137" t="s">
        <v>333</v>
      </c>
      <c r="J328" s="30" t="str">
        <f t="shared" si="76"/>
        <v>Subsidy for Capacity Construction</v>
      </c>
      <c r="K328" s="30" t="str">
        <f t="shared" si="76"/>
        <v>elec capacity construction subsidy</v>
      </c>
      <c r="L328" s="37">
        <f t="shared" si="76"/>
        <v>0</v>
      </c>
      <c r="M328" s="37">
        <f t="shared" si="76"/>
        <v>0.95</v>
      </c>
      <c r="N328" s="37">
        <f t="shared" si="76"/>
        <v>0.01</v>
      </c>
      <c r="O328" s="30" t="str">
        <f t="shared" si="76"/>
        <v>% of construction cost</v>
      </c>
      <c r="P328" s="138"/>
      <c r="Q328" s="30" t="str">
        <f t="shared" si="77"/>
        <v>electricity-sector-main.html#subsidies</v>
      </c>
      <c r="R328" s="137"/>
      <c r="S328" s="158"/>
      <c r="T328" s="137"/>
    </row>
    <row r="329" spans="1:20" s="38" customFormat="1" ht="136" customHeight="1">
      <c r="A329" s="30" t="str">
        <f t="shared" si="75"/>
        <v>Electricity Supply</v>
      </c>
      <c r="B329" s="30" t="str">
        <f t="shared" si="75"/>
        <v>Subsidy for Capacity Construction</v>
      </c>
      <c r="C329" s="30" t="str">
        <f t="shared" si="75"/>
        <v>Perc Subsidy for Elec Capacity Construction</v>
      </c>
      <c r="D329" s="137" t="s">
        <v>595</v>
      </c>
      <c r="E329" s="160"/>
      <c r="F329" s="137" t="s">
        <v>596</v>
      </c>
      <c r="G329" s="137"/>
      <c r="H329" s="34">
        <v>518</v>
      </c>
      <c r="I329" s="137" t="s">
        <v>311</v>
      </c>
      <c r="J329" s="30" t="str">
        <f t="shared" si="76"/>
        <v>Subsidy for Capacity Construction</v>
      </c>
      <c r="K329" s="30" t="str">
        <f t="shared" si="76"/>
        <v>elec capacity construction subsidy</v>
      </c>
      <c r="L329" s="37">
        <f t="shared" si="76"/>
        <v>0</v>
      </c>
      <c r="M329" s="37">
        <f t="shared" si="76"/>
        <v>0.95</v>
      </c>
      <c r="N329" s="37">
        <f t="shared" si="76"/>
        <v>0.01</v>
      </c>
      <c r="O329" s="30" t="str">
        <f t="shared" si="76"/>
        <v>% of construction cost</v>
      </c>
      <c r="P329" s="143"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30" t="str">
        <f t="shared" si="77"/>
        <v>electricity-sector-main.html#subsidies</v>
      </c>
      <c r="R329" s="137"/>
      <c r="S329" s="95" t="s">
        <v>745</v>
      </c>
      <c r="T329" s="137"/>
    </row>
    <row r="330" spans="1:20" s="38" customFormat="1" ht="96" customHeight="1">
      <c r="A330" s="30" t="str">
        <f t="shared" si="75"/>
        <v>Electricity Supply</v>
      </c>
      <c r="B330" s="30" t="str">
        <f t="shared" si="75"/>
        <v>Subsidy for Capacity Construction</v>
      </c>
      <c r="C330" s="30" t="str">
        <f t="shared" si="75"/>
        <v>Perc Subsidy for Elec Capacity Construction</v>
      </c>
      <c r="D330" s="137" t="s">
        <v>597</v>
      </c>
      <c r="E330" s="160"/>
      <c r="F330" s="137" t="s">
        <v>598</v>
      </c>
      <c r="G330" s="137"/>
      <c r="H330" s="34">
        <v>519</v>
      </c>
      <c r="I330" s="137" t="s">
        <v>311</v>
      </c>
      <c r="J330" s="30" t="str">
        <f t="shared" si="76"/>
        <v>Subsidy for Capacity Construction</v>
      </c>
      <c r="K330" s="30" t="str">
        <f t="shared" si="76"/>
        <v>elec capacity construction subsidy</v>
      </c>
      <c r="L330" s="37">
        <f t="shared" si="76"/>
        <v>0</v>
      </c>
      <c r="M330" s="37">
        <f t="shared" si="76"/>
        <v>0.95</v>
      </c>
      <c r="N330" s="37">
        <f t="shared" si="76"/>
        <v>0.01</v>
      </c>
      <c r="O330" s="30" t="str">
        <f t="shared" si="76"/>
        <v>% of construction cost</v>
      </c>
      <c r="P330" s="143"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30" t="str">
        <f t="shared" si="77"/>
        <v>electricity-sector-main.html#subsidies</v>
      </c>
      <c r="R330" s="137"/>
      <c r="S330" s="95" t="s">
        <v>745</v>
      </c>
      <c r="T330" s="137"/>
    </row>
    <row r="331" spans="1:20" s="38" customFormat="1" ht="48" customHeight="1">
      <c r="A331" s="30" t="str">
        <f t="shared" si="75"/>
        <v>Electricity Supply</v>
      </c>
      <c r="B331" s="30" t="str">
        <f t="shared" si="75"/>
        <v>Subsidy for Capacity Construction</v>
      </c>
      <c r="C331" s="30" t="str">
        <f t="shared" si="75"/>
        <v>Perc Subsidy for Elec Capacity Construction</v>
      </c>
      <c r="D331" s="137" t="s">
        <v>599</v>
      </c>
      <c r="E331" s="160"/>
      <c r="F331" s="137" t="s">
        <v>600</v>
      </c>
      <c r="G331" s="137"/>
      <c r="H331" s="34">
        <v>520</v>
      </c>
      <c r="I331" s="137" t="s">
        <v>311</v>
      </c>
      <c r="J331" s="30" t="str">
        <f t="shared" si="76"/>
        <v>Subsidy for Capacity Construction</v>
      </c>
      <c r="K331" s="30" t="str">
        <f t="shared" si="76"/>
        <v>elec capacity construction subsidy</v>
      </c>
      <c r="L331" s="37">
        <f t="shared" si="76"/>
        <v>0</v>
      </c>
      <c r="M331" s="37">
        <f t="shared" si="76"/>
        <v>0.95</v>
      </c>
      <c r="N331" s="37">
        <f t="shared" si="76"/>
        <v>0.01</v>
      </c>
      <c r="O331" s="30" t="str">
        <f t="shared" si="76"/>
        <v>% of construction cost</v>
      </c>
      <c r="Q331" s="30" t="str">
        <f t="shared" si="77"/>
        <v>electricity-sector-main.html#subsidies</v>
      </c>
      <c r="R331" s="137"/>
      <c r="S331" s="95" t="s">
        <v>745</v>
      </c>
      <c r="T331" s="137"/>
    </row>
    <row r="332" spans="1:20" s="38" customFormat="1" ht="112" customHeight="1">
      <c r="A332" s="30" t="str">
        <f t="shared" si="75"/>
        <v>Electricity Supply</v>
      </c>
      <c r="B332" s="30" t="str">
        <f t="shared" si="75"/>
        <v>Subsidy for Capacity Construction</v>
      </c>
      <c r="C332" s="30" t="str">
        <f t="shared" si="75"/>
        <v>Perc Subsidy for Elec Capacity Construction</v>
      </c>
      <c r="D332" s="137" t="s">
        <v>601</v>
      </c>
      <c r="E332" s="160"/>
      <c r="F332" s="137" t="s">
        <v>602</v>
      </c>
      <c r="G332" s="137"/>
      <c r="H332" s="34">
        <v>521</v>
      </c>
      <c r="I332" s="137" t="s">
        <v>311</v>
      </c>
      <c r="J332" s="30" t="str">
        <f t="shared" si="76"/>
        <v>Subsidy for Capacity Construction</v>
      </c>
      <c r="K332" s="30" t="str">
        <f t="shared" si="76"/>
        <v>elec capacity construction subsidy</v>
      </c>
      <c r="L332" s="37">
        <f t="shared" si="76"/>
        <v>0</v>
      </c>
      <c r="M332" s="37">
        <f t="shared" si="76"/>
        <v>0.95</v>
      </c>
      <c r="N332" s="37">
        <f t="shared" si="76"/>
        <v>0.01</v>
      </c>
      <c r="O332" s="30" t="str">
        <f t="shared" si="76"/>
        <v>% of construction cost</v>
      </c>
      <c r="P332" s="138" t="s">
        <v>746</v>
      </c>
      <c r="Q332" s="30" t="str">
        <f t="shared" si="77"/>
        <v>electricity-sector-main.html#subsidies</v>
      </c>
      <c r="R332" s="137"/>
      <c r="S332" s="95" t="s">
        <v>747</v>
      </c>
      <c r="T332" s="137"/>
    </row>
    <row r="333" spans="1:20" s="38" customFormat="1" ht="48" customHeight="1">
      <c r="A333" s="30" t="str">
        <f t="shared" si="75"/>
        <v>Electricity Supply</v>
      </c>
      <c r="B333" s="30" t="str">
        <f t="shared" si="75"/>
        <v>Subsidy for Capacity Construction</v>
      </c>
      <c r="C333" s="30" t="str">
        <f t="shared" si="75"/>
        <v>Perc Subsidy for Elec Capacity Construction</v>
      </c>
      <c r="D333" s="137" t="s">
        <v>609</v>
      </c>
      <c r="E333" s="160"/>
      <c r="F333" s="137" t="s">
        <v>610</v>
      </c>
      <c r="G333" s="137"/>
      <c r="H333" s="34">
        <v>694</v>
      </c>
      <c r="I333" s="137" t="s">
        <v>333</v>
      </c>
      <c r="J333" s="30" t="str">
        <f t="shared" si="76"/>
        <v>Subsidy for Capacity Construction</v>
      </c>
      <c r="K333" s="30" t="str">
        <f t="shared" si="76"/>
        <v>elec capacity construction subsidy</v>
      </c>
      <c r="L333" s="37">
        <f t="shared" si="76"/>
        <v>0</v>
      </c>
      <c r="M333" s="37">
        <f t="shared" si="76"/>
        <v>0.95</v>
      </c>
      <c r="N333" s="37">
        <f t="shared" si="76"/>
        <v>0.01</v>
      </c>
      <c r="O333" s="30" t="str">
        <f t="shared" si="76"/>
        <v>% of construction cost</v>
      </c>
      <c r="P333" s="138"/>
      <c r="Q333" s="30" t="str">
        <f t="shared" si="77"/>
        <v>electricity-sector-main.html#subsidies</v>
      </c>
      <c r="R333" s="137"/>
      <c r="S333" s="158"/>
      <c r="T333" s="137"/>
    </row>
    <row r="334" spans="1:20" s="38" customFormat="1" ht="96" customHeight="1">
      <c r="A334" s="30" t="str">
        <f t="shared" si="75"/>
        <v>Electricity Supply</v>
      </c>
      <c r="B334" s="30" t="str">
        <f t="shared" si="75"/>
        <v>Subsidy for Capacity Construction</v>
      </c>
      <c r="C334" s="30" t="str">
        <f t="shared" si="75"/>
        <v>Perc Subsidy for Elec Capacity Construction</v>
      </c>
      <c r="D334" s="137" t="s">
        <v>612</v>
      </c>
      <c r="E334" s="160"/>
      <c r="F334" s="137" t="s">
        <v>613</v>
      </c>
      <c r="G334" s="137"/>
      <c r="H334" s="34">
        <v>522</v>
      </c>
      <c r="I334" s="137" t="s">
        <v>311</v>
      </c>
      <c r="J334" s="30" t="str">
        <f t="shared" si="76"/>
        <v>Subsidy for Capacity Construction</v>
      </c>
      <c r="K334" s="30" t="str">
        <f t="shared" si="76"/>
        <v>elec capacity construction subsidy</v>
      </c>
      <c r="L334" s="37">
        <f t="shared" si="76"/>
        <v>0</v>
      </c>
      <c r="M334" s="37">
        <f t="shared" si="76"/>
        <v>0.95</v>
      </c>
      <c r="N334" s="37">
        <f t="shared" si="76"/>
        <v>0.01</v>
      </c>
      <c r="O334" s="30" t="str">
        <f t="shared" si="76"/>
        <v>% of construction cost</v>
      </c>
      <c r="P334" s="143"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30" t="str">
        <f t="shared" si="77"/>
        <v>electricity-sector-main.html#subsidies</v>
      </c>
      <c r="R334" s="137"/>
      <c r="S334" s="95" t="s">
        <v>745</v>
      </c>
      <c r="T334" s="137"/>
    </row>
    <row r="335" spans="1:20" s="38" customFormat="1" ht="48" customHeight="1">
      <c r="A335" s="30" t="str">
        <f t="shared" si="75"/>
        <v>Electricity Supply</v>
      </c>
      <c r="B335" s="30" t="str">
        <f t="shared" si="75"/>
        <v>Subsidy for Capacity Construction</v>
      </c>
      <c r="C335" s="30" t="str">
        <f t="shared" si="75"/>
        <v>Perc Subsidy for Elec Capacity Construction</v>
      </c>
      <c r="D335" s="137" t="s">
        <v>614</v>
      </c>
      <c r="E335" s="135"/>
      <c r="F335" s="137" t="s">
        <v>615</v>
      </c>
      <c r="G335" s="137"/>
      <c r="H335" s="34">
        <v>695</v>
      </c>
      <c r="I335" s="137" t="s">
        <v>333</v>
      </c>
      <c r="J335" s="30" t="str">
        <f t="shared" si="76"/>
        <v>Subsidy for Capacity Construction</v>
      </c>
      <c r="K335" s="30" t="str">
        <f t="shared" si="76"/>
        <v>elec capacity construction subsidy</v>
      </c>
      <c r="L335" s="37">
        <f t="shared" si="76"/>
        <v>0</v>
      </c>
      <c r="M335" s="37">
        <f t="shared" si="76"/>
        <v>0.95</v>
      </c>
      <c r="N335" s="37">
        <f t="shared" si="76"/>
        <v>0.01</v>
      </c>
      <c r="O335" s="30" t="str">
        <f t="shared" si="76"/>
        <v>% of construction cost</v>
      </c>
      <c r="P335" s="138"/>
      <c r="Q335" s="30" t="str">
        <f t="shared" si="77"/>
        <v>electricity-sector-main.html#subsidies</v>
      </c>
      <c r="R335" s="137"/>
      <c r="S335" s="158"/>
      <c r="T335" s="137"/>
    </row>
    <row r="336" spans="1:20" s="38" customFormat="1" ht="48" customHeight="1">
      <c r="A336" s="30" t="str">
        <f t="shared" si="75"/>
        <v>Electricity Supply</v>
      </c>
      <c r="B336" s="30" t="str">
        <f t="shared" si="75"/>
        <v>Subsidy for Capacity Construction</v>
      </c>
      <c r="C336" s="30" t="str">
        <f t="shared" si="75"/>
        <v>Perc Subsidy for Elec Capacity Construction</v>
      </c>
      <c r="D336" s="137" t="s">
        <v>616</v>
      </c>
      <c r="E336" s="135"/>
      <c r="F336" s="137" t="s">
        <v>617</v>
      </c>
      <c r="G336" s="137"/>
      <c r="H336" s="34">
        <v>696</v>
      </c>
      <c r="I336" s="137" t="s">
        <v>333</v>
      </c>
      <c r="J336" s="30" t="str">
        <f t="shared" si="76"/>
        <v>Subsidy for Capacity Construction</v>
      </c>
      <c r="K336" s="30" t="str">
        <f t="shared" si="76"/>
        <v>elec capacity construction subsidy</v>
      </c>
      <c r="L336" s="37">
        <f t="shared" si="76"/>
        <v>0</v>
      </c>
      <c r="M336" s="37">
        <f t="shared" si="76"/>
        <v>0.95</v>
      </c>
      <c r="N336" s="37">
        <f t="shared" si="76"/>
        <v>0.01</v>
      </c>
      <c r="O336" s="30" t="str">
        <f t="shared" si="76"/>
        <v>% of construction cost</v>
      </c>
      <c r="P336" s="138"/>
      <c r="Q336" s="30" t="str">
        <f t="shared" si="77"/>
        <v>electricity-sector-main.html#subsidies</v>
      </c>
      <c r="R336" s="137"/>
      <c r="S336" s="158"/>
      <c r="T336" s="137"/>
    </row>
    <row r="337" spans="1:21" s="38" customFormat="1" ht="48" customHeight="1">
      <c r="A337" s="30" t="str">
        <f t="shared" si="75"/>
        <v>Electricity Supply</v>
      </c>
      <c r="B337" s="30" t="str">
        <f t="shared" si="75"/>
        <v>Subsidy for Capacity Construction</v>
      </c>
      <c r="C337" s="30" t="str">
        <f t="shared" si="75"/>
        <v>Perc Subsidy for Elec Capacity Construction</v>
      </c>
      <c r="D337" s="137" t="s">
        <v>618</v>
      </c>
      <c r="E337" s="135"/>
      <c r="F337" s="137" t="s">
        <v>619</v>
      </c>
      <c r="G337" s="137"/>
      <c r="H337" s="34">
        <v>697</v>
      </c>
      <c r="I337" s="137" t="s">
        <v>333</v>
      </c>
      <c r="J337" s="30" t="str">
        <f t="shared" si="76"/>
        <v>Subsidy for Capacity Construction</v>
      </c>
      <c r="K337" s="30" t="str">
        <f t="shared" si="76"/>
        <v>elec capacity construction subsidy</v>
      </c>
      <c r="L337" s="37">
        <f t="shared" si="76"/>
        <v>0</v>
      </c>
      <c r="M337" s="37">
        <f t="shared" si="76"/>
        <v>0.95</v>
      </c>
      <c r="N337" s="37">
        <f t="shared" si="76"/>
        <v>0.01</v>
      </c>
      <c r="O337" s="30" t="str">
        <f t="shared" si="76"/>
        <v>% of construction cost</v>
      </c>
      <c r="P337" s="138"/>
      <c r="Q337" s="30" t="str">
        <f t="shared" si="77"/>
        <v>electricity-sector-main.html#subsidies</v>
      </c>
      <c r="R337" s="137"/>
      <c r="S337" s="158"/>
      <c r="T337" s="137"/>
    </row>
    <row r="338" spans="1:21" s="81" customFormat="1" ht="32" customHeight="1">
      <c r="A338" s="166" t="s">
        <v>576</v>
      </c>
      <c r="B338" s="166" t="s">
        <v>748</v>
      </c>
      <c r="C338" s="166" t="s">
        <v>749</v>
      </c>
      <c r="D338" s="135" t="s">
        <v>579</v>
      </c>
      <c r="E338" s="135"/>
      <c r="F338" s="137" t="s">
        <v>580</v>
      </c>
      <c r="G338" s="135"/>
      <c r="H338" s="34">
        <v>698</v>
      </c>
      <c r="I338" s="137" t="s">
        <v>333</v>
      </c>
      <c r="J338" s="166" t="s">
        <v>748</v>
      </c>
      <c r="K338" s="166" t="s">
        <v>750</v>
      </c>
      <c r="L338" s="166"/>
      <c r="M338" s="166"/>
      <c r="N338" s="166"/>
      <c r="O338" s="135"/>
      <c r="P338" s="138"/>
      <c r="Q338" s="160"/>
      <c r="R338" s="137"/>
      <c r="S338" s="158"/>
      <c r="T338" s="160"/>
    </row>
    <row r="339" spans="1:21" s="81" customFormat="1" ht="32" customHeight="1">
      <c r="A339" s="81" t="str">
        <f t="shared" ref="A339:C350" si="78">A$338</f>
        <v>Electricity Supply</v>
      </c>
      <c r="B339" s="81" t="str">
        <f t="shared" si="78"/>
        <v>Subsidy for Electricity Production</v>
      </c>
      <c r="C339" s="81" t="str">
        <f t="shared" si="78"/>
        <v>Subsidy for Elec Production by Fuel</v>
      </c>
      <c r="D339" s="137" t="s">
        <v>741</v>
      </c>
      <c r="E339" s="160"/>
      <c r="F339" s="137" t="s">
        <v>742</v>
      </c>
      <c r="G339" s="160"/>
      <c r="H339" s="34">
        <v>699</v>
      </c>
      <c r="I339" s="137" t="s">
        <v>333</v>
      </c>
      <c r="J339" s="81" t="str">
        <f t="shared" ref="J339:K350" si="79">J$338</f>
        <v>Subsidy for Electricity Production</v>
      </c>
      <c r="K339" s="81" t="str">
        <f t="shared" si="79"/>
        <v>elec generation subsidy</v>
      </c>
      <c r="O339" s="160"/>
      <c r="P339" s="138"/>
      <c r="Q339" s="160"/>
      <c r="R339" s="137"/>
      <c r="S339" s="158"/>
      <c r="T339" s="160"/>
    </row>
    <row r="340" spans="1:21" s="81" customFormat="1" ht="176" customHeight="1">
      <c r="A340" s="81" t="str">
        <f t="shared" si="78"/>
        <v>Electricity Supply</v>
      </c>
      <c r="B340" s="81" t="str">
        <f t="shared" si="78"/>
        <v>Subsidy for Electricity Production</v>
      </c>
      <c r="C340" s="81" t="str">
        <f t="shared" si="78"/>
        <v>Subsidy for Elec Production by Fuel</v>
      </c>
      <c r="D340" s="137" t="s">
        <v>589</v>
      </c>
      <c r="E340" s="160"/>
      <c r="F340" s="137" t="s">
        <v>590</v>
      </c>
      <c r="G340" s="160"/>
      <c r="H340" s="80">
        <v>37</v>
      </c>
      <c r="I340" s="137" t="s">
        <v>311</v>
      </c>
      <c r="J340" s="81" t="str">
        <f t="shared" si="79"/>
        <v>Subsidy for Electricity Production</v>
      </c>
      <c r="K340" s="81" t="str">
        <f t="shared" si="79"/>
        <v>elec generation subsidy</v>
      </c>
      <c r="L340" s="38">
        <v>0</v>
      </c>
      <c r="M340" s="38">
        <v>60</v>
      </c>
      <c r="N340" s="38">
        <v>1</v>
      </c>
      <c r="O340" s="150" t="str">
        <f>UnitControlCenter!B45</f>
        <v>$/MWh</v>
      </c>
      <c r="P340" s="141"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35" t="s">
        <v>740</v>
      </c>
      <c r="R340" s="137" t="s">
        <v>751</v>
      </c>
      <c r="S340" s="162" t="s">
        <v>752</v>
      </c>
      <c r="T340" s="135"/>
      <c r="U340" s="81" t="s">
        <v>753</v>
      </c>
    </row>
    <row r="341" spans="1:21" s="81" customFormat="1" ht="96" customHeight="1">
      <c r="A341" s="81" t="str">
        <f t="shared" si="78"/>
        <v>Electricity Supply</v>
      </c>
      <c r="B341" s="81" t="str">
        <f t="shared" si="78"/>
        <v>Subsidy for Electricity Production</v>
      </c>
      <c r="C341" s="81" t="str">
        <f t="shared" si="78"/>
        <v>Subsidy for Elec Production by Fuel</v>
      </c>
      <c r="D341" s="137" t="s">
        <v>592</v>
      </c>
      <c r="E341" s="160"/>
      <c r="F341" s="137" t="s">
        <v>593</v>
      </c>
      <c r="G341" s="160"/>
      <c r="H341" s="80">
        <v>700</v>
      </c>
      <c r="I341" s="137" t="s">
        <v>333</v>
      </c>
      <c r="J341" s="81" t="str">
        <f t="shared" si="79"/>
        <v>Subsidy for Electricity Production</v>
      </c>
      <c r="K341" s="81" t="str">
        <f t="shared" si="79"/>
        <v>elec generation subsidy</v>
      </c>
      <c r="O341" s="160"/>
      <c r="P341" s="141"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160"/>
      <c r="R341" s="137"/>
      <c r="S341" s="159"/>
      <c r="T341" s="160"/>
    </row>
    <row r="342" spans="1:21" ht="176" customHeight="1">
      <c r="A342" s="81" t="str">
        <f t="shared" si="78"/>
        <v>Electricity Supply</v>
      </c>
      <c r="B342" s="81" t="str">
        <f t="shared" si="78"/>
        <v>Subsidy for Electricity Production</v>
      </c>
      <c r="C342" s="81" t="str">
        <f t="shared" si="78"/>
        <v>Subsidy for Elec Production by Fuel</v>
      </c>
      <c r="D342" s="137" t="s">
        <v>595</v>
      </c>
      <c r="E342" s="160"/>
      <c r="F342" s="137" t="s">
        <v>596</v>
      </c>
      <c r="G342" s="160"/>
      <c r="H342" s="80">
        <v>39</v>
      </c>
      <c r="I342" s="137" t="s">
        <v>311</v>
      </c>
      <c r="J342" s="81" t="str">
        <f t="shared" si="79"/>
        <v>Subsidy for Electricity Production</v>
      </c>
      <c r="K342" s="81" t="str">
        <f t="shared" si="79"/>
        <v>elec generation subsidy</v>
      </c>
      <c r="L342" s="81">
        <f t="shared" ref="L342:O345" si="80">L$340</f>
        <v>0</v>
      </c>
      <c r="M342" s="81">
        <f t="shared" si="80"/>
        <v>60</v>
      </c>
      <c r="N342" s="81">
        <f t="shared" si="80"/>
        <v>1</v>
      </c>
      <c r="O342" s="160" t="str">
        <f t="shared" si="80"/>
        <v>$/MWh</v>
      </c>
      <c r="P342" s="141"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35" t="s">
        <v>740</v>
      </c>
      <c r="R342" s="137" t="s">
        <v>751</v>
      </c>
      <c r="S342" s="15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35"/>
    </row>
    <row r="343" spans="1:21" ht="176" customHeight="1">
      <c r="A343" s="81" t="str">
        <f t="shared" si="78"/>
        <v>Electricity Supply</v>
      </c>
      <c r="B343" s="81" t="str">
        <f t="shared" si="78"/>
        <v>Subsidy for Electricity Production</v>
      </c>
      <c r="C343" s="81" t="str">
        <f t="shared" si="78"/>
        <v>Subsidy for Elec Production by Fuel</v>
      </c>
      <c r="D343" s="137" t="s">
        <v>597</v>
      </c>
      <c r="E343" s="160"/>
      <c r="F343" s="137" t="s">
        <v>598</v>
      </c>
      <c r="G343" s="160"/>
      <c r="H343" s="80">
        <v>40</v>
      </c>
      <c r="I343" s="137" t="s">
        <v>311</v>
      </c>
      <c r="J343" s="81" t="str">
        <f t="shared" si="79"/>
        <v>Subsidy for Electricity Production</v>
      </c>
      <c r="K343" s="81" t="str">
        <f t="shared" si="79"/>
        <v>elec generation subsidy</v>
      </c>
      <c r="L343" s="81">
        <f t="shared" si="80"/>
        <v>0</v>
      </c>
      <c r="M343" s="81">
        <f t="shared" si="80"/>
        <v>60</v>
      </c>
      <c r="N343" s="81">
        <f t="shared" si="80"/>
        <v>1</v>
      </c>
      <c r="O343" s="160" t="str">
        <f t="shared" si="80"/>
        <v>$/MWh</v>
      </c>
      <c r="P343" s="141"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35" t="s">
        <v>740</v>
      </c>
      <c r="R343" s="137" t="s">
        <v>751</v>
      </c>
      <c r="S343" s="15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35"/>
    </row>
    <row r="344" spans="1:21" ht="176" customHeight="1">
      <c r="A344" s="81" t="str">
        <f t="shared" si="78"/>
        <v>Electricity Supply</v>
      </c>
      <c r="B344" s="81" t="str">
        <f t="shared" si="78"/>
        <v>Subsidy for Electricity Production</v>
      </c>
      <c r="C344" s="81" t="str">
        <f t="shared" si="78"/>
        <v>Subsidy for Elec Production by Fuel</v>
      </c>
      <c r="D344" s="137" t="s">
        <v>599</v>
      </c>
      <c r="E344" s="160"/>
      <c r="F344" s="137" t="s">
        <v>600</v>
      </c>
      <c r="G344" s="160"/>
      <c r="H344" s="80">
        <v>41</v>
      </c>
      <c r="I344" s="137" t="s">
        <v>311</v>
      </c>
      <c r="J344" s="81" t="str">
        <f t="shared" si="79"/>
        <v>Subsidy for Electricity Production</v>
      </c>
      <c r="K344" s="81" t="str">
        <f t="shared" si="79"/>
        <v>elec generation subsidy</v>
      </c>
      <c r="L344" s="81">
        <f t="shared" si="80"/>
        <v>0</v>
      </c>
      <c r="M344" s="81">
        <f t="shared" si="80"/>
        <v>60</v>
      </c>
      <c r="N344" s="81">
        <f t="shared" si="80"/>
        <v>1</v>
      </c>
      <c r="O344" s="160" t="str">
        <f t="shared" si="80"/>
        <v>$/MWh</v>
      </c>
      <c r="P344" s="141"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35" t="s">
        <v>740</v>
      </c>
      <c r="R344" s="137" t="s">
        <v>751</v>
      </c>
      <c r="S344" s="15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35"/>
    </row>
    <row r="345" spans="1:21" ht="176" customHeight="1">
      <c r="A345" s="81" t="str">
        <f t="shared" si="78"/>
        <v>Electricity Supply</v>
      </c>
      <c r="B345" s="81" t="str">
        <f t="shared" si="78"/>
        <v>Subsidy for Electricity Production</v>
      </c>
      <c r="C345" s="81" t="str">
        <f t="shared" si="78"/>
        <v>Subsidy for Elec Production by Fuel</v>
      </c>
      <c r="D345" s="137" t="s">
        <v>601</v>
      </c>
      <c r="E345" s="160"/>
      <c r="F345" s="137" t="s">
        <v>602</v>
      </c>
      <c r="G345" s="160"/>
      <c r="H345" s="80">
        <v>42</v>
      </c>
      <c r="I345" s="137" t="s">
        <v>311</v>
      </c>
      <c r="J345" s="81" t="str">
        <f t="shared" si="79"/>
        <v>Subsidy for Electricity Production</v>
      </c>
      <c r="K345" s="81" t="str">
        <f t="shared" si="79"/>
        <v>elec generation subsidy</v>
      </c>
      <c r="L345" s="81">
        <f t="shared" si="80"/>
        <v>0</v>
      </c>
      <c r="M345" s="81">
        <f t="shared" si="80"/>
        <v>60</v>
      </c>
      <c r="N345" s="81">
        <f t="shared" si="80"/>
        <v>1</v>
      </c>
      <c r="O345" s="160" t="str">
        <f t="shared" si="80"/>
        <v>$/MWh</v>
      </c>
      <c r="P345" s="141"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35" t="s">
        <v>740</v>
      </c>
      <c r="R345" s="137" t="s">
        <v>751</v>
      </c>
      <c r="S345" s="15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35"/>
    </row>
    <row r="346" spans="1:21" ht="32" customHeight="1">
      <c r="A346" s="81" t="str">
        <f t="shared" si="78"/>
        <v>Electricity Supply</v>
      </c>
      <c r="B346" s="81" t="str">
        <f t="shared" si="78"/>
        <v>Subsidy for Electricity Production</v>
      </c>
      <c r="C346" s="81" t="str">
        <f t="shared" si="78"/>
        <v>Subsidy for Elec Production by Fuel</v>
      </c>
      <c r="D346" s="137" t="s">
        <v>609</v>
      </c>
      <c r="E346" s="160"/>
      <c r="F346" s="137" t="s">
        <v>610</v>
      </c>
      <c r="G346" s="160"/>
      <c r="H346" s="80">
        <v>701</v>
      </c>
      <c r="I346" s="137" t="s">
        <v>333</v>
      </c>
      <c r="J346" s="81" t="str">
        <f t="shared" si="79"/>
        <v>Subsidy for Electricity Production</v>
      </c>
      <c r="K346" s="81" t="str">
        <f t="shared" si="79"/>
        <v>elec generation subsidy</v>
      </c>
      <c r="L346" s="37"/>
      <c r="M346" s="37"/>
      <c r="N346" s="37"/>
      <c r="O346" s="160"/>
      <c r="P346" s="166"/>
      <c r="Q346" s="135"/>
      <c r="R346" s="137"/>
      <c r="S346" s="159"/>
      <c r="T346" s="135"/>
    </row>
    <row r="347" spans="1:21" ht="176" customHeight="1">
      <c r="A347" s="81" t="str">
        <f t="shared" si="78"/>
        <v>Electricity Supply</v>
      </c>
      <c r="B347" s="81" t="str">
        <f t="shared" si="78"/>
        <v>Subsidy for Electricity Production</v>
      </c>
      <c r="C347" s="81" t="str">
        <f t="shared" si="78"/>
        <v>Subsidy for Elec Production by Fuel</v>
      </c>
      <c r="D347" s="137" t="s">
        <v>612</v>
      </c>
      <c r="E347" s="160"/>
      <c r="F347" s="137" t="s">
        <v>613</v>
      </c>
      <c r="G347" s="160"/>
      <c r="H347" s="80">
        <v>184</v>
      </c>
      <c r="I347" s="137" t="s">
        <v>311</v>
      </c>
      <c r="J347" s="81" t="str">
        <f t="shared" si="79"/>
        <v>Subsidy for Electricity Production</v>
      </c>
      <c r="K347" s="81" t="str">
        <f t="shared" si="79"/>
        <v>elec generation subsidy</v>
      </c>
      <c r="L347" s="81">
        <f>L$340</f>
        <v>0</v>
      </c>
      <c r="M347" s="81">
        <f>M$340</f>
        <v>60</v>
      </c>
      <c r="N347" s="81">
        <f>N$340</f>
        <v>1</v>
      </c>
      <c r="O347" s="160" t="str">
        <f>O$340</f>
        <v>$/MWh</v>
      </c>
      <c r="P347" s="141"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35" t="s">
        <v>740</v>
      </c>
      <c r="R347" s="137" t="s">
        <v>751</v>
      </c>
      <c r="S347" s="15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35"/>
    </row>
    <row r="348" spans="1:21" ht="32" customHeight="1">
      <c r="A348" s="81" t="str">
        <f t="shared" si="78"/>
        <v>Electricity Supply</v>
      </c>
      <c r="B348" s="81" t="str">
        <f t="shared" si="78"/>
        <v>Subsidy for Electricity Production</v>
      </c>
      <c r="C348" s="81" t="str">
        <f t="shared" si="78"/>
        <v>Subsidy for Elec Production by Fuel</v>
      </c>
      <c r="D348" s="137" t="s">
        <v>614</v>
      </c>
      <c r="E348" s="135"/>
      <c r="F348" s="137" t="s">
        <v>615</v>
      </c>
      <c r="G348" s="160"/>
      <c r="H348" s="80">
        <v>702</v>
      </c>
      <c r="I348" s="137" t="s">
        <v>333</v>
      </c>
      <c r="J348" s="81" t="str">
        <f t="shared" si="79"/>
        <v>Subsidy for Electricity Production</v>
      </c>
      <c r="K348" s="81" t="str">
        <f t="shared" si="79"/>
        <v>elec generation subsidy</v>
      </c>
      <c r="L348" s="81"/>
      <c r="M348" s="81"/>
      <c r="N348" s="81"/>
      <c r="O348" s="160"/>
      <c r="P348" s="138"/>
      <c r="Q348" s="135"/>
      <c r="R348" s="137"/>
      <c r="S348" s="159"/>
      <c r="T348" s="135"/>
    </row>
    <row r="349" spans="1:21" ht="32" customHeight="1">
      <c r="A349" s="81" t="str">
        <f t="shared" si="78"/>
        <v>Electricity Supply</v>
      </c>
      <c r="B349" s="81" t="str">
        <f t="shared" si="78"/>
        <v>Subsidy for Electricity Production</v>
      </c>
      <c r="C349" s="81" t="str">
        <f t="shared" si="78"/>
        <v>Subsidy for Elec Production by Fuel</v>
      </c>
      <c r="D349" s="137" t="s">
        <v>616</v>
      </c>
      <c r="E349" s="135"/>
      <c r="F349" s="137" t="s">
        <v>617</v>
      </c>
      <c r="G349" s="160"/>
      <c r="H349" s="80">
        <v>703</v>
      </c>
      <c r="I349" s="137" t="s">
        <v>333</v>
      </c>
      <c r="J349" s="81" t="str">
        <f t="shared" si="79"/>
        <v>Subsidy for Electricity Production</v>
      </c>
      <c r="K349" s="81" t="str">
        <f t="shared" si="79"/>
        <v>elec generation subsidy</v>
      </c>
      <c r="L349" s="81"/>
      <c r="M349" s="81"/>
      <c r="N349" s="81"/>
      <c r="O349" s="160"/>
      <c r="P349" s="138"/>
      <c r="Q349" s="135"/>
      <c r="R349" s="137"/>
      <c r="S349" s="159"/>
      <c r="T349" s="135"/>
    </row>
    <row r="350" spans="1:21" ht="32" customHeight="1">
      <c r="A350" s="81" t="str">
        <f t="shared" si="78"/>
        <v>Electricity Supply</v>
      </c>
      <c r="B350" s="81" t="str">
        <f t="shared" si="78"/>
        <v>Subsidy for Electricity Production</v>
      </c>
      <c r="C350" s="81" t="str">
        <f t="shared" si="78"/>
        <v>Subsidy for Elec Production by Fuel</v>
      </c>
      <c r="D350" s="137" t="s">
        <v>618</v>
      </c>
      <c r="E350" s="135"/>
      <c r="F350" s="137" t="s">
        <v>619</v>
      </c>
      <c r="G350" s="160"/>
      <c r="H350" s="80">
        <v>704</v>
      </c>
      <c r="I350" s="137" t="s">
        <v>333</v>
      </c>
      <c r="J350" s="81" t="str">
        <f t="shared" si="79"/>
        <v>Subsidy for Electricity Production</v>
      </c>
      <c r="K350" s="81" t="str">
        <f t="shared" si="79"/>
        <v>elec generation subsidy</v>
      </c>
      <c r="L350" s="81"/>
      <c r="M350" s="81"/>
      <c r="N350" s="81"/>
      <c r="O350" s="160"/>
      <c r="P350" s="138"/>
      <c r="Q350" s="135"/>
      <c r="R350" s="137"/>
      <c r="S350" s="159"/>
      <c r="T350" s="135"/>
    </row>
    <row r="351" spans="1:21" ht="144" customHeight="1">
      <c r="A351" s="166" t="s">
        <v>754</v>
      </c>
      <c r="B351" s="166" t="s">
        <v>620</v>
      </c>
      <c r="C351" s="166" t="s">
        <v>755</v>
      </c>
      <c r="D351" s="135" t="s">
        <v>756</v>
      </c>
      <c r="E351" s="137" t="s">
        <v>757</v>
      </c>
      <c r="F351" s="137" t="s">
        <v>758</v>
      </c>
      <c r="G351" s="135" t="s">
        <v>759</v>
      </c>
      <c r="H351" s="80">
        <v>892</v>
      </c>
      <c r="I351" s="135" t="s">
        <v>311</v>
      </c>
      <c r="J351" s="166" t="s">
        <v>760</v>
      </c>
      <c r="K351" s="166" t="s">
        <v>761</v>
      </c>
      <c r="L351" s="161">
        <v>0</v>
      </c>
      <c r="M351" s="78">
        <v>1</v>
      </c>
      <c r="N351" s="78">
        <v>0.01</v>
      </c>
      <c r="O351" s="135" t="s">
        <v>624</v>
      </c>
      <c r="P351" s="135" t="s">
        <v>762</v>
      </c>
      <c r="Q351" s="135" t="s">
        <v>626</v>
      </c>
      <c r="R351" s="137" t="s">
        <v>627</v>
      </c>
      <c r="S351" s="162"/>
      <c r="T351" s="135"/>
    </row>
    <row r="352" spans="1:21" ht="144" customHeight="1">
      <c r="A352" s="81" t="str">
        <f t="shared" ref="A352:C366" si="81">A$351</f>
        <v>Industry</v>
      </c>
      <c r="B352" s="81" t="str">
        <f t="shared" si="81"/>
        <v>Carbon Capture and Sequestration</v>
      </c>
      <c r="C352" s="81" t="str">
        <f t="shared" si="81"/>
        <v>Industry Sector Fraction of Potential Additional CCS Achieved</v>
      </c>
      <c r="D352" s="135" t="s">
        <v>756</v>
      </c>
      <c r="E352" s="137" t="s">
        <v>763</v>
      </c>
      <c r="F352" s="137" t="s">
        <v>758</v>
      </c>
      <c r="G352" s="135" t="s">
        <v>764</v>
      </c>
      <c r="H352" s="80">
        <v>893</v>
      </c>
      <c r="I352" s="135" t="s">
        <v>311</v>
      </c>
      <c r="J352" s="81" t="str">
        <f t="shared" ref="J352:R358" si="82">J$351</f>
        <v>Industry CCS</v>
      </c>
      <c r="K352" s="81" t="str">
        <f t="shared" si="82"/>
        <v>indst CCS</v>
      </c>
      <c r="L352" s="163">
        <f t="shared" si="82"/>
        <v>0</v>
      </c>
      <c r="M352" s="163">
        <f t="shared" si="82"/>
        <v>1</v>
      </c>
      <c r="N352" s="163">
        <f t="shared" si="82"/>
        <v>0.01</v>
      </c>
      <c r="O352" s="81" t="str">
        <f t="shared" si="82"/>
        <v>% of CO2 captured</v>
      </c>
      <c r="P352" s="160"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81" t="str">
        <f t="shared" si="82"/>
        <v>ccs.html#ccs</v>
      </c>
      <c r="R352" s="81" t="str">
        <f t="shared" si="82"/>
        <v>carbon-capture-and-sequestration.html</v>
      </c>
      <c r="S352" s="162"/>
      <c r="T352" s="135"/>
    </row>
    <row r="353" spans="1:20" ht="144" customHeight="1">
      <c r="A353" s="81" t="str">
        <f t="shared" si="81"/>
        <v>Industry</v>
      </c>
      <c r="B353" s="81" t="str">
        <f t="shared" si="81"/>
        <v>Carbon Capture and Sequestration</v>
      </c>
      <c r="C353" s="81" t="str">
        <f t="shared" si="81"/>
        <v>Industry Sector Fraction of Potential Additional CCS Achieved</v>
      </c>
      <c r="D353" s="137" t="s">
        <v>765</v>
      </c>
      <c r="E353" s="137" t="s">
        <v>757</v>
      </c>
      <c r="F353" s="137" t="s">
        <v>766</v>
      </c>
      <c r="G353" s="135" t="s">
        <v>759</v>
      </c>
      <c r="H353" s="80">
        <v>894</v>
      </c>
      <c r="I353" s="135" t="s">
        <v>311</v>
      </c>
      <c r="J353" s="81" t="str">
        <f t="shared" si="82"/>
        <v>Industry CCS</v>
      </c>
      <c r="K353" s="81" t="str">
        <f t="shared" si="82"/>
        <v>indst CCS</v>
      </c>
      <c r="L353" s="163">
        <f t="shared" si="82"/>
        <v>0</v>
      </c>
      <c r="M353" s="163">
        <f t="shared" si="82"/>
        <v>1</v>
      </c>
      <c r="N353" s="163">
        <f t="shared" si="82"/>
        <v>0.01</v>
      </c>
      <c r="O353" s="81" t="str">
        <f t="shared" si="82"/>
        <v>% of CO2 captured</v>
      </c>
      <c r="P353" s="160"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81" t="str">
        <f t="shared" si="82"/>
        <v>ccs.html#ccs</v>
      </c>
      <c r="R353" s="81" t="str">
        <f t="shared" si="82"/>
        <v>carbon-capture-and-sequestration.html</v>
      </c>
      <c r="S353" s="159"/>
      <c r="T353" s="135"/>
    </row>
    <row r="354" spans="1:20" ht="144" customHeight="1">
      <c r="A354" s="81" t="str">
        <f t="shared" si="81"/>
        <v>Industry</v>
      </c>
      <c r="B354" s="81" t="str">
        <f t="shared" si="81"/>
        <v>Carbon Capture and Sequestration</v>
      </c>
      <c r="C354" s="81" t="str">
        <f t="shared" si="81"/>
        <v>Industry Sector Fraction of Potential Additional CCS Achieved</v>
      </c>
      <c r="D354" s="137" t="s">
        <v>765</v>
      </c>
      <c r="E354" s="137" t="s">
        <v>763</v>
      </c>
      <c r="F354" s="137" t="s">
        <v>766</v>
      </c>
      <c r="G354" s="135" t="s">
        <v>764</v>
      </c>
      <c r="H354" s="80">
        <v>895</v>
      </c>
      <c r="I354" s="135" t="s">
        <v>311</v>
      </c>
      <c r="J354" s="81" t="str">
        <f t="shared" si="82"/>
        <v>Industry CCS</v>
      </c>
      <c r="K354" s="81" t="str">
        <f t="shared" si="82"/>
        <v>indst CCS</v>
      </c>
      <c r="L354" s="163">
        <f t="shared" si="82"/>
        <v>0</v>
      </c>
      <c r="M354" s="163">
        <f t="shared" si="82"/>
        <v>1</v>
      </c>
      <c r="N354" s="163">
        <f t="shared" si="82"/>
        <v>0.01</v>
      </c>
      <c r="O354" s="81" t="str">
        <f t="shared" si="82"/>
        <v>% of CO2 captured</v>
      </c>
      <c r="P354" s="160"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81" t="str">
        <f t="shared" si="82"/>
        <v>ccs.html#ccs</v>
      </c>
      <c r="R354" s="81" t="str">
        <f t="shared" si="82"/>
        <v>carbon-capture-and-sequestration.html</v>
      </c>
      <c r="S354" s="159"/>
      <c r="T354" s="135"/>
    </row>
    <row r="355" spans="1:20" ht="144" customHeight="1">
      <c r="A355" s="81" t="str">
        <f t="shared" si="81"/>
        <v>Industry</v>
      </c>
      <c r="B355" s="81" t="str">
        <f t="shared" si="81"/>
        <v>Carbon Capture and Sequestration</v>
      </c>
      <c r="C355" s="81" t="str">
        <f t="shared" si="81"/>
        <v>Industry Sector Fraction of Potential Additional CCS Achieved</v>
      </c>
      <c r="D355" s="137" t="s">
        <v>767</v>
      </c>
      <c r="E355" s="137" t="s">
        <v>757</v>
      </c>
      <c r="F355" s="137" t="s">
        <v>768</v>
      </c>
      <c r="G355" s="135" t="s">
        <v>759</v>
      </c>
      <c r="H355" s="80">
        <v>896</v>
      </c>
      <c r="I355" s="135" t="s">
        <v>311</v>
      </c>
      <c r="J355" s="81" t="str">
        <f t="shared" si="82"/>
        <v>Industry CCS</v>
      </c>
      <c r="K355" s="81" t="str">
        <f t="shared" si="82"/>
        <v>indst CCS</v>
      </c>
      <c r="L355" s="163">
        <f t="shared" si="82"/>
        <v>0</v>
      </c>
      <c r="M355" s="163">
        <f t="shared" si="82"/>
        <v>1</v>
      </c>
      <c r="N355" s="163">
        <f t="shared" si="82"/>
        <v>0.01</v>
      </c>
      <c r="O355" s="81" t="str">
        <f t="shared" si="82"/>
        <v>% of CO2 captured</v>
      </c>
      <c r="P355" s="160"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81" t="str">
        <f t="shared" si="82"/>
        <v>ccs.html#ccs</v>
      </c>
      <c r="R355" s="81" t="str">
        <f t="shared" si="82"/>
        <v>carbon-capture-and-sequestration.html</v>
      </c>
      <c r="S355" s="159"/>
      <c r="T355" s="135"/>
    </row>
    <row r="356" spans="1:20" ht="144" customHeight="1">
      <c r="A356" s="81" t="str">
        <f t="shared" si="81"/>
        <v>Industry</v>
      </c>
      <c r="B356" s="81" t="str">
        <f t="shared" si="81"/>
        <v>Carbon Capture and Sequestration</v>
      </c>
      <c r="C356" s="81" t="str">
        <f t="shared" si="81"/>
        <v>Industry Sector Fraction of Potential Additional CCS Achieved</v>
      </c>
      <c r="D356" s="137" t="s">
        <v>767</v>
      </c>
      <c r="E356" s="137" t="s">
        <v>763</v>
      </c>
      <c r="F356" s="137" t="s">
        <v>768</v>
      </c>
      <c r="G356" s="135" t="s">
        <v>764</v>
      </c>
      <c r="H356" s="80">
        <v>897</v>
      </c>
      <c r="I356" s="135" t="s">
        <v>311</v>
      </c>
      <c r="J356" s="81" t="str">
        <f t="shared" si="82"/>
        <v>Industry CCS</v>
      </c>
      <c r="K356" s="81" t="str">
        <f t="shared" si="82"/>
        <v>indst CCS</v>
      </c>
      <c r="L356" s="163">
        <f t="shared" si="82"/>
        <v>0</v>
      </c>
      <c r="M356" s="163">
        <f t="shared" si="82"/>
        <v>1</v>
      </c>
      <c r="N356" s="163">
        <f t="shared" si="82"/>
        <v>0.01</v>
      </c>
      <c r="O356" s="81" t="str">
        <f t="shared" si="82"/>
        <v>% of CO2 captured</v>
      </c>
      <c r="P356" s="160"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81" t="str">
        <f t="shared" si="82"/>
        <v>ccs.html#ccs</v>
      </c>
      <c r="R356" s="81" t="str">
        <f t="shared" si="82"/>
        <v>carbon-capture-and-sequestration.html</v>
      </c>
      <c r="S356" s="159"/>
      <c r="T356" s="135"/>
    </row>
    <row r="357" spans="1:20" ht="144" customHeight="1">
      <c r="A357" s="81" t="str">
        <f t="shared" si="81"/>
        <v>Industry</v>
      </c>
      <c r="B357" s="81" t="str">
        <f t="shared" si="81"/>
        <v>Carbon Capture and Sequestration</v>
      </c>
      <c r="C357" s="81" t="str">
        <f t="shared" si="81"/>
        <v>Industry Sector Fraction of Potential Additional CCS Achieved</v>
      </c>
      <c r="D357" s="137" t="s">
        <v>769</v>
      </c>
      <c r="E357" s="137" t="s">
        <v>757</v>
      </c>
      <c r="F357" s="137" t="s">
        <v>770</v>
      </c>
      <c r="G357" s="135" t="s">
        <v>759</v>
      </c>
      <c r="H357" s="80">
        <v>898</v>
      </c>
      <c r="I357" s="135" t="s">
        <v>311</v>
      </c>
      <c r="J357" s="81" t="str">
        <f t="shared" si="82"/>
        <v>Industry CCS</v>
      </c>
      <c r="K357" s="81" t="str">
        <f t="shared" si="82"/>
        <v>indst CCS</v>
      </c>
      <c r="L357" s="163">
        <f t="shared" si="82"/>
        <v>0</v>
      </c>
      <c r="M357" s="163">
        <f t="shared" si="82"/>
        <v>1</v>
      </c>
      <c r="N357" s="163">
        <f t="shared" si="82"/>
        <v>0.01</v>
      </c>
      <c r="O357" s="81" t="str">
        <f t="shared" si="82"/>
        <v>% of CO2 captured</v>
      </c>
      <c r="P357" s="160"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81" t="str">
        <f t="shared" si="82"/>
        <v>ccs.html#ccs</v>
      </c>
      <c r="R357" s="81" t="str">
        <f t="shared" si="82"/>
        <v>carbon-capture-and-sequestration.html</v>
      </c>
      <c r="S357" s="159"/>
      <c r="T357" s="135"/>
    </row>
    <row r="358" spans="1:20" ht="144" customHeight="1">
      <c r="A358" s="81" t="str">
        <f t="shared" si="81"/>
        <v>Industry</v>
      </c>
      <c r="B358" s="81" t="str">
        <f t="shared" si="81"/>
        <v>Carbon Capture and Sequestration</v>
      </c>
      <c r="C358" s="81" t="str">
        <f t="shared" si="81"/>
        <v>Industry Sector Fraction of Potential Additional CCS Achieved</v>
      </c>
      <c r="D358" s="137" t="s">
        <v>769</v>
      </c>
      <c r="E358" s="137" t="s">
        <v>763</v>
      </c>
      <c r="F358" s="137" t="s">
        <v>770</v>
      </c>
      <c r="G358" s="135" t="s">
        <v>764</v>
      </c>
      <c r="H358" s="80">
        <v>899</v>
      </c>
      <c r="I358" s="135" t="s">
        <v>311</v>
      </c>
      <c r="J358" s="81" t="str">
        <f t="shared" si="82"/>
        <v>Industry CCS</v>
      </c>
      <c r="K358" s="81" t="str">
        <f t="shared" si="82"/>
        <v>indst CCS</v>
      </c>
      <c r="L358" s="163">
        <f t="shared" si="82"/>
        <v>0</v>
      </c>
      <c r="M358" s="163">
        <f t="shared" si="82"/>
        <v>1</v>
      </c>
      <c r="N358" s="163">
        <f t="shared" si="82"/>
        <v>0.01</v>
      </c>
      <c r="O358" s="81" t="str">
        <f t="shared" si="82"/>
        <v>% of CO2 captured</v>
      </c>
      <c r="P358" s="160"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81" t="str">
        <f t="shared" si="82"/>
        <v>ccs.html#ccs</v>
      </c>
      <c r="R358" s="81" t="str">
        <f t="shared" si="82"/>
        <v>carbon-capture-and-sequestration.html</v>
      </c>
      <c r="S358" s="159"/>
      <c r="T358" s="135"/>
    </row>
    <row r="359" spans="1:20" ht="32" customHeight="1">
      <c r="A359" s="81" t="str">
        <f t="shared" si="81"/>
        <v>Industry</v>
      </c>
      <c r="B359" s="81" t="str">
        <f t="shared" si="81"/>
        <v>Carbon Capture and Sequestration</v>
      </c>
      <c r="C359" s="81" t="str">
        <f t="shared" si="81"/>
        <v>Industry Sector Fraction of Potential Additional CCS Achieved</v>
      </c>
      <c r="D359" s="137" t="s">
        <v>771</v>
      </c>
      <c r="E359" s="137" t="s">
        <v>757</v>
      </c>
      <c r="F359" s="135" t="s">
        <v>772</v>
      </c>
      <c r="G359" s="135" t="s">
        <v>759</v>
      </c>
      <c r="H359" s="80">
        <v>900</v>
      </c>
      <c r="I359" s="137" t="s">
        <v>333</v>
      </c>
      <c r="J359" s="81" t="str">
        <f t="shared" ref="J359:K366" si="83">J$351</f>
        <v>Industry CCS</v>
      </c>
      <c r="K359" s="81" t="str">
        <f t="shared" si="83"/>
        <v>indst CCS</v>
      </c>
      <c r="L359" s="163"/>
      <c r="M359" s="163"/>
      <c r="N359" s="163"/>
      <c r="O359" s="81"/>
      <c r="P359" s="81"/>
      <c r="Q359" s="81"/>
      <c r="R359" s="81"/>
      <c r="S359" s="159"/>
      <c r="T359" s="135"/>
    </row>
    <row r="360" spans="1:20" ht="32" customHeight="1">
      <c r="A360" s="81" t="str">
        <f t="shared" si="81"/>
        <v>Industry</v>
      </c>
      <c r="B360" s="81" t="str">
        <f t="shared" si="81"/>
        <v>Carbon Capture and Sequestration</v>
      </c>
      <c r="C360" s="81" t="str">
        <f t="shared" si="81"/>
        <v>Industry Sector Fraction of Potential Additional CCS Achieved</v>
      </c>
      <c r="D360" s="137" t="s">
        <v>771</v>
      </c>
      <c r="E360" s="137" t="s">
        <v>763</v>
      </c>
      <c r="F360" s="135" t="s">
        <v>772</v>
      </c>
      <c r="G360" s="135" t="s">
        <v>764</v>
      </c>
      <c r="H360" s="80">
        <v>901</v>
      </c>
      <c r="I360" s="137" t="s">
        <v>333</v>
      </c>
      <c r="J360" s="81" t="str">
        <f t="shared" si="83"/>
        <v>Industry CCS</v>
      </c>
      <c r="K360" s="81" t="str">
        <f t="shared" si="83"/>
        <v>indst CCS</v>
      </c>
      <c r="L360" s="163"/>
      <c r="M360" s="163"/>
      <c r="N360" s="163"/>
      <c r="O360" s="81"/>
      <c r="P360" s="81"/>
      <c r="Q360" s="81"/>
      <c r="R360" s="81"/>
      <c r="S360" s="159"/>
      <c r="T360" s="135"/>
    </row>
    <row r="361" spans="1:20" ht="32" customHeight="1">
      <c r="A361" s="81" t="str">
        <f t="shared" si="81"/>
        <v>Industry</v>
      </c>
      <c r="B361" s="81" t="str">
        <f t="shared" si="81"/>
        <v>Carbon Capture and Sequestration</v>
      </c>
      <c r="C361" s="81" t="str">
        <f t="shared" si="81"/>
        <v>Industry Sector Fraction of Potential Additional CCS Achieved</v>
      </c>
      <c r="D361" s="137" t="s">
        <v>773</v>
      </c>
      <c r="E361" s="137" t="s">
        <v>757</v>
      </c>
      <c r="F361" s="137" t="s">
        <v>774</v>
      </c>
      <c r="G361" s="135" t="s">
        <v>759</v>
      </c>
      <c r="H361" s="80">
        <v>902</v>
      </c>
      <c r="I361" s="137" t="s">
        <v>333</v>
      </c>
      <c r="J361" s="81" t="str">
        <f t="shared" si="83"/>
        <v>Industry CCS</v>
      </c>
      <c r="K361" s="81" t="str">
        <f t="shared" si="83"/>
        <v>indst CCS</v>
      </c>
      <c r="L361" s="163"/>
      <c r="M361" s="163"/>
      <c r="N361" s="163"/>
      <c r="O361" s="81"/>
      <c r="P361" s="81"/>
      <c r="Q361" s="81"/>
      <c r="R361" s="81"/>
      <c r="S361" s="159"/>
      <c r="T361" s="135"/>
    </row>
    <row r="362" spans="1:20" ht="32" customHeight="1">
      <c r="A362" s="81" t="str">
        <f t="shared" si="81"/>
        <v>Industry</v>
      </c>
      <c r="B362" s="81" t="str">
        <f t="shared" si="81"/>
        <v>Carbon Capture and Sequestration</v>
      </c>
      <c r="C362" s="81" t="str">
        <f t="shared" si="81"/>
        <v>Industry Sector Fraction of Potential Additional CCS Achieved</v>
      </c>
      <c r="D362" s="137" t="s">
        <v>773</v>
      </c>
      <c r="E362" s="137" t="s">
        <v>763</v>
      </c>
      <c r="F362" s="137" t="s">
        <v>774</v>
      </c>
      <c r="G362" s="135" t="s">
        <v>764</v>
      </c>
      <c r="H362" s="80">
        <v>903</v>
      </c>
      <c r="I362" s="137" t="s">
        <v>333</v>
      </c>
      <c r="J362" s="81" t="str">
        <f t="shared" si="83"/>
        <v>Industry CCS</v>
      </c>
      <c r="K362" s="81" t="str">
        <f t="shared" si="83"/>
        <v>indst CCS</v>
      </c>
      <c r="L362" s="163"/>
      <c r="M362" s="163"/>
      <c r="N362" s="163"/>
      <c r="O362" s="81"/>
      <c r="P362" s="81"/>
      <c r="Q362" s="81"/>
      <c r="R362" s="81"/>
      <c r="S362" s="159"/>
      <c r="T362" s="135"/>
    </row>
    <row r="363" spans="1:20" ht="32" customHeight="1">
      <c r="A363" s="81" t="str">
        <f t="shared" si="81"/>
        <v>Industry</v>
      </c>
      <c r="B363" s="81" t="str">
        <f t="shared" si="81"/>
        <v>Carbon Capture and Sequestration</v>
      </c>
      <c r="C363" s="81" t="str">
        <f t="shared" si="81"/>
        <v>Industry Sector Fraction of Potential Additional CCS Achieved</v>
      </c>
      <c r="D363" s="137" t="s">
        <v>775</v>
      </c>
      <c r="E363" s="137" t="s">
        <v>757</v>
      </c>
      <c r="F363" s="137" t="s">
        <v>776</v>
      </c>
      <c r="G363" s="135" t="s">
        <v>759</v>
      </c>
      <c r="H363" s="80">
        <v>904</v>
      </c>
      <c r="I363" s="137" t="s">
        <v>333</v>
      </c>
      <c r="J363" s="81" t="str">
        <f t="shared" si="83"/>
        <v>Industry CCS</v>
      </c>
      <c r="K363" s="81" t="str">
        <f t="shared" si="83"/>
        <v>indst CCS</v>
      </c>
      <c r="L363" s="163"/>
      <c r="M363" s="163"/>
      <c r="N363" s="163"/>
      <c r="O363" s="81"/>
      <c r="P363" s="81"/>
      <c r="Q363" s="81"/>
      <c r="R363" s="81"/>
      <c r="S363" s="159"/>
      <c r="T363" s="135"/>
    </row>
    <row r="364" spans="1:20" ht="32" customHeight="1">
      <c r="A364" s="81" t="str">
        <f t="shared" si="81"/>
        <v>Industry</v>
      </c>
      <c r="B364" s="81" t="str">
        <f t="shared" si="81"/>
        <v>Carbon Capture and Sequestration</v>
      </c>
      <c r="C364" s="81" t="str">
        <f t="shared" si="81"/>
        <v>Industry Sector Fraction of Potential Additional CCS Achieved</v>
      </c>
      <c r="D364" s="137" t="s">
        <v>775</v>
      </c>
      <c r="E364" s="137" t="s">
        <v>763</v>
      </c>
      <c r="F364" s="137" t="s">
        <v>776</v>
      </c>
      <c r="G364" s="135" t="s">
        <v>764</v>
      </c>
      <c r="H364" s="80">
        <v>905</v>
      </c>
      <c r="I364" s="137" t="s">
        <v>333</v>
      </c>
      <c r="J364" s="81" t="str">
        <f t="shared" si="83"/>
        <v>Industry CCS</v>
      </c>
      <c r="K364" s="81" t="str">
        <f t="shared" si="83"/>
        <v>indst CCS</v>
      </c>
      <c r="L364" s="163"/>
      <c r="M364" s="163"/>
      <c r="N364" s="163"/>
      <c r="O364" s="81"/>
      <c r="P364" s="81"/>
      <c r="Q364" s="81"/>
      <c r="R364" s="81"/>
      <c r="S364" s="159"/>
      <c r="T364" s="135"/>
    </row>
    <row r="365" spans="1:20" ht="144" customHeight="1">
      <c r="A365" s="81" t="str">
        <f t="shared" si="81"/>
        <v>Industry</v>
      </c>
      <c r="B365" s="81" t="str">
        <f t="shared" si="81"/>
        <v>Carbon Capture and Sequestration</v>
      </c>
      <c r="C365" s="81" t="str">
        <f t="shared" si="81"/>
        <v>Industry Sector Fraction of Potential Additional CCS Achieved</v>
      </c>
      <c r="D365" s="137" t="s">
        <v>777</v>
      </c>
      <c r="E365" s="137" t="s">
        <v>757</v>
      </c>
      <c r="F365" s="137" t="s">
        <v>778</v>
      </c>
      <c r="G365" s="135" t="s">
        <v>759</v>
      </c>
      <c r="H365" s="80">
        <v>906</v>
      </c>
      <c r="I365" s="135" t="s">
        <v>311</v>
      </c>
      <c r="J365" s="81" t="str">
        <f t="shared" si="83"/>
        <v>Industry CCS</v>
      </c>
      <c r="K365" s="81" t="str">
        <f t="shared" si="83"/>
        <v>indst CCS</v>
      </c>
      <c r="L365" s="163">
        <f t="shared" ref="L365:R366" si="84">L$351</f>
        <v>0</v>
      </c>
      <c r="M365" s="163">
        <f t="shared" si="84"/>
        <v>1</v>
      </c>
      <c r="N365" s="163">
        <f t="shared" si="84"/>
        <v>0.01</v>
      </c>
      <c r="O365" s="81" t="str">
        <f t="shared" si="84"/>
        <v>% of CO2 captured</v>
      </c>
      <c r="P365" s="8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81" t="str">
        <f t="shared" si="84"/>
        <v>ccs.html#ccs</v>
      </c>
      <c r="R365" s="81" t="str">
        <f t="shared" si="84"/>
        <v>carbon-capture-and-sequestration.html</v>
      </c>
      <c r="S365" s="159"/>
      <c r="T365" s="135"/>
    </row>
    <row r="366" spans="1:20" ht="144" customHeight="1">
      <c r="A366" s="81" t="str">
        <f t="shared" si="81"/>
        <v>Industry</v>
      </c>
      <c r="B366" s="81" t="str">
        <f t="shared" si="81"/>
        <v>Carbon Capture and Sequestration</v>
      </c>
      <c r="C366" s="81" t="str">
        <f t="shared" si="81"/>
        <v>Industry Sector Fraction of Potential Additional CCS Achieved</v>
      </c>
      <c r="D366" s="137" t="s">
        <v>777</v>
      </c>
      <c r="E366" s="137" t="s">
        <v>763</v>
      </c>
      <c r="F366" s="137" t="s">
        <v>778</v>
      </c>
      <c r="G366" s="135" t="s">
        <v>764</v>
      </c>
      <c r="H366" s="80">
        <v>907</v>
      </c>
      <c r="I366" s="135" t="s">
        <v>311</v>
      </c>
      <c r="J366" s="81" t="str">
        <f t="shared" si="83"/>
        <v>Industry CCS</v>
      </c>
      <c r="K366" s="81" t="str">
        <f t="shared" si="83"/>
        <v>indst CCS</v>
      </c>
      <c r="L366" s="163">
        <f t="shared" si="84"/>
        <v>0</v>
      </c>
      <c r="M366" s="163">
        <f t="shared" si="84"/>
        <v>1</v>
      </c>
      <c r="N366" s="163">
        <f t="shared" si="84"/>
        <v>0.01</v>
      </c>
      <c r="O366" s="81" t="str">
        <f t="shared" si="84"/>
        <v>% of CO2 captured</v>
      </c>
      <c r="P366" s="160"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81" t="str">
        <f t="shared" si="84"/>
        <v>ccs.html#ccs</v>
      </c>
      <c r="R366" s="81" t="str">
        <f t="shared" si="84"/>
        <v>carbon-capture-and-sequestration.html</v>
      </c>
      <c r="S366" s="159"/>
      <c r="T366" s="135"/>
    </row>
    <row r="367" spans="1:20" ht="128" customHeight="1">
      <c r="A367" s="166" t="s">
        <v>754</v>
      </c>
      <c r="B367" s="166" t="s">
        <v>779</v>
      </c>
      <c r="C367" s="166" t="s">
        <v>780</v>
      </c>
      <c r="D367" s="135"/>
      <c r="E367" s="135"/>
      <c r="F367" s="135"/>
      <c r="G367" s="135"/>
      <c r="H367" s="80">
        <v>43</v>
      </c>
      <c r="I367" s="135" t="s">
        <v>311</v>
      </c>
      <c r="J367" s="166" t="s">
        <v>779</v>
      </c>
      <c r="K367" s="166" t="s">
        <v>781</v>
      </c>
      <c r="L367" s="161">
        <v>0</v>
      </c>
      <c r="M367" s="78">
        <v>1</v>
      </c>
      <c r="N367" s="78">
        <v>0.01</v>
      </c>
      <c r="O367" s="135" t="s">
        <v>654</v>
      </c>
      <c r="P367" s="138" t="s">
        <v>782</v>
      </c>
      <c r="Q367" s="135" t="s">
        <v>783</v>
      </c>
      <c r="R367" s="137" t="s">
        <v>784</v>
      </c>
      <c r="S367" s="162" t="s">
        <v>785</v>
      </c>
      <c r="T367" s="135"/>
    </row>
    <row r="368" spans="1:20" s="81" customFormat="1" ht="64" customHeight="1">
      <c r="A368" s="166" t="s">
        <v>754</v>
      </c>
      <c r="B368" s="166" t="s">
        <v>786</v>
      </c>
      <c r="C368" s="166" t="s">
        <v>787</v>
      </c>
      <c r="D368" s="135"/>
      <c r="E368" s="135"/>
      <c r="F368" s="135"/>
      <c r="G368" s="135"/>
      <c r="H368" s="80">
        <v>44</v>
      </c>
      <c r="I368" s="135" t="s">
        <v>311</v>
      </c>
      <c r="J368" s="166" t="s">
        <v>786</v>
      </c>
      <c r="K368" s="166" t="s">
        <v>788</v>
      </c>
      <c r="L368" s="161">
        <v>0</v>
      </c>
      <c r="M368" s="78">
        <v>1</v>
      </c>
      <c r="N368" s="78">
        <v>0.01</v>
      </c>
      <c r="O368" s="135" t="s">
        <v>654</v>
      </c>
      <c r="P368" s="138" t="s">
        <v>789</v>
      </c>
      <c r="Q368" s="135" t="s">
        <v>790</v>
      </c>
      <c r="R368" s="137" t="s">
        <v>791</v>
      </c>
      <c r="S368" s="162" t="s">
        <v>446</v>
      </c>
      <c r="T368" s="160"/>
    </row>
    <row r="369" spans="1:20" s="81" customFormat="1" ht="96" customHeight="1">
      <c r="A369" s="166" t="s">
        <v>754</v>
      </c>
      <c r="B369" s="166" t="s">
        <v>792</v>
      </c>
      <c r="C369" s="166" t="s">
        <v>793</v>
      </c>
      <c r="D369" s="135"/>
      <c r="E369" s="135"/>
      <c r="F369" s="135"/>
      <c r="G369" s="135"/>
      <c r="H369" s="80">
        <v>45</v>
      </c>
      <c r="I369" s="135" t="s">
        <v>311</v>
      </c>
      <c r="J369" s="166" t="s">
        <v>792</v>
      </c>
      <c r="K369" s="166" t="s">
        <v>794</v>
      </c>
      <c r="L369" s="161">
        <v>0</v>
      </c>
      <c r="M369" s="78">
        <v>1</v>
      </c>
      <c r="N369" s="78">
        <v>0.01</v>
      </c>
      <c r="O369" s="135" t="s">
        <v>654</v>
      </c>
      <c r="P369" s="138" t="s">
        <v>795</v>
      </c>
      <c r="Q369" s="135" t="s">
        <v>796</v>
      </c>
      <c r="R369" s="137" t="s">
        <v>797</v>
      </c>
      <c r="S369" s="162" t="s">
        <v>446</v>
      </c>
      <c r="T369" s="160"/>
    </row>
    <row r="370" spans="1:20" s="81" customFormat="1" ht="128" customHeight="1">
      <c r="A370" s="166" t="s">
        <v>754</v>
      </c>
      <c r="B370" s="166" t="s">
        <v>798</v>
      </c>
      <c r="C370" s="166" t="s">
        <v>799</v>
      </c>
      <c r="D370" s="135" t="s">
        <v>756</v>
      </c>
      <c r="E370" s="135" t="s">
        <v>800</v>
      </c>
      <c r="F370" s="137" t="s">
        <v>758</v>
      </c>
      <c r="G370" s="135" t="s">
        <v>801</v>
      </c>
      <c r="H370" s="80">
        <v>756</v>
      </c>
      <c r="I370" s="135" t="s">
        <v>311</v>
      </c>
      <c r="J370" s="166" t="s">
        <v>798</v>
      </c>
      <c r="K370" s="166" t="s">
        <v>802</v>
      </c>
      <c r="L370" s="78">
        <v>0</v>
      </c>
      <c r="M370" s="78">
        <f>ROUND(MaxBoundCalculations!B189,2)</f>
        <v>0.33</v>
      </c>
      <c r="N370" s="78">
        <v>0.01</v>
      </c>
      <c r="O370" s="135" t="s">
        <v>519</v>
      </c>
      <c r="P370" s="125" t="s">
        <v>803</v>
      </c>
      <c r="Q370" s="135" t="s">
        <v>804</v>
      </c>
      <c r="R370" s="137" t="s">
        <v>805</v>
      </c>
      <c r="S370" s="158" t="s">
        <v>806</v>
      </c>
      <c r="T370" s="137" t="s">
        <v>806</v>
      </c>
    </row>
    <row r="371" spans="1:20" s="81" customFormat="1" ht="128" customHeight="1">
      <c r="A371" s="81" t="str">
        <f t="shared" ref="A371:C390" si="85">A$370</f>
        <v>Industry</v>
      </c>
      <c r="B371" s="81" t="str">
        <f t="shared" si="85"/>
        <v>Industry Energy Efficiency Standards</v>
      </c>
      <c r="C371" s="81" t="str">
        <f t="shared" si="85"/>
        <v>Percentage Improvement in Eqpt Efficiency Standards above BAU</v>
      </c>
      <c r="D371" s="135" t="s">
        <v>756</v>
      </c>
      <c r="E371" s="135" t="s">
        <v>807</v>
      </c>
      <c r="F371" s="137" t="s">
        <v>758</v>
      </c>
      <c r="G371" s="135" t="s">
        <v>808</v>
      </c>
      <c r="H371" s="80">
        <v>757</v>
      </c>
      <c r="I371" s="135" t="s">
        <v>311</v>
      </c>
      <c r="J371" s="81" t="str">
        <f t="shared" ref="J371:T380" si="86">J$370</f>
        <v>Industry Energy Efficiency Standards</v>
      </c>
      <c r="K371" s="163" t="str">
        <f t="shared" si="86"/>
        <v>indst efficiency standards</v>
      </c>
      <c r="L371" s="163">
        <f t="shared" si="86"/>
        <v>0</v>
      </c>
      <c r="M371" s="163">
        <f t="shared" si="86"/>
        <v>0.33</v>
      </c>
      <c r="N371" s="163">
        <f t="shared" si="86"/>
        <v>0.01</v>
      </c>
      <c r="O371" s="160" t="str">
        <f t="shared" si="86"/>
        <v>% reduction in energy use</v>
      </c>
      <c r="P371"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60" t="str">
        <f t="shared" si="86"/>
        <v>industry-ag-main.html#eff-stds</v>
      </c>
      <c r="R371" s="160" t="str">
        <f t="shared" si="86"/>
        <v>industry-energy-efficiency-standards.html</v>
      </c>
      <c r="S371" s="159" t="str">
        <f t="shared" si="86"/>
        <v>U.S. DOE, 2016, Industrial Energy Efficiency Potential Analysis, https://energy.gov/sites/prod/files/2017/04/f34/energy-savings-by-state-industrial-methodology.pdf</v>
      </c>
      <c r="T371" s="160" t="str">
        <f t="shared" si="86"/>
        <v>U.S. DOE, 2016, Industrial Energy Efficiency Potential Analysis, https://energy.gov/sites/prod/files/2017/04/f34/energy-savings-by-state-industrial-methodology.pdf</v>
      </c>
    </row>
    <row r="372" spans="1:20" s="81" customFormat="1" ht="128" customHeight="1">
      <c r="A372" s="81" t="str">
        <f t="shared" si="85"/>
        <v>Industry</v>
      </c>
      <c r="B372" s="81" t="str">
        <f t="shared" si="85"/>
        <v>Industry Energy Efficiency Standards</v>
      </c>
      <c r="C372" s="81" t="str">
        <f t="shared" si="85"/>
        <v>Percentage Improvement in Eqpt Efficiency Standards above BAU</v>
      </c>
      <c r="D372" s="135" t="s">
        <v>756</v>
      </c>
      <c r="E372" s="135" t="s">
        <v>809</v>
      </c>
      <c r="F372" s="137" t="s">
        <v>758</v>
      </c>
      <c r="G372" s="135" t="s">
        <v>810</v>
      </c>
      <c r="H372" s="80">
        <v>758</v>
      </c>
      <c r="I372" s="135" t="s">
        <v>311</v>
      </c>
      <c r="J372" s="81" t="str">
        <f t="shared" si="86"/>
        <v>Industry Energy Efficiency Standards</v>
      </c>
      <c r="K372" s="163" t="str">
        <f t="shared" si="86"/>
        <v>indst efficiency standards</v>
      </c>
      <c r="L372" s="163">
        <f t="shared" si="86"/>
        <v>0</v>
      </c>
      <c r="M372" s="163">
        <f t="shared" si="86"/>
        <v>0.33</v>
      </c>
      <c r="N372" s="163">
        <f t="shared" si="86"/>
        <v>0.01</v>
      </c>
      <c r="O372" s="160" t="str">
        <f t="shared" si="86"/>
        <v>% reduction in energy use</v>
      </c>
      <c r="P372"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60" t="str">
        <f t="shared" si="86"/>
        <v>industry-ag-main.html#eff-stds</v>
      </c>
      <c r="R372" s="160" t="str">
        <f t="shared" si="86"/>
        <v>industry-energy-efficiency-standards.html</v>
      </c>
      <c r="S372" s="159" t="str">
        <f t="shared" si="86"/>
        <v>U.S. DOE, 2016, Industrial Energy Efficiency Potential Analysis, https://energy.gov/sites/prod/files/2017/04/f34/energy-savings-by-state-industrial-methodology.pdf</v>
      </c>
      <c r="T372" s="160" t="str">
        <f t="shared" si="86"/>
        <v>U.S. DOE, 2016, Industrial Energy Efficiency Potential Analysis, https://energy.gov/sites/prod/files/2017/04/f34/energy-savings-by-state-industrial-methodology.pdf</v>
      </c>
    </row>
    <row r="373" spans="1:20" s="81" customFormat="1" ht="128" customHeight="1">
      <c r="A373" s="81" t="str">
        <f t="shared" si="85"/>
        <v>Industry</v>
      </c>
      <c r="B373" s="81" t="str">
        <f t="shared" si="85"/>
        <v>Industry Energy Efficiency Standards</v>
      </c>
      <c r="C373" s="81" t="str">
        <f t="shared" si="85"/>
        <v>Percentage Improvement in Eqpt Efficiency Standards above BAU</v>
      </c>
      <c r="D373" s="135" t="s">
        <v>756</v>
      </c>
      <c r="E373" s="135" t="s">
        <v>811</v>
      </c>
      <c r="F373" s="137" t="s">
        <v>758</v>
      </c>
      <c r="G373" s="135" t="s">
        <v>812</v>
      </c>
      <c r="H373" s="80">
        <v>759</v>
      </c>
      <c r="I373" s="135" t="s">
        <v>311</v>
      </c>
      <c r="J373" s="81" t="str">
        <f t="shared" si="86"/>
        <v>Industry Energy Efficiency Standards</v>
      </c>
      <c r="K373" s="163" t="str">
        <f t="shared" si="86"/>
        <v>indst efficiency standards</v>
      </c>
      <c r="L373" s="163">
        <f t="shared" si="86"/>
        <v>0</v>
      </c>
      <c r="M373" s="163">
        <f t="shared" si="86"/>
        <v>0.33</v>
      </c>
      <c r="N373" s="163">
        <f t="shared" si="86"/>
        <v>0.01</v>
      </c>
      <c r="O373" s="160" t="str">
        <f t="shared" si="86"/>
        <v>% reduction in energy use</v>
      </c>
      <c r="P373"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60" t="str">
        <f t="shared" si="86"/>
        <v>industry-ag-main.html#eff-stds</v>
      </c>
      <c r="R373" s="160" t="str">
        <f t="shared" si="86"/>
        <v>industry-energy-efficiency-standards.html</v>
      </c>
      <c r="S373" s="159" t="str">
        <f t="shared" si="86"/>
        <v>U.S. DOE, 2016, Industrial Energy Efficiency Potential Analysis, https://energy.gov/sites/prod/files/2017/04/f34/energy-savings-by-state-industrial-methodology.pdf</v>
      </c>
      <c r="T373" s="160" t="str">
        <f t="shared" si="86"/>
        <v>U.S. DOE, 2016, Industrial Energy Efficiency Potential Analysis, https://energy.gov/sites/prod/files/2017/04/f34/energy-savings-by-state-industrial-methodology.pdf</v>
      </c>
    </row>
    <row r="374" spans="1:20" s="81" customFormat="1" ht="128" customHeight="1">
      <c r="A374" s="81" t="str">
        <f t="shared" si="85"/>
        <v>Industry</v>
      </c>
      <c r="B374" s="81" t="str">
        <f t="shared" si="85"/>
        <v>Industry Energy Efficiency Standards</v>
      </c>
      <c r="C374" s="81" t="str">
        <f t="shared" si="85"/>
        <v>Percentage Improvement in Eqpt Efficiency Standards above BAU</v>
      </c>
      <c r="D374" s="135" t="s">
        <v>756</v>
      </c>
      <c r="E374" s="135" t="s">
        <v>813</v>
      </c>
      <c r="F374" s="137" t="s">
        <v>758</v>
      </c>
      <c r="G374" s="135" t="s">
        <v>814</v>
      </c>
      <c r="H374" s="80">
        <v>760</v>
      </c>
      <c r="I374" s="135" t="s">
        <v>311</v>
      </c>
      <c r="J374" s="81" t="str">
        <f t="shared" si="86"/>
        <v>Industry Energy Efficiency Standards</v>
      </c>
      <c r="K374" s="163" t="str">
        <f t="shared" si="86"/>
        <v>indst efficiency standards</v>
      </c>
      <c r="L374" s="163">
        <f t="shared" si="86"/>
        <v>0</v>
      </c>
      <c r="M374" s="163">
        <f t="shared" si="86"/>
        <v>0.33</v>
      </c>
      <c r="N374" s="163">
        <f t="shared" si="86"/>
        <v>0.01</v>
      </c>
      <c r="O374" s="160" t="str">
        <f t="shared" si="86"/>
        <v>% reduction in energy use</v>
      </c>
      <c r="P374"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60" t="str">
        <f t="shared" si="86"/>
        <v>industry-ag-main.html#eff-stds</v>
      </c>
      <c r="R374" s="160" t="str">
        <f t="shared" si="86"/>
        <v>industry-energy-efficiency-standards.html</v>
      </c>
      <c r="S374" s="159" t="str">
        <f t="shared" si="86"/>
        <v>U.S. DOE, 2016, Industrial Energy Efficiency Potential Analysis, https://energy.gov/sites/prod/files/2017/04/f34/energy-savings-by-state-industrial-methodology.pdf</v>
      </c>
      <c r="T374" s="160" t="str">
        <f t="shared" si="86"/>
        <v>U.S. DOE, 2016, Industrial Energy Efficiency Potential Analysis, https://energy.gov/sites/prod/files/2017/04/f34/energy-savings-by-state-industrial-methodology.pdf</v>
      </c>
    </row>
    <row r="375" spans="1:20" s="81" customFormat="1" ht="128" customHeight="1">
      <c r="A375" s="81" t="str">
        <f t="shared" si="85"/>
        <v>Industry</v>
      </c>
      <c r="B375" s="81" t="str">
        <f t="shared" si="85"/>
        <v>Industry Energy Efficiency Standards</v>
      </c>
      <c r="C375" s="81" t="str">
        <f t="shared" si="85"/>
        <v>Percentage Improvement in Eqpt Efficiency Standards above BAU</v>
      </c>
      <c r="D375" s="135" t="s">
        <v>756</v>
      </c>
      <c r="E375" s="135" t="s">
        <v>815</v>
      </c>
      <c r="F375" s="137" t="s">
        <v>758</v>
      </c>
      <c r="G375" s="135" t="s">
        <v>816</v>
      </c>
      <c r="H375" s="80">
        <v>761</v>
      </c>
      <c r="I375" s="135" t="s">
        <v>333</v>
      </c>
      <c r="J375" s="81" t="str">
        <f t="shared" si="86"/>
        <v>Industry Energy Efficiency Standards</v>
      </c>
      <c r="K375" s="163" t="str">
        <f t="shared" si="86"/>
        <v>indst efficiency standards</v>
      </c>
      <c r="L375" s="163">
        <f t="shared" si="86"/>
        <v>0</v>
      </c>
      <c r="M375" s="163">
        <f t="shared" si="86"/>
        <v>0.33</v>
      </c>
      <c r="N375" s="163">
        <f t="shared" si="86"/>
        <v>0.01</v>
      </c>
      <c r="O375" s="160" t="str">
        <f t="shared" si="86"/>
        <v>% reduction in energy use</v>
      </c>
      <c r="P375"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60" t="str">
        <f t="shared" si="86"/>
        <v>industry-ag-main.html#eff-stds</v>
      </c>
      <c r="R375" s="160" t="str">
        <f t="shared" si="86"/>
        <v>industry-energy-efficiency-standards.html</v>
      </c>
      <c r="S375" s="159" t="str">
        <f t="shared" si="86"/>
        <v>U.S. DOE, 2016, Industrial Energy Efficiency Potential Analysis, https://energy.gov/sites/prod/files/2017/04/f34/energy-savings-by-state-industrial-methodology.pdf</v>
      </c>
      <c r="T375" s="160" t="str">
        <f t="shared" si="86"/>
        <v>U.S. DOE, 2016, Industrial Energy Efficiency Potential Analysis, https://energy.gov/sites/prod/files/2017/04/f34/energy-savings-by-state-industrial-methodology.pdf</v>
      </c>
    </row>
    <row r="376" spans="1:20" ht="128" customHeight="1">
      <c r="A376" s="81" t="str">
        <f t="shared" si="85"/>
        <v>Industry</v>
      </c>
      <c r="B376" s="81" t="str">
        <f t="shared" si="85"/>
        <v>Industry Energy Efficiency Standards</v>
      </c>
      <c r="C376" s="81" t="str">
        <f t="shared" si="85"/>
        <v>Percentage Improvement in Eqpt Efficiency Standards above BAU</v>
      </c>
      <c r="D376" s="135" t="s">
        <v>756</v>
      </c>
      <c r="E376" s="135" t="s">
        <v>817</v>
      </c>
      <c r="F376" s="137" t="s">
        <v>758</v>
      </c>
      <c r="G376" s="135" t="s">
        <v>818</v>
      </c>
      <c r="H376" s="80">
        <v>762</v>
      </c>
      <c r="I376" s="135" t="s">
        <v>333</v>
      </c>
      <c r="J376" s="81" t="str">
        <f t="shared" si="86"/>
        <v>Industry Energy Efficiency Standards</v>
      </c>
      <c r="K376" s="163" t="str">
        <f t="shared" si="86"/>
        <v>indst efficiency standards</v>
      </c>
      <c r="L376" s="163">
        <f t="shared" si="86"/>
        <v>0</v>
      </c>
      <c r="M376" s="163">
        <f t="shared" si="86"/>
        <v>0.33</v>
      </c>
      <c r="N376" s="163">
        <f t="shared" si="86"/>
        <v>0.01</v>
      </c>
      <c r="O376" s="160" t="str">
        <f t="shared" si="86"/>
        <v>% reduction in energy use</v>
      </c>
      <c r="P376"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60" t="str">
        <f t="shared" si="86"/>
        <v>industry-ag-main.html#eff-stds</v>
      </c>
      <c r="R376" s="160" t="str">
        <f t="shared" si="86"/>
        <v>industry-energy-efficiency-standards.html</v>
      </c>
      <c r="S376" s="159" t="str">
        <f t="shared" si="86"/>
        <v>U.S. DOE, 2016, Industrial Energy Efficiency Potential Analysis, https://energy.gov/sites/prod/files/2017/04/f34/energy-savings-by-state-industrial-methodology.pdf</v>
      </c>
      <c r="T376" s="160" t="str">
        <f t="shared" si="86"/>
        <v>U.S. DOE, 2016, Industrial Energy Efficiency Potential Analysis, https://energy.gov/sites/prod/files/2017/04/f34/energy-savings-by-state-industrial-methodology.pdf</v>
      </c>
    </row>
    <row r="377" spans="1:20" s="81" customFormat="1" ht="128" customHeight="1">
      <c r="A377" s="81" t="str">
        <f t="shared" si="85"/>
        <v>Industry</v>
      </c>
      <c r="B377" s="81" t="str">
        <f t="shared" si="85"/>
        <v>Industry Energy Efficiency Standards</v>
      </c>
      <c r="C377" s="81" t="str">
        <f t="shared" si="85"/>
        <v>Percentage Improvement in Eqpt Efficiency Standards above BAU</v>
      </c>
      <c r="D377" s="135" t="s">
        <v>756</v>
      </c>
      <c r="E377" s="135" t="s">
        <v>819</v>
      </c>
      <c r="F377" s="137" t="s">
        <v>758</v>
      </c>
      <c r="G377" s="135" t="s">
        <v>820</v>
      </c>
      <c r="H377" s="80">
        <v>763</v>
      </c>
      <c r="I377" s="135" t="s">
        <v>311</v>
      </c>
      <c r="J377" s="81" t="str">
        <f t="shared" si="86"/>
        <v>Industry Energy Efficiency Standards</v>
      </c>
      <c r="K377" s="163" t="str">
        <f t="shared" si="86"/>
        <v>indst efficiency standards</v>
      </c>
      <c r="L377" s="163">
        <f t="shared" si="86"/>
        <v>0</v>
      </c>
      <c r="M377" s="163">
        <f t="shared" si="86"/>
        <v>0.33</v>
      </c>
      <c r="N377" s="163">
        <f t="shared" si="86"/>
        <v>0.01</v>
      </c>
      <c r="O377" s="160" t="str">
        <f t="shared" si="86"/>
        <v>% reduction in energy use</v>
      </c>
      <c r="P377"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60" t="str">
        <f t="shared" si="86"/>
        <v>industry-ag-main.html#eff-stds</v>
      </c>
      <c r="R377" s="160" t="str">
        <f t="shared" si="86"/>
        <v>industry-energy-efficiency-standards.html</v>
      </c>
      <c r="S377" s="159" t="str">
        <f t="shared" si="86"/>
        <v>U.S. DOE, 2016, Industrial Energy Efficiency Potential Analysis, https://energy.gov/sites/prod/files/2017/04/f34/energy-savings-by-state-industrial-methodology.pdf</v>
      </c>
      <c r="T377" s="160" t="str">
        <f t="shared" si="86"/>
        <v>U.S. DOE, 2016, Industrial Energy Efficiency Potential Analysis, https://energy.gov/sites/prod/files/2017/04/f34/energy-savings-by-state-industrial-methodology.pdf</v>
      </c>
    </row>
    <row r="378" spans="1:20" s="81" customFormat="1" ht="128" customHeight="1">
      <c r="A378" s="81" t="str">
        <f t="shared" si="85"/>
        <v>Industry</v>
      </c>
      <c r="B378" s="81" t="str">
        <f t="shared" si="85"/>
        <v>Industry Energy Efficiency Standards</v>
      </c>
      <c r="C378" s="81" t="str">
        <f t="shared" si="85"/>
        <v>Percentage Improvement in Eqpt Efficiency Standards above BAU</v>
      </c>
      <c r="D378" s="135" t="s">
        <v>756</v>
      </c>
      <c r="E378" s="135" t="s">
        <v>821</v>
      </c>
      <c r="F378" s="137" t="s">
        <v>758</v>
      </c>
      <c r="G378" s="135" t="s">
        <v>822</v>
      </c>
      <c r="H378" s="80">
        <v>764</v>
      </c>
      <c r="I378" s="135" t="s">
        <v>311</v>
      </c>
      <c r="J378" s="81" t="str">
        <f t="shared" si="86"/>
        <v>Industry Energy Efficiency Standards</v>
      </c>
      <c r="K378" s="163" t="str">
        <f t="shared" si="86"/>
        <v>indst efficiency standards</v>
      </c>
      <c r="L378" s="163">
        <f t="shared" si="86"/>
        <v>0</v>
      </c>
      <c r="M378" s="163">
        <f t="shared" si="86"/>
        <v>0.33</v>
      </c>
      <c r="N378" s="163">
        <f t="shared" si="86"/>
        <v>0.01</v>
      </c>
      <c r="O378" s="160" t="str">
        <f t="shared" si="86"/>
        <v>% reduction in energy use</v>
      </c>
      <c r="P378"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60" t="str">
        <f t="shared" si="86"/>
        <v>industry-ag-main.html#eff-stds</v>
      </c>
      <c r="R378" s="160" t="str">
        <f t="shared" si="86"/>
        <v>industry-energy-efficiency-standards.html</v>
      </c>
      <c r="S378" s="159" t="str">
        <f t="shared" si="86"/>
        <v>U.S. DOE, 2016, Industrial Energy Efficiency Potential Analysis, https://energy.gov/sites/prod/files/2017/04/f34/energy-savings-by-state-industrial-methodology.pdf</v>
      </c>
      <c r="T378" s="160" t="str">
        <f t="shared" si="86"/>
        <v>U.S. DOE, 2016, Industrial Energy Efficiency Potential Analysis, https://energy.gov/sites/prod/files/2017/04/f34/energy-savings-by-state-industrial-methodology.pdf</v>
      </c>
    </row>
    <row r="379" spans="1:20" s="81" customFormat="1" ht="128" customHeight="1">
      <c r="A379" s="81" t="str">
        <f t="shared" si="85"/>
        <v>Industry</v>
      </c>
      <c r="B379" s="81" t="str">
        <f t="shared" si="85"/>
        <v>Industry Energy Efficiency Standards</v>
      </c>
      <c r="C379" s="81" t="str">
        <f t="shared" si="85"/>
        <v>Percentage Improvement in Eqpt Efficiency Standards above BAU</v>
      </c>
      <c r="D379" s="135" t="s">
        <v>756</v>
      </c>
      <c r="E379" s="135" t="s">
        <v>823</v>
      </c>
      <c r="F379" s="137" t="s">
        <v>758</v>
      </c>
      <c r="G379" s="135" t="s">
        <v>824</v>
      </c>
      <c r="H379" s="80">
        <v>765</v>
      </c>
      <c r="I379" s="135" t="s">
        <v>333</v>
      </c>
      <c r="J379" s="81" t="str">
        <f t="shared" si="86"/>
        <v>Industry Energy Efficiency Standards</v>
      </c>
      <c r="K379" s="163" t="str">
        <f t="shared" si="86"/>
        <v>indst efficiency standards</v>
      </c>
      <c r="L379" s="163">
        <f t="shared" si="86"/>
        <v>0</v>
      </c>
      <c r="M379" s="163">
        <f t="shared" si="86"/>
        <v>0.33</v>
      </c>
      <c r="N379" s="163">
        <f t="shared" si="86"/>
        <v>0.01</v>
      </c>
      <c r="O379" s="160" t="str">
        <f t="shared" si="86"/>
        <v>% reduction in energy use</v>
      </c>
      <c r="P379"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60" t="str">
        <f t="shared" si="86"/>
        <v>industry-ag-main.html#eff-stds</v>
      </c>
      <c r="R379" s="160" t="str">
        <f t="shared" si="86"/>
        <v>industry-energy-efficiency-standards.html</v>
      </c>
      <c r="S379" s="159" t="str">
        <f t="shared" si="86"/>
        <v>U.S. DOE, 2016, Industrial Energy Efficiency Potential Analysis, https://energy.gov/sites/prod/files/2017/04/f34/energy-savings-by-state-industrial-methodology.pdf</v>
      </c>
      <c r="T379" s="160" t="str">
        <f t="shared" si="86"/>
        <v>U.S. DOE, 2016, Industrial Energy Efficiency Potential Analysis, https://energy.gov/sites/prod/files/2017/04/f34/energy-savings-by-state-industrial-methodology.pdf</v>
      </c>
    </row>
    <row r="380" spans="1:20" s="81" customFormat="1" ht="128" customHeight="1">
      <c r="A380" s="81" t="str">
        <f t="shared" si="85"/>
        <v>Industry</v>
      </c>
      <c r="B380" s="81" t="str">
        <f t="shared" si="85"/>
        <v>Industry Energy Efficiency Standards</v>
      </c>
      <c r="C380" s="81" t="str">
        <f t="shared" si="85"/>
        <v>Percentage Improvement in Eqpt Efficiency Standards above BAU</v>
      </c>
      <c r="D380" s="137" t="s">
        <v>765</v>
      </c>
      <c r="E380" s="135" t="s">
        <v>800</v>
      </c>
      <c r="F380" s="137" t="s">
        <v>766</v>
      </c>
      <c r="G380" s="135" t="s">
        <v>801</v>
      </c>
      <c r="H380" s="80">
        <v>766</v>
      </c>
      <c r="I380" s="135" t="s">
        <v>311</v>
      </c>
      <c r="J380" s="81" t="str">
        <f t="shared" si="86"/>
        <v>Industry Energy Efficiency Standards</v>
      </c>
      <c r="K380" s="163" t="str">
        <f t="shared" si="86"/>
        <v>indst efficiency standards</v>
      </c>
      <c r="L380" s="163">
        <f t="shared" si="86"/>
        <v>0</v>
      </c>
      <c r="M380" s="163">
        <f t="shared" si="86"/>
        <v>0.33</v>
      </c>
      <c r="N380" s="163">
        <f t="shared" si="86"/>
        <v>0.01</v>
      </c>
      <c r="O380" s="160" t="str">
        <f t="shared" si="86"/>
        <v>% reduction in energy use</v>
      </c>
      <c r="P380" s="128"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60" t="str">
        <f t="shared" si="86"/>
        <v>industry-ag-main.html#eff-stds</v>
      </c>
      <c r="R380" s="160" t="str">
        <f t="shared" si="86"/>
        <v>industry-energy-efficiency-standards.html</v>
      </c>
      <c r="S380" s="159" t="str">
        <f t="shared" si="86"/>
        <v>U.S. DOE, 2016, Industrial Energy Efficiency Potential Analysis, https://energy.gov/sites/prod/files/2017/04/f34/energy-savings-by-state-industrial-methodology.pdf</v>
      </c>
      <c r="T380" s="160" t="str">
        <f t="shared" si="86"/>
        <v>U.S. DOE, 2016, Industrial Energy Efficiency Potential Analysis, https://energy.gov/sites/prod/files/2017/04/f34/energy-savings-by-state-industrial-methodology.pdf</v>
      </c>
    </row>
    <row r="381" spans="1:20" s="81" customFormat="1" ht="128" customHeight="1">
      <c r="A381" s="81" t="str">
        <f t="shared" si="85"/>
        <v>Industry</v>
      </c>
      <c r="B381" s="81" t="str">
        <f t="shared" si="85"/>
        <v>Industry Energy Efficiency Standards</v>
      </c>
      <c r="C381" s="81" t="str">
        <f t="shared" si="85"/>
        <v>Percentage Improvement in Eqpt Efficiency Standards above BAU</v>
      </c>
      <c r="D381" s="137" t="s">
        <v>765</v>
      </c>
      <c r="E381" s="135" t="s">
        <v>807</v>
      </c>
      <c r="F381" s="137" t="s">
        <v>766</v>
      </c>
      <c r="G381" s="135" t="s">
        <v>808</v>
      </c>
      <c r="H381" s="80">
        <v>767</v>
      </c>
      <c r="I381" s="135" t="s">
        <v>311</v>
      </c>
      <c r="J381" s="81" t="str">
        <f t="shared" ref="J381:T390" si="87">J$370</f>
        <v>Industry Energy Efficiency Standards</v>
      </c>
      <c r="K381" s="163" t="str">
        <f t="shared" si="87"/>
        <v>indst efficiency standards</v>
      </c>
      <c r="L381" s="163">
        <f t="shared" si="87"/>
        <v>0</v>
      </c>
      <c r="M381" s="163">
        <f t="shared" si="87"/>
        <v>0.33</v>
      </c>
      <c r="N381" s="163">
        <f t="shared" si="87"/>
        <v>0.01</v>
      </c>
      <c r="O381" s="160" t="str">
        <f t="shared" si="87"/>
        <v>% reduction in energy use</v>
      </c>
      <c r="P381"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60" t="str">
        <f t="shared" si="87"/>
        <v>industry-ag-main.html#eff-stds</v>
      </c>
      <c r="R381" s="160" t="str">
        <f t="shared" si="87"/>
        <v>industry-energy-efficiency-standards.html</v>
      </c>
      <c r="S381" s="159" t="str">
        <f t="shared" si="87"/>
        <v>U.S. DOE, 2016, Industrial Energy Efficiency Potential Analysis, https://energy.gov/sites/prod/files/2017/04/f34/energy-savings-by-state-industrial-methodology.pdf</v>
      </c>
      <c r="T381" s="160" t="str">
        <f t="shared" si="87"/>
        <v>U.S. DOE, 2016, Industrial Energy Efficiency Potential Analysis, https://energy.gov/sites/prod/files/2017/04/f34/energy-savings-by-state-industrial-methodology.pdf</v>
      </c>
    </row>
    <row r="382" spans="1:20" s="81" customFormat="1" ht="128" customHeight="1">
      <c r="A382" s="81" t="str">
        <f t="shared" si="85"/>
        <v>Industry</v>
      </c>
      <c r="B382" s="81" t="str">
        <f t="shared" si="85"/>
        <v>Industry Energy Efficiency Standards</v>
      </c>
      <c r="C382" s="81" t="str">
        <f t="shared" si="85"/>
        <v>Percentage Improvement in Eqpt Efficiency Standards above BAU</v>
      </c>
      <c r="D382" s="137" t="s">
        <v>765</v>
      </c>
      <c r="E382" s="135" t="s">
        <v>809</v>
      </c>
      <c r="F382" s="137" t="s">
        <v>766</v>
      </c>
      <c r="G382" s="135" t="s">
        <v>810</v>
      </c>
      <c r="H382" s="80">
        <v>768</v>
      </c>
      <c r="I382" s="135" t="s">
        <v>311</v>
      </c>
      <c r="J382" s="81" t="str">
        <f t="shared" si="87"/>
        <v>Industry Energy Efficiency Standards</v>
      </c>
      <c r="K382" s="163" t="str">
        <f t="shared" si="87"/>
        <v>indst efficiency standards</v>
      </c>
      <c r="L382" s="163">
        <f t="shared" si="87"/>
        <v>0</v>
      </c>
      <c r="M382" s="163">
        <f t="shared" si="87"/>
        <v>0.33</v>
      </c>
      <c r="N382" s="163">
        <f t="shared" si="87"/>
        <v>0.01</v>
      </c>
      <c r="O382" s="160" t="str">
        <f t="shared" si="87"/>
        <v>% reduction in energy use</v>
      </c>
      <c r="P382"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60" t="str">
        <f t="shared" si="87"/>
        <v>industry-ag-main.html#eff-stds</v>
      </c>
      <c r="R382" s="160" t="str">
        <f t="shared" si="87"/>
        <v>industry-energy-efficiency-standards.html</v>
      </c>
      <c r="S382" s="159" t="str">
        <f t="shared" si="87"/>
        <v>U.S. DOE, 2016, Industrial Energy Efficiency Potential Analysis, https://energy.gov/sites/prod/files/2017/04/f34/energy-savings-by-state-industrial-methodology.pdf</v>
      </c>
      <c r="T382" s="160" t="str">
        <f t="shared" si="87"/>
        <v>U.S. DOE, 2016, Industrial Energy Efficiency Potential Analysis, https://energy.gov/sites/prod/files/2017/04/f34/energy-savings-by-state-industrial-methodology.pdf</v>
      </c>
    </row>
    <row r="383" spans="1:20" s="81" customFormat="1" ht="128" customHeight="1">
      <c r="A383" s="81" t="str">
        <f t="shared" si="85"/>
        <v>Industry</v>
      </c>
      <c r="B383" s="81" t="str">
        <f t="shared" si="85"/>
        <v>Industry Energy Efficiency Standards</v>
      </c>
      <c r="C383" s="81" t="str">
        <f t="shared" si="85"/>
        <v>Percentage Improvement in Eqpt Efficiency Standards above BAU</v>
      </c>
      <c r="D383" s="137" t="s">
        <v>765</v>
      </c>
      <c r="E383" s="135" t="s">
        <v>811</v>
      </c>
      <c r="F383" s="137" t="s">
        <v>766</v>
      </c>
      <c r="G383" s="135" t="s">
        <v>812</v>
      </c>
      <c r="H383" s="80">
        <v>769</v>
      </c>
      <c r="I383" s="135" t="s">
        <v>311</v>
      </c>
      <c r="J383" s="81" t="str">
        <f t="shared" si="87"/>
        <v>Industry Energy Efficiency Standards</v>
      </c>
      <c r="K383" s="163" t="str">
        <f t="shared" si="87"/>
        <v>indst efficiency standards</v>
      </c>
      <c r="L383" s="163">
        <f t="shared" si="87"/>
        <v>0</v>
      </c>
      <c r="M383" s="163">
        <f t="shared" si="87"/>
        <v>0.33</v>
      </c>
      <c r="N383" s="163">
        <f t="shared" si="87"/>
        <v>0.01</v>
      </c>
      <c r="O383" s="160" t="str">
        <f t="shared" si="87"/>
        <v>% reduction in energy use</v>
      </c>
      <c r="P383"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60" t="str">
        <f t="shared" si="87"/>
        <v>industry-ag-main.html#eff-stds</v>
      </c>
      <c r="R383" s="160" t="str">
        <f t="shared" si="87"/>
        <v>industry-energy-efficiency-standards.html</v>
      </c>
      <c r="S383" s="159" t="str">
        <f t="shared" si="87"/>
        <v>U.S. DOE, 2016, Industrial Energy Efficiency Potential Analysis, https://energy.gov/sites/prod/files/2017/04/f34/energy-savings-by-state-industrial-methodology.pdf</v>
      </c>
      <c r="T383" s="160" t="str">
        <f t="shared" si="87"/>
        <v>U.S. DOE, 2016, Industrial Energy Efficiency Potential Analysis, https://energy.gov/sites/prod/files/2017/04/f34/energy-savings-by-state-industrial-methodology.pdf</v>
      </c>
    </row>
    <row r="384" spans="1:20" s="81" customFormat="1" ht="128" customHeight="1">
      <c r="A384" s="81" t="str">
        <f t="shared" si="85"/>
        <v>Industry</v>
      </c>
      <c r="B384" s="81" t="str">
        <f t="shared" si="85"/>
        <v>Industry Energy Efficiency Standards</v>
      </c>
      <c r="C384" s="81" t="str">
        <f t="shared" si="85"/>
        <v>Percentage Improvement in Eqpt Efficiency Standards above BAU</v>
      </c>
      <c r="D384" s="137" t="s">
        <v>765</v>
      </c>
      <c r="E384" s="135" t="s">
        <v>813</v>
      </c>
      <c r="F384" s="137" t="s">
        <v>766</v>
      </c>
      <c r="G384" s="135" t="s">
        <v>814</v>
      </c>
      <c r="H384" s="80">
        <v>770</v>
      </c>
      <c r="I384" s="135" t="s">
        <v>333</v>
      </c>
      <c r="J384" s="81" t="str">
        <f t="shared" si="87"/>
        <v>Industry Energy Efficiency Standards</v>
      </c>
      <c r="K384" s="163" t="str">
        <f t="shared" si="87"/>
        <v>indst efficiency standards</v>
      </c>
      <c r="L384" s="163">
        <f t="shared" si="87"/>
        <v>0</v>
      </c>
      <c r="M384" s="163">
        <f t="shared" si="87"/>
        <v>0.33</v>
      </c>
      <c r="N384" s="163">
        <f t="shared" si="87"/>
        <v>0.01</v>
      </c>
      <c r="O384" s="160" t="str">
        <f t="shared" si="87"/>
        <v>% reduction in energy use</v>
      </c>
      <c r="P384"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60" t="str">
        <f t="shared" si="87"/>
        <v>industry-ag-main.html#eff-stds</v>
      </c>
      <c r="R384" s="160" t="str">
        <f t="shared" si="87"/>
        <v>industry-energy-efficiency-standards.html</v>
      </c>
      <c r="S384" s="159" t="str">
        <f t="shared" si="87"/>
        <v>U.S. DOE, 2016, Industrial Energy Efficiency Potential Analysis, https://energy.gov/sites/prod/files/2017/04/f34/energy-savings-by-state-industrial-methodology.pdf</v>
      </c>
      <c r="T384" s="160" t="str">
        <f t="shared" si="87"/>
        <v>U.S. DOE, 2016, Industrial Energy Efficiency Potential Analysis, https://energy.gov/sites/prod/files/2017/04/f34/energy-savings-by-state-industrial-methodology.pdf</v>
      </c>
    </row>
    <row r="385" spans="1:20" s="81" customFormat="1" ht="128" customHeight="1">
      <c r="A385" s="81" t="str">
        <f t="shared" si="85"/>
        <v>Industry</v>
      </c>
      <c r="B385" s="81" t="str">
        <f t="shared" si="85"/>
        <v>Industry Energy Efficiency Standards</v>
      </c>
      <c r="C385" s="81" t="str">
        <f t="shared" si="85"/>
        <v>Percentage Improvement in Eqpt Efficiency Standards above BAU</v>
      </c>
      <c r="D385" s="137" t="s">
        <v>765</v>
      </c>
      <c r="E385" s="135" t="s">
        <v>815</v>
      </c>
      <c r="F385" s="137" t="s">
        <v>766</v>
      </c>
      <c r="G385" s="135" t="s">
        <v>816</v>
      </c>
      <c r="H385" s="80">
        <v>771</v>
      </c>
      <c r="I385" s="135" t="s">
        <v>333</v>
      </c>
      <c r="J385" s="81" t="str">
        <f t="shared" si="87"/>
        <v>Industry Energy Efficiency Standards</v>
      </c>
      <c r="K385" s="163" t="str">
        <f t="shared" si="87"/>
        <v>indst efficiency standards</v>
      </c>
      <c r="L385" s="163">
        <f t="shared" si="87"/>
        <v>0</v>
      </c>
      <c r="M385" s="163">
        <f t="shared" si="87"/>
        <v>0.33</v>
      </c>
      <c r="N385" s="163">
        <f t="shared" si="87"/>
        <v>0.01</v>
      </c>
      <c r="O385" s="160" t="str">
        <f t="shared" si="87"/>
        <v>% reduction in energy use</v>
      </c>
      <c r="P385"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60" t="str">
        <f t="shared" si="87"/>
        <v>industry-ag-main.html#eff-stds</v>
      </c>
      <c r="R385" s="160" t="str">
        <f t="shared" si="87"/>
        <v>industry-energy-efficiency-standards.html</v>
      </c>
      <c r="S385" s="159" t="str">
        <f t="shared" si="87"/>
        <v>U.S. DOE, 2016, Industrial Energy Efficiency Potential Analysis, https://energy.gov/sites/prod/files/2017/04/f34/energy-savings-by-state-industrial-methodology.pdf</v>
      </c>
      <c r="T385" s="160" t="str">
        <f t="shared" si="87"/>
        <v>U.S. DOE, 2016, Industrial Energy Efficiency Potential Analysis, https://energy.gov/sites/prod/files/2017/04/f34/energy-savings-by-state-industrial-methodology.pdf</v>
      </c>
    </row>
    <row r="386" spans="1:20" s="81" customFormat="1" ht="128" customHeight="1">
      <c r="A386" s="81" t="str">
        <f t="shared" si="85"/>
        <v>Industry</v>
      </c>
      <c r="B386" s="81" t="str">
        <f t="shared" si="85"/>
        <v>Industry Energy Efficiency Standards</v>
      </c>
      <c r="C386" s="81" t="str">
        <f t="shared" si="85"/>
        <v>Percentage Improvement in Eqpt Efficiency Standards above BAU</v>
      </c>
      <c r="D386" s="137" t="s">
        <v>765</v>
      </c>
      <c r="E386" s="135" t="s">
        <v>817</v>
      </c>
      <c r="F386" s="137" t="s">
        <v>766</v>
      </c>
      <c r="G386" s="135" t="s">
        <v>818</v>
      </c>
      <c r="H386" s="80">
        <v>772</v>
      </c>
      <c r="I386" s="135" t="s">
        <v>311</v>
      </c>
      <c r="J386" s="81" t="str">
        <f t="shared" si="87"/>
        <v>Industry Energy Efficiency Standards</v>
      </c>
      <c r="K386" s="163" t="str">
        <f t="shared" si="87"/>
        <v>indst efficiency standards</v>
      </c>
      <c r="L386" s="163">
        <f t="shared" si="87"/>
        <v>0</v>
      </c>
      <c r="M386" s="163">
        <f t="shared" si="87"/>
        <v>0.33</v>
      </c>
      <c r="N386" s="163">
        <f t="shared" si="87"/>
        <v>0.01</v>
      </c>
      <c r="O386" s="160" t="str">
        <f t="shared" si="87"/>
        <v>% reduction in energy use</v>
      </c>
      <c r="P386"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60" t="str">
        <f t="shared" si="87"/>
        <v>industry-ag-main.html#eff-stds</v>
      </c>
      <c r="R386" s="160" t="str">
        <f t="shared" si="87"/>
        <v>industry-energy-efficiency-standards.html</v>
      </c>
      <c r="S386" s="159" t="str">
        <f t="shared" si="87"/>
        <v>U.S. DOE, 2016, Industrial Energy Efficiency Potential Analysis, https://energy.gov/sites/prod/files/2017/04/f34/energy-savings-by-state-industrial-methodology.pdf</v>
      </c>
      <c r="T386" s="160" t="str">
        <f t="shared" si="87"/>
        <v>U.S. DOE, 2016, Industrial Energy Efficiency Potential Analysis, https://energy.gov/sites/prod/files/2017/04/f34/energy-savings-by-state-industrial-methodology.pdf</v>
      </c>
    </row>
    <row r="387" spans="1:20" s="81" customFormat="1" ht="128" customHeight="1">
      <c r="A387" s="81" t="str">
        <f t="shared" si="85"/>
        <v>Industry</v>
      </c>
      <c r="B387" s="81" t="str">
        <f t="shared" si="85"/>
        <v>Industry Energy Efficiency Standards</v>
      </c>
      <c r="C387" s="81" t="str">
        <f t="shared" si="85"/>
        <v>Percentage Improvement in Eqpt Efficiency Standards above BAU</v>
      </c>
      <c r="D387" s="137" t="s">
        <v>765</v>
      </c>
      <c r="E387" s="135" t="s">
        <v>819</v>
      </c>
      <c r="F387" s="137" t="s">
        <v>766</v>
      </c>
      <c r="G387" s="135" t="s">
        <v>820</v>
      </c>
      <c r="H387" s="80">
        <v>773</v>
      </c>
      <c r="I387" s="135" t="s">
        <v>333</v>
      </c>
      <c r="J387" s="81" t="str">
        <f t="shared" si="87"/>
        <v>Industry Energy Efficiency Standards</v>
      </c>
      <c r="K387" s="163" t="str">
        <f t="shared" si="87"/>
        <v>indst efficiency standards</v>
      </c>
      <c r="L387" s="163">
        <f t="shared" si="87"/>
        <v>0</v>
      </c>
      <c r="M387" s="163">
        <f t="shared" si="87"/>
        <v>0.33</v>
      </c>
      <c r="N387" s="163">
        <f t="shared" si="87"/>
        <v>0.01</v>
      </c>
      <c r="O387" s="160" t="str">
        <f t="shared" si="87"/>
        <v>% reduction in energy use</v>
      </c>
      <c r="P387"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60" t="str">
        <f t="shared" si="87"/>
        <v>industry-ag-main.html#eff-stds</v>
      </c>
      <c r="R387" s="160" t="str">
        <f t="shared" si="87"/>
        <v>industry-energy-efficiency-standards.html</v>
      </c>
      <c r="S387" s="159" t="str">
        <f t="shared" si="87"/>
        <v>U.S. DOE, 2016, Industrial Energy Efficiency Potential Analysis, https://energy.gov/sites/prod/files/2017/04/f34/energy-savings-by-state-industrial-methodology.pdf</v>
      </c>
      <c r="T387" s="160" t="str">
        <f t="shared" si="87"/>
        <v>U.S. DOE, 2016, Industrial Energy Efficiency Potential Analysis, https://energy.gov/sites/prod/files/2017/04/f34/energy-savings-by-state-industrial-methodology.pdf</v>
      </c>
    </row>
    <row r="388" spans="1:20" s="81" customFormat="1" ht="128" customHeight="1">
      <c r="A388" s="81" t="str">
        <f t="shared" si="85"/>
        <v>Industry</v>
      </c>
      <c r="B388" s="81" t="str">
        <f t="shared" si="85"/>
        <v>Industry Energy Efficiency Standards</v>
      </c>
      <c r="C388" s="81" t="str">
        <f t="shared" si="85"/>
        <v>Percentage Improvement in Eqpt Efficiency Standards above BAU</v>
      </c>
      <c r="D388" s="137" t="s">
        <v>765</v>
      </c>
      <c r="E388" s="135" t="s">
        <v>821</v>
      </c>
      <c r="F388" s="137" t="s">
        <v>766</v>
      </c>
      <c r="G388" s="135" t="s">
        <v>822</v>
      </c>
      <c r="H388" s="80">
        <v>774</v>
      </c>
      <c r="I388" s="135" t="s">
        <v>333</v>
      </c>
      <c r="J388" s="81" t="str">
        <f t="shared" si="87"/>
        <v>Industry Energy Efficiency Standards</v>
      </c>
      <c r="K388" s="163" t="str">
        <f t="shared" si="87"/>
        <v>indst efficiency standards</v>
      </c>
      <c r="L388" s="163">
        <f t="shared" si="87"/>
        <v>0</v>
      </c>
      <c r="M388" s="163">
        <f t="shared" si="87"/>
        <v>0.33</v>
      </c>
      <c r="N388" s="163">
        <f t="shared" si="87"/>
        <v>0.01</v>
      </c>
      <c r="O388" s="160" t="str">
        <f t="shared" si="87"/>
        <v>% reduction in energy use</v>
      </c>
      <c r="P388"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60" t="str">
        <f t="shared" si="87"/>
        <v>industry-ag-main.html#eff-stds</v>
      </c>
      <c r="R388" s="160" t="str">
        <f t="shared" si="87"/>
        <v>industry-energy-efficiency-standards.html</v>
      </c>
      <c r="S388" s="159" t="str">
        <f t="shared" si="87"/>
        <v>U.S. DOE, 2016, Industrial Energy Efficiency Potential Analysis, https://energy.gov/sites/prod/files/2017/04/f34/energy-savings-by-state-industrial-methodology.pdf</v>
      </c>
      <c r="T388" s="160" t="str">
        <f t="shared" si="87"/>
        <v>U.S. DOE, 2016, Industrial Energy Efficiency Potential Analysis, https://energy.gov/sites/prod/files/2017/04/f34/energy-savings-by-state-industrial-methodology.pdf</v>
      </c>
    </row>
    <row r="389" spans="1:20" s="81" customFormat="1" ht="128" customHeight="1">
      <c r="A389" s="81" t="str">
        <f t="shared" si="85"/>
        <v>Industry</v>
      </c>
      <c r="B389" s="81" t="str">
        <f t="shared" si="85"/>
        <v>Industry Energy Efficiency Standards</v>
      </c>
      <c r="C389" s="81" t="str">
        <f t="shared" si="85"/>
        <v>Percentage Improvement in Eqpt Efficiency Standards above BAU</v>
      </c>
      <c r="D389" s="137" t="s">
        <v>765</v>
      </c>
      <c r="E389" s="135" t="s">
        <v>823</v>
      </c>
      <c r="F389" s="137" t="s">
        <v>766</v>
      </c>
      <c r="G389" s="135" t="s">
        <v>824</v>
      </c>
      <c r="H389" s="80">
        <v>775</v>
      </c>
      <c r="I389" s="135" t="s">
        <v>333</v>
      </c>
      <c r="J389" s="81" t="str">
        <f t="shared" si="87"/>
        <v>Industry Energy Efficiency Standards</v>
      </c>
      <c r="K389" s="163" t="str">
        <f t="shared" si="87"/>
        <v>indst efficiency standards</v>
      </c>
      <c r="L389" s="163">
        <f t="shared" si="87"/>
        <v>0</v>
      </c>
      <c r="M389" s="163">
        <f t="shared" si="87"/>
        <v>0.33</v>
      </c>
      <c r="N389" s="163">
        <f t="shared" si="87"/>
        <v>0.01</v>
      </c>
      <c r="O389" s="160" t="str">
        <f t="shared" si="87"/>
        <v>% reduction in energy use</v>
      </c>
      <c r="P389"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60" t="str">
        <f t="shared" si="87"/>
        <v>industry-ag-main.html#eff-stds</v>
      </c>
      <c r="R389" s="160" t="str">
        <f t="shared" si="87"/>
        <v>industry-energy-efficiency-standards.html</v>
      </c>
      <c r="S389" s="159" t="str">
        <f t="shared" si="87"/>
        <v>U.S. DOE, 2016, Industrial Energy Efficiency Potential Analysis, https://energy.gov/sites/prod/files/2017/04/f34/energy-savings-by-state-industrial-methodology.pdf</v>
      </c>
      <c r="T389" s="160" t="str">
        <f t="shared" si="87"/>
        <v>U.S. DOE, 2016, Industrial Energy Efficiency Potential Analysis, https://energy.gov/sites/prod/files/2017/04/f34/energy-savings-by-state-industrial-methodology.pdf</v>
      </c>
    </row>
    <row r="390" spans="1:20" s="81" customFormat="1" ht="128" customHeight="1">
      <c r="A390" s="81" t="str">
        <f t="shared" si="85"/>
        <v>Industry</v>
      </c>
      <c r="B390" s="81" t="str">
        <f t="shared" si="85"/>
        <v>Industry Energy Efficiency Standards</v>
      </c>
      <c r="C390" s="81" t="str">
        <f t="shared" si="85"/>
        <v>Percentage Improvement in Eqpt Efficiency Standards above BAU</v>
      </c>
      <c r="D390" s="137" t="s">
        <v>767</v>
      </c>
      <c r="E390" s="135" t="s">
        <v>800</v>
      </c>
      <c r="F390" s="137" t="s">
        <v>768</v>
      </c>
      <c r="G390" s="135" t="s">
        <v>801</v>
      </c>
      <c r="H390" s="80">
        <v>776</v>
      </c>
      <c r="I390" s="135" t="s">
        <v>311</v>
      </c>
      <c r="J390" s="81" t="str">
        <f t="shared" si="87"/>
        <v>Industry Energy Efficiency Standards</v>
      </c>
      <c r="K390" s="163" t="str">
        <f t="shared" si="87"/>
        <v>indst efficiency standards</v>
      </c>
      <c r="L390" s="163">
        <f t="shared" si="87"/>
        <v>0</v>
      </c>
      <c r="M390" s="163">
        <f t="shared" si="87"/>
        <v>0.33</v>
      </c>
      <c r="N390" s="163">
        <f t="shared" si="87"/>
        <v>0.01</v>
      </c>
      <c r="O390" s="160" t="str">
        <f t="shared" si="87"/>
        <v>% reduction in energy use</v>
      </c>
      <c r="P390" s="128"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60" t="str">
        <f t="shared" si="87"/>
        <v>industry-ag-main.html#eff-stds</v>
      </c>
      <c r="R390" s="160" t="str">
        <f t="shared" si="87"/>
        <v>industry-energy-efficiency-standards.html</v>
      </c>
      <c r="S390" s="159" t="str">
        <f t="shared" si="87"/>
        <v>U.S. DOE, 2016, Industrial Energy Efficiency Potential Analysis, https://energy.gov/sites/prod/files/2017/04/f34/energy-savings-by-state-industrial-methodology.pdf</v>
      </c>
      <c r="T390" s="160" t="str">
        <f t="shared" si="87"/>
        <v>U.S. DOE, 2016, Industrial Energy Efficiency Potential Analysis, https://energy.gov/sites/prod/files/2017/04/f34/energy-savings-by-state-industrial-methodology.pdf</v>
      </c>
    </row>
    <row r="391" spans="1:20" s="81" customFormat="1" ht="128" customHeight="1">
      <c r="A391" s="81" t="str">
        <f t="shared" ref="A391:C410" si="88">A$370</f>
        <v>Industry</v>
      </c>
      <c r="B391" s="81" t="str">
        <f t="shared" si="88"/>
        <v>Industry Energy Efficiency Standards</v>
      </c>
      <c r="C391" s="81" t="str">
        <f t="shared" si="88"/>
        <v>Percentage Improvement in Eqpt Efficiency Standards above BAU</v>
      </c>
      <c r="D391" s="137" t="s">
        <v>767</v>
      </c>
      <c r="E391" s="135" t="s">
        <v>807</v>
      </c>
      <c r="F391" s="137" t="s">
        <v>768</v>
      </c>
      <c r="G391" s="135" t="s">
        <v>808</v>
      </c>
      <c r="H391" s="80">
        <v>777</v>
      </c>
      <c r="I391" s="135" t="s">
        <v>311</v>
      </c>
      <c r="J391" s="81" t="str">
        <f t="shared" ref="J391:T400" si="89">J$370</f>
        <v>Industry Energy Efficiency Standards</v>
      </c>
      <c r="K391" s="163" t="str">
        <f t="shared" si="89"/>
        <v>indst efficiency standards</v>
      </c>
      <c r="L391" s="163">
        <f t="shared" si="89"/>
        <v>0</v>
      </c>
      <c r="M391" s="163">
        <f t="shared" si="89"/>
        <v>0.33</v>
      </c>
      <c r="N391" s="163">
        <f t="shared" si="89"/>
        <v>0.01</v>
      </c>
      <c r="O391" s="160" t="str">
        <f t="shared" si="89"/>
        <v>% reduction in energy use</v>
      </c>
      <c r="P391"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60" t="str">
        <f t="shared" si="89"/>
        <v>industry-ag-main.html#eff-stds</v>
      </c>
      <c r="R391" s="160" t="str">
        <f t="shared" si="89"/>
        <v>industry-energy-efficiency-standards.html</v>
      </c>
      <c r="S391" s="159" t="str">
        <f t="shared" si="89"/>
        <v>U.S. DOE, 2016, Industrial Energy Efficiency Potential Analysis, https://energy.gov/sites/prod/files/2017/04/f34/energy-savings-by-state-industrial-methodology.pdf</v>
      </c>
      <c r="T391" s="160" t="str">
        <f t="shared" si="89"/>
        <v>U.S. DOE, 2016, Industrial Energy Efficiency Potential Analysis, https://energy.gov/sites/prod/files/2017/04/f34/energy-savings-by-state-industrial-methodology.pdf</v>
      </c>
    </row>
    <row r="392" spans="1:20" s="81" customFormat="1" ht="128" customHeight="1">
      <c r="A392" s="81" t="str">
        <f t="shared" si="88"/>
        <v>Industry</v>
      </c>
      <c r="B392" s="81" t="str">
        <f t="shared" si="88"/>
        <v>Industry Energy Efficiency Standards</v>
      </c>
      <c r="C392" s="81" t="str">
        <f t="shared" si="88"/>
        <v>Percentage Improvement in Eqpt Efficiency Standards above BAU</v>
      </c>
      <c r="D392" s="137" t="s">
        <v>767</v>
      </c>
      <c r="E392" s="135" t="s">
        <v>809</v>
      </c>
      <c r="F392" s="137" t="s">
        <v>768</v>
      </c>
      <c r="G392" s="135" t="s">
        <v>810</v>
      </c>
      <c r="H392" s="80">
        <v>778</v>
      </c>
      <c r="I392" s="135" t="s">
        <v>311</v>
      </c>
      <c r="J392" s="81" t="str">
        <f t="shared" si="89"/>
        <v>Industry Energy Efficiency Standards</v>
      </c>
      <c r="K392" s="163" t="str">
        <f t="shared" si="89"/>
        <v>indst efficiency standards</v>
      </c>
      <c r="L392" s="163">
        <f t="shared" si="89"/>
        <v>0</v>
      </c>
      <c r="M392" s="163">
        <f t="shared" si="89"/>
        <v>0.33</v>
      </c>
      <c r="N392" s="163">
        <f t="shared" si="89"/>
        <v>0.01</v>
      </c>
      <c r="O392" s="160" t="str">
        <f t="shared" si="89"/>
        <v>% reduction in energy use</v>
      </c>
      <c r="P392"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60" t="str">
        <f t="shared" si="89"/>
        <v>industry-ag-main.html#eff-stds</v>
      </c>
      <c r="R392" s="160" t="str">
        <f t="shared" si="89"/>
        <v>industry-energy-efficiency-standards.html</v>
      </c>
      <c r="S392" s="159" t="str">
        <f t="shared" si="89"/>
        <v>U.S. DOE, 2016, Industrial Energy Efficiency Potential Analysis, https://energy.gov/sites/prod/files/2017/04/f34/energy-savings-by-state-industrial-methodology.pdf</v>
      </c>
      <c r="T392" s="160" t="str">
        <f t="shared" si="89"/>
        <v>U.S. DOE, 2016, Industrial Energy Efficiency Potential Analysis, https://energy.gov/sites/prod/files/2017/04/f34/energy-savings-by-state-industrial-methodology.pdf</v>
      </c>
    </row>
    <row r="393" spans="1:20" s="81" customFormat="1" ht="128" customHeight="1">
      <c r="A393" s="81" t="str">
        <f t="shared" si="88"/>
        <v>Industry</v>
      </c>
      <c r="B393" s="81" t="str">
        <f t="shared" si="88"/>
        <v>Industry Energy Efficiency Standards</v>
      </c>
      <c r="C393" s="81" t="str">
        <f t="shared" si="88"/>
        <v>Percentage Improvement in Eqpt Efficiency Standards above BAU</v>
      </c>
      <c r="D393" s="137" t="s">
        <v>767</v>
      </c>
      <c r="E393" s="135" t="s">
        <v>811</v>
      </c>
      <c r="F393" s="137" t="s">
        <v>768</v>
      </c>
      <c r="G393" s="135" t="s">
        <v>812</v>
      </c>
      <c r="H393" s="80">
        <v>779</v>
      </c>
      <c r="I393" s="135" t="s">
        <v>333</v>
      </c>
      <c r="J393" s="81" t="str">
        <f t="shared" si="89"/>
        <v>Industry Energy Efficiency Standards</v>
      </c>
      <c r="K393" s="163" t="str">
        <f t="shared" si="89"/>
        <v>indst efficiency standards</v>
      </c>
      <c r="L393" s="163">
        <f t="shared" si="89"/>
        <v>0</v>
      </c>
      <c r="M393" s="163">
        <f t="shared" si="89"/>
        <v>0.33</v>
      </c>
      <c r="N393" s="163">
        <f t="shared" si="89"/>
        <v>0.01</v>
      </c>
      <c r="O393" s="160" t="str">
        <f t="shared" si="89"/>
        <v>% reduction in energy use</v>
      </c>
      <c r="P393"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60" t="str">
        <f t="shared" si="89"/>
        <v>industry-ag-main.html#eff-stds</v>
      </c>
      <c r="R393" s="160" t="str">
        <f t="shared" si="89"/>
        <v>industry-energy-efficiency-standards.html</v>
      </c>
      <c r="S393" s="159" t="str">
        <f t="shared" si="89"/>
        <v>U.S. DOE, 2016, Industrial Energy Efficiency Potential Analysis, https://energy.gov/sites/prod/files/2017/04/f34/energy-savings-by-state-industrial-methodology.pdf</v>
      </c>
      <c r="T393" s="160" t="str">
        <f t="shared" si="89"/>
        <v>U.S. DOE, 2016, Industrial Energy Efficiency Potential Analysis, https://energy.gov/sites/prod/files/2017/04/f34/energy-savings-by-state-industrial-methodology.pdf</v>
      </c>
    </row>
    <row r="394" spans="1:20" s="81" customFormat="1" ht="128" customHeight="1">
      <c r="A394" s="81" t="str">
        <f t="shared" si="88"/>
        <v>Industry</v>
      </c>
      <c r="B394" s="81" t="str">
        <f t="shared" si="88"/>
        <v>Industry Energy Efficiency Standards</v>
      </c>
      <c r="C394" s="81" t="str">
        <f t="shared" si="88"/>
        <v>Percentage Improvement in Eqpt Efficiency Standards above BAU</v>
      </c>
      <c r="D394" s="137" t="s">
        <v>767</v>
      </c>
      <c r="E394" s="135" t="s">
        <v>813</v>
      </c>
      <c r="F394" s="137" t="s">
        <v>768</v>
      </c>
      <c r="G394" s="135" t="s">
        <v>814</v>
      </c>
      <c r="H394" s="80">
        <v>780</v>
      </c>
      <c r="I394" s="135" t="s">
        <v>311</v>
      </c>
      <c r="J394" s="81" t="str">
        <f t="shared" si="89"/>
        <v>Industry Energy Efficiency Standards</v>
      </c>
      <c r="K394" s="163" t="str">
        <f t="shared" si="89"/>
        <v>indst efficiency standards</v>
      </c>
      <c r="L394" s="163">
        <f t="shared" si="89"/>
        <v>0</v>
      </c>
      <c r="M394" s="163">
        <f t="shared" si="89"/>
        <v>0.33</v>
      </c>
      <c r="N394" s="163">
        <f t="shared" si="89"/>
        <v>0.01</v>
      </c>
      <c r="O394" s="160" t="str">
        <f t="shared" si="89"/>
        <v>% reduction in energy use</v>
      </c>
      <c r="P394"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60" t="str">
        <f t="shared" si="89"/>
        <v>industry-ag-main.html#eff-stds</v>
      </c>
      <c r="R394" s="160" t="str">
        <f t="shared" si="89"/>
        <v>industry-energy-efficiency-standards.html</v>
      </c>
      <c r="S394" s="159" t="str">
        <f t="shared" si="89"/>
        <v>U.S. DOE, 2016, Industrial Energy Efficiency Potential Analysis, https://energy.gov/sites/prod/files/2017/04/f34/energy-savings-by-state-industrial-methodology.pdf</v>
      </c>
      <c r="T394" s="160" t="str">
        <f t="shared" si="89"/>
        <v>U.S. DOE, 2016, Industrial Energy Efficiency Potential Analysis, https://energy.gov/sites/prod/files/2017/04/f34/energy-savings-by-state-industrial-methodology.pdf</v>
      </c>
    </row>
    <row r="395" spans="1:20" s="81" customFormat="1" ht="128" customHeight="1">
      <c r="A395" s="81" t="str">
        <f t="shared" si="88"/>
        <v>Industry</v>
      </c>
      <c r="B395" s="81" t="str">
        <f t="shared" si="88"/>
        <v>Industry Energy Efficiency Standards</v>
      </c>
      <c r="C395" s="81" t="str">
        <f t="shared" si="88"/>
        <v>Percentage Improvement in Eqpt Efficiency Standards above BAU</v>
      </c>
      <c r="D395" s="137" t="s">
        <v>767</v>
      </c>
      <c r="E395" s="135" t="s">
        <v>815</v>
      </c>
      <c r="F395" s="137" t="s">
        <v>768</v>
      </c>
      <c r="G395" s="135" t="s">
        <v>816</v>
      </c>
      <c r="H395" s="80">
        <v>781</v>
      </c>
      <c r="I395" s="135" t="s">
        <v>333</v>
      </c>
      <c r="J395" s="81" t="str">
        <f t="shared" si="89"/>
        <v>Industry Energy Efficiency Standards</v>
      </c>
      <c r="K395" s="163" t="str">
        <f t="shared" si="89"/>
        <v>indst efficiency standards</v>
      </c>
      <c r="L395" s="163">
        <f t="shared" si="89"/>
        <v>0</v>
      </c>
      <c r="M395" s="163">
        <f t="shared" si="89"/>
        <v>0.33</v>
      </c>
      <c r="N395" s="163">
        <f t="shared" si="89"/>
        <v>0.01</v>
      </c>
      <c r="O395" s="160" t="str">
        <f t="shared" si="89"/>
        <v>% reduction in energy use</v>
      </c>
      <c r="P395"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60" t="str">
        <f t="shared" si="89"/>
        <v>industry-ag-main.html#eff-stds</v>
      </c>
      <c r="R395" s="160" t="str">
        <f t="shared" si="89"/>
        <v>industry-energy-efficiency-standards.html</v>
      </c>
      <c r="S395" s="159" t="str">
        <f t="shared" si="89"/>
        <v>U.S. DOE, 2016, Industrial Energy Efficiency Potential Analysis, https://energy.gov/sites/prod/files/2017/04/f34/energy-savings-by-state-industrial-methodology.pdf</v>
      </c>
      <c r="T395" s="160" t="str">
        <f t="shared" si="89"/>
        <v>U.S. DOE, 2016, Industrial Energy Efficiency Potential Analysis, https://energy.gov/sites/prod/files/2017/04/f34/energy-savings-by-state-industrial-methodology.pdf</v>
      </c>
    </row>
    <row r="396" spans="1:20" s="81" customFormat="1" ht="128" customHeight="1">
      <c r="A396" s="81" t="str">
        <f t="shared" si="88"/>
        <v>Industry</v>
      </c>
      <c r="B396" s="81" t="str">
        <f t="shared" si="88"/>
        <v>Industry Energy Efficiency Standards</v>
      </c>
      <c r="C396" s="81" t="str">
        <f t="shared" si="88"/>
        <v>Percentage Improvement in Eqpt Efficiency Standards above BAU</v>
      </c>
      <c r="D396" s="137" t="s">
        <v>767</v>
      </c>
      <c r="E396" s="135" t="s">
        <v>817</v>
      </c>
      <c r="F396" s="137" t="s">
        <v>768</v>
      </c>
      <c r="G396" s="135" t="s">
        <v>818</v>
      </c>
      <c r="H396" s="80">
        <v>782</v>
      </c>
      <c r="I396" s="135" t="s">
        <v>333</v>
      </c>
      <c r="J396" s="81" t="str">
        <f t="shared" si="89"/>
        <v>Industry Energy Efficiency Standards</v>
      </c>
      <c r="K396" s="163" t="str">
        <f t="shared" si="89"/>
        <v>indst efficiency standards</v>
      </c>
      <c r="L396" s="163">
        <f t="shared" si="89"/>
        <v>0</v>
      </c>
      <c r="M396" s="163">
        <f t="shared" si="89"/>
        <v>0.33</v>
      </c>
      <c r="N396" s="163">
        <f t="shared" si="89"/>
        <v>0.01</v>
      </c>
      <c r="O396" s="160" t="str">
        <f t="shared" si="89"/>
        <v>% reduction in energy use</v>
      </c>
      <c r="P396"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60" t="str">
        <f t="shared" si="89"/>
        <v>industry-ag-main.html#eff-stds</v>
      </c>
      <c r="R396" s="160" t="str">
        <f t="shared" si="89"/>
        <v>industry-energy-efficiency-standards.html</v>
      </c>
      <c r="S396" s="159" t="str">
        <f t="shared" si="89"/>
        <v>U.S. DOE, 2016, Industrial Energy Efficiency Potential Analysis, https://energy.gov/sites/prod/files/2017/04/f34/energy-savings-by-state-industrial-methodology.pdf</v>
      </c>
      <c r="T396" s="160" t="str">
        <f t="shared" si="89"/>
        <v>U.S. DOE, 2016, Industrial Energy Efficiency Potential Analysis, https://energy.gov/sites/prod/files/2017/04/f34/energy-savings-by-state-industrial-methodology.pdf</v>
      </c>
    </row>
    <row r="397" spans="1:20" s="81" customFormat="1" ht="128" customHeight="1">
      <c r="A397" s="81" t="str">
        <f t="shared" si="88"/>
        <v>Industry</v>
      </c>
      <c r="B397" s="81" t="str">
        <f t="shared" si="88"/>
        <v>Industry Energy Efficiency Standards</v>
      </c>
      <c r="C397" s="81" t="str">
        <f t="shared" si="88"/>
        <v>Percentage Improvement in Eqpt Efficiency Standards above BAU</v>
      </c>
      <c r="D397" s="137" t="s">
        <v>767</v>
      </c>
      <c r="E397" s="135" t="s">
        <v>819</v>
      </c>
      <c r="F397" s="137" t="s">
        <v>768</v>
      </c>
      <c r="G397" s="135" t="s">
        <v>820</v>
      </c>
      <c r="H397" s="80">
        <v>783</v>
      </c>
      <c r="I397" s="135" t="s">
        <v>311</v>
      </c>
      <c r="J397" s="81" t="str">
        <f t="shared" si="89"/>
        <v>Industry Energy Efficiency Standards</v>
      </c>
      <c r="K397" s="163" t="str">
        <f t="shared" si="89"/>
        <v>indst efficiency standards</v>
      </c>
      <c r="L397" s="163">
        <f t="shared" si="89"/>
        <v>0</v>
      </c>
      <c r="M397" s="163">
        <f t="shared" si="89"/>
        <v>0.33</v>
      </c>
      <c r="N397" s="163">
        <f t="shared" si="89"/>
        <v>0.01</v>
      </c>
      <c r="O397" s="160" t="str">
        <f t="shared" si="89"/>
        <v>% reduction in energy use</v>
      </c>
      <c r="P397"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60" t="str">
        <f t="shared" si="89"/>
        <v>industry-ag-main.html#eff-stds</v>
      </c>
      <c r="R397" s="160" t="str">
        <f t="shared" si="89"/>
        <v>industry-energy-efficiency-standards.html</v>
      </c>
      <c r="S397" s="159" t="str">
        <f t="shared" si="89"/>
        <v>U.S. DOE, 2016, Industrial Energy Efficiency Potential Analysis, https://energy.gov/sites/prod/files/2017/04/f34/energy-savings-by-state-industrial-methodology.pdf</v>
      </c>
      <c r="T397" s="160" t="str">
        <f t="shared" si="89"/>
        <v>U.S. DOE, 2016, Industrial Energy Efficiency Potential Analysis, https://energy.gov/sites/prod/files/2017/04/f34/energy-savings-by-state-industrial-methodology.pdf</v>
      </c>
    </row>
    <row r="398" spans="1:20" s="81" customFormat="1" ht="128" customHeight="1">
      <c r="A398" s="81" t="str">
        <f t="shared" si="88"/>
        <v>Industry</v>
      </c>
      <c r="B398" s="81" t="str">
        <f t="shared" si="88"/>
        <v>Industry Energy Efficiency Standards</v>
      </c>
      <c r="C398" s="81" t="str">
        <f t="shared" si="88"/>
        <v>Percentage Improvement in Eqpt Efficiency Standards above BAU</v>
      </c>
      <c r="D398" s="137" t="s">
        <v>767</v>
      </c>
      <c r="E398" s="135" t="s">
        <v>821</v>
      </c>
      <c r="F398" s="137" t="s">
        <v>768</v>
      </c>
      <c r="G398" s="135" t="s">
        <v>822</v>
      </c>
      <c r="H398" s="80">
        <v>784</v>
      </c>
      <c r="I398" s="135" t="s">
        <v>311</v>
      </c>
      <c r="J398" s="81" t="str">
        <f t="shared" si="89"/>
        <v>Industry Energy Efficiency Standards</v>
      </c>
      <c r="K398" s="163" t="str">
        <f t="shared" si="89"/>
        <v>indst efficiency standards</v>
      </c>
      <c r="L398" s="163">
        <f t="shared" si="89"/>
        <v>0</v>
      </c>
      <c r="M398" s="163">
        <f t="shared" si="89"/>
        <v>0.33</v>
      </c>
      <c r="N398" s="163">
        <f t="shared" si="89"/>
        <v>0.01</v>
      </c>
      <c r="O398" s="160" t="str">
        <f t="shared" si="89"/>
        <v>% reduction in energy use</v>
      </c>
      <c r="P398"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60" t="str">
        <f t="shared" si="89"/>
        <v>industry-ag-main.html#eff-stds</v>
      </c>
      <c r="R398" s="160" t="str">
        <f t="shared" si="89"/>
        <v>industry-energy-efficiency-standards.html</v>
      </c>
      <c r="S398" s="159" t="str">
        <f t="shared" si="89"/>
        <v>U.S. DOE, 2016, Industrial Energy Efficiency Potential Analysis, https://energy.gov/sites/prod/files/2017/04/f34/energy-savings-by-state-industrial-methodology.pdf</v>
      </c>
      <c r="T398" s="160" t="str">
        <f t="shared" si="89"/>
        <v>U.S. DOE, 2016, Industrial Energy Efficiency Potential Analysis, https://energy.gov/sites/prod/files/2017/04/f34/energy-savings-by-state-industrial-methodology.pdf</v>
      </c>
    </row>
    <row r="399" spans="1:20" s="81" customFormat="1" ht="128" customHeight="1">
      <c r="A399" s="81" t="str">
        <f t="shared" si="88"/>
        <v>Industry</v>
      </c>
      <c r="B399" s="81" t="str">
        <f t="shared" si="88"/>
        <v>Industry Energy Efficiency Standards</v>
      </c>
      <c r="C399" s="81" t="str">
        <f t="shared" si="88"/>
        <v>Percentage Improvement in Eqpt Efficiency Standards above BAU</v>
      </c>
      <c r="D399" s="137" t="s">
        <v>767</v>
      </c>
      <c r="E399" s="135" t="s">
        <v>823</v>
      </c>
      <c r="F399" s="137" t="s">
        <v>768</v>
      </c>
      <c r="G399" s="135" t="s">
        <v>824</v>
      </c>
      <c r="H399" s="80">
        <v>785</v>
      </c>
      <c r="I399" s="135" t="s">
        <v>333</v>
      </c>
      <c r="J399" s="81" t="str">
        <f t="shared" si="89"/>
        <v>Industry Energy Efficiency Standards</v>
      </c>
      <c r="K399" s="163" t="str">
        <f t="shared" si="89"/>
        <v>indst efficiency standards</v>
      </c>
      <c r="L399" s="163">
        <f t="shared" si="89"/>
        <v>0</v>
      </c>
      <c r="M399" s="163">
        <f t="shared" si="89"/>
        <v>0.33</v>
      </c>
      <c r="N399" s="163">
        <f t="shared" si="89"/>
        <v>0.01</v>
      </c>
      <c r="O399" s="160" t="str">
        <f t="shared" si="89"/>
        <v>% reduction in energy use</v>
      </c>
      <c r="P399"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60" t="str">
        <f t="shared" si="89"/>
        <v>industry-ag-main.html#eff-stds</v>
      </c>
      <c r="R399" s="160" t="str">
        <f t="shared" si="89"/>
        <v>industry-energy-efficiency-standards.html</v>
      </c>
      <c r="S399" s="159" t="str">
        <f t="shared" si="89"/>
        <v>U.S. DOE, 2016, Industrial Energy Efficiency Potential Analysis, https://energy.gov/sites/prod/files/2017/04/f34/energy-savings-by-state-industrial-methodology.pdf</v>
      </c>
      <c r="T399" s="160" t="str">
        <f t="shared" si="89"/>
        <v>U.S. DOE, 2016, Industrial Energy Efficiency Potential Analysis, https://energy.gov/sites/prod/files/2017/04/f34/energy-savings-by-state-industrial-methodology.pdf</v>
      </c>
    </row>
    <row r="400" spans="1:20" s="81" customFormat="1" ht="128" customHeight="1">
      <c r="A400" s="81" t="str">
        <f t="shared" si="88"/>
        <v>Industry</v>
      </c>
      <c r="B400" s="81" t="str">
        <f t="shared" si="88"/>
        <v>Industry Energy Efficiency Standards</v>
      </c>
      <c r="C400" s="81" t="str">
        <f t="shared" si="88"/>
        <v>Percentage Improvement in Eqpt Efficiency Standards above BAU</v>
      </c>
      <c r="D400" s="137" t="s">
        <v>769</v>
      </c>
      <c r="E400" s="135" t="s">
        <v>800</v>
      </c>
      <c r="F400" s="137" t="s">
        <v>770</v>
      </c>
      <c r="G400" s="135" t="s">
        <v>801</v>
      </c>
      <c r="H400" s="80">
        <v>786</v>
      </c>
      <c r="I400" s="135" t="s">
        <v>311</v>
      </c>
      <c r="J400" s="81" t="str">
        <f t="shared" si="89"/>
        <v>Industry Energy Efficiency Standards</v>
      </c>
      <c r="K400" s="163" t="str">
        <f t="shared" si="89"/>
        <v>indst efficiency standards</v>
      </c>
      <c r="L400" s="163">
        <f t="shared" si="89"/>
        <v>0</v>
      </c>
      <c r="M400" s="163">
        <f t="shared" si="89"/>
        <v>0.33</v>
      </c>
      <c r="N400" s="163">
        <f t="shared" si="89"/>
        <v>0.01</v>
      </c>
      <c r="O400" s="160" t="str">
        <f t="shared" si="89"/>
        <v>% reduction in energy use</v>
      </c>
      <c r="P400" s="128"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60" t="str">
        <f t="shared" si="89"/>
        <v>industry-ag-main.html#eff-stds</v>
      </c>
      <c r="R400" s="160" t="str">
        <f t="shared" si="89"/>
        <v>industry-energy-efficiency-standards.html</v>
      </c>
      <c r="S400" s="159" t="str">
        <f t="shared" si="89"/>
        <v>U.S. DOE, 2016, Industrial Energy Efficiency Potential Analysis, https://energy.gov/sites/prod/files/2017/04/f34/energy-savings-by-state-industrial-methodology.pdf</v>
      </c>
      <c r="T400" s="160" t="str">
        <f t="shared" si="89"/>
        <v>U.S. DOE, 2016, Industrial Energy Efficiency Potential Analysis, https://energy.gov/sites/prod/files/2017/04/f34/energy-savings-by-state-industrial-methodology.pdf</v>
      </c>
    </row>
    <row r="401" spans="1:20" s="81" customFormat="1" ht="128" customHeight="1">
      <c r="A401" s="81" t="str">
        <f t="shared" si="88"/>
        <v>Industry</v>
      </c>
      <c r="B401" s="81" t="str">
        <f t="shared" si="88"/>
        <v>Industry Energy Efficiency Standards</v>
      </c>
      <c r="C401" s="81" t="str">
        <f t="shared" si="88"/>
        <v>Percentage Improvement in Eqpt Efficiency Standards above BAU</v>
      </c>
      <c r="D401" s="137" t="s">
        <v>769</v>
      </c>
      <c r="E401" s="135" t="s">
        <v>807</v>
      </c>
      <c r="F401" s="137" t="s">
        <v>770</v>
      </c>
      <c r="G401" s="135" t="s">
        <v>808</v>
      </c>
      <c r="H401" s="80">
        <v>787</v>
      </c>
      <c r="I401" s="135" t="s">
        <v>311</v>
      </c>
      <c r="J401" s="81" t="str">
        <f t="shared" ref="J401:T410" si="90">J$370</f>
        <v>Industry Energy Efficiency Standards</v>
      </c>
      <c r="K401" s="163" t="str">
        <f t="shared" si="90"/>
        <v>indst efficiency standards</v>
      </c>
      <c r="L401" s="163">
        <f t="shared" si="90"/>
        <v>0</v>
      </c>
      <c r="M401" s="163">
        <f t="shared" si="90"/>
        <v>0.33</v>
      </c>
      <c r="N401" s="163">
        <f t="shared" si="90"/>
        <v>0.01</v>
      </c>
      <c r="O401" s="160" t="str">
        <f t="shared" si="90"/>
        <v>% reduction in energy use</v>
      </c>
      <c r="P401"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60" t="str">
        <f t="shared" si="90"/>
        <v>industry-ag-main.html#eff-stds</v>
      </c>
      <c r="R401" s="160" t="str">
        <f t="shared" si="90"/>
        <v>industry-energy-efficiency-standards.html</v>
      </c>
      <c r="S401" s="159" t="str">
        <f t="shared" si="90"/>
        <v>U.S. DOE, 2016, Industrial Energy Efficiency Potential Analysis, https://energy.gov/sites/prod/files/2017/04/f34/energy-savings-by-state-industrial-methodology.pdf</v>
      </c>
      <c r="T401" s="160" t="str">
        <f t="shared" si="90"/>
        <v>U.S. DOE, 2016, Industrial Energy Efficiency Potential Analysis, https://energy.gov/sites/prod/files/2017/04/f34/energy-savings-by-state-industrial-methodology.pdf</v>
      </c>
    </row>
    <row r="402" spans="1:20" s="81" customFormat="1" ht="128" customHeight="1">
      <c r="A402" s="81" t="str">
        <f t="shared" si="88"/>
        <v>Industry</v>
      </c>
      <c r="B402" s="81" t="str">
        <f t="shared" si="88"/>
        <v>Industry Energy Efficiency Standards</v>
      </c>
      <c r="C402" s="81" t="str">
        <f t="shared" si="88"/>
        <v>Percentage Improvement in Eqpt Efficiency Standards above BAU</v>
      </c>
      <c r="D402" s="137" t="s">
        <v>769</v>
      </c>
      <c r="E402" s="135" t="s">
        <v>809</v>
      </c>
      <c r="F402" s="137" t="s">
        <v>770</v>
      </c>
      <c r="G402" s="135" t="s">
        <v>810</v>
      </c>
      <c r="H402" s="80">
        <v>788</v>
      </c>
      <c r="I402" s="135" t="s">
        <v>311</v>
      </c>
      <c r="J402" s="81" t="str">
        <f t="shared" si="90"/>
        <v>Industry Energy Efficiency Standards</v>
      </c>
      <c r="K402" s="163" t="str">
        <f t="shared" si="90"/>
        <v>indst efficiency standards</v>
      </c>
      <c r="L402" s="163">
        <f t="shared" si="90"/>
        <v>0</v>
      </c>
      <c r="M402" s="163">
        <f t="shared" si="90"/>
        <v>0.33</v>
      </c>
      <c r="N402" s="163">
        <f t="shared" si="90"/>
        <v>0.01</v>
      </c>
      <c r="O402" s="160" t="str">
        <f t="shared" si="90"/>
        <v>% reduction in energy use</v>
      </c>
      <c r="P402"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60" t="str">
        <f t="shared" si="90"/>
        <v>industry-ag-main.html#eff-stds</v>
      </c>
      <c r="R402" s="160" t="str">
        <f t="shared" si="90"/>
        <v>industry-energy-efficiency-standards.html</v>
      </c>
      <c r="S402" s="159" t="str">
        <f t="shared" si="90"/>
        <v>U.S. DOE, 2016, Industrial Energy Efficiency Potential Analysis, https://energy.gov/sites/prod/files/2017/04/f34/energy-savings-by-state-industrial-methodology.pdf</v>
      </c>
      <c r="T402" s="160" t="str">
        <f t="shared" si="90"/>
        <v>U.S. DOE, 2016, Industrial Energy Efficiency Potential Analysis, https://energy.gov/sites/prod/files/2017/04/f34/energy-savings-by-state-industrial-methodology.pdf</v>
      </c>
    </row>
    <row r="403" spans="1:20" s="81" customFormat="1" ht="128" customHeight="1">
      <c r="A403" s="81" t="str">
        <f t="shared" si="88"/>
        <v>Industry</v>
      </c>
      <c r="B403" s="81" t="str">
        <f t="shared" si="88"/>
        <v>Industry Energy Efficiency Standards</v>
      </c>
      <c r="C403" s="81" t="str">
        <f t="shared" si="88"/>
        <v>Percentage Improvement in Eqpt Efficiency Standards above BAU</v>
      </c>
      <c r="D403" s="137" t="s">
        <v>769</v>
      </c>
      <c r="E403" s="135" t="s">
        <v>811</v>
      </c>
      <c r="F403" s="137" t="s">
        <v>770</v>
      </c>
      <c r="G403" s="135" t="s">
        <v>812</v>
      </c>
      <c r="H403" s="80">
        <v>789</v>
      </c>
      <c r="I403" s="135" t="s">
        <v>333</v>
      </c>
      <c r="J403" s="81" t="str">
        <f t="shared" si="90"/>
        <v>Industry Energy Efficiency Standards</v>
      </c>
      <c r="K403" s="163" t="str">
        <f t="shared" si="90"/>
        <v>indst efficiency standards</v>
      </c>
      <c r="L403" s="163">
        <f t="shared" si="90"/>
        <v>0</v>
      </c>
      <c r="M403" s="163">
        <f t="shared" si="90"/>
        <v>0.33</v>
      </c>
      <c r="N403" s="163">
        <f t="shared" si="90"/>
        <v>0.01</v>
      </c>
      <c r="O403" s="160" t="str">
        <f t="shared" si="90"/>
        <v>% reduction in energy use</v>
      </c>
      <c r="P403"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60" t="str">
        <f t="shared" si="90"/>
        <v>industry-ag-main.html#eff-stds</v>
      </c>
      <c r="R403" s="160" t="str">
        <f t="shared" si="90"/>
        <v>industry-energy-efficiency-standards.html</v>
      </c>
      <c r="S403" s="159" t="str">
        <f t="shared" si="90"/>
        <v>U.S. DOE, 2016, Industrial Energy Efficiency Potential Analysis, https://energy.gov/sites/prod/files/2017/04/f34/energy-savings-by-state-industrial-methodology.pdf</v>
      </c>
      <c r="T403" s="160" t="str">
        <f t="shared" si="90"/>
        <v>U.S. DOE, 2016, Industrial Energy Efficiency Potential Analysis, https://energy.gov/sites/prod/files/2017/04/f34/energy-savings-by-state-industrial-methodology.pdf</v>
      </c>
    </row>
    <row r="404" spans="1:20" s="81" customFormat="1" ht="128" customHeight="1">
      <c r="A404" s="81" t="str">
        <f t="shared" si="88"/>
        <v>Industry</v>
      </c>
      <c r="B404" s="81" t="str">
        <f t="shared" si="88"/>
        <v>Industry Energy Efficiency Standards</v>
      </c>
      <c r="C404" s="81" t="str">
        <f t="shared" si="88"/>
        <v>Percentage Improvement in Eqpt Efficiency Standards above BAU</v>
      </c>
      <c r="D404" s="137" t="s">
        <v>769</v>
      </c>
      <c r="E404" s="135" t="s">
        <v>813</v>
      </c>
      <c r="F404" s="137" t="s">
        <v>770</v>
      </c>
      <c r="G404" s="135" t="s">
        <v>814</v>
      </c>
      <c r="H404" s="80">
        <v>790</v>
      </c>
      <c r="I404" s="135" t="s">
        <v>311</v>
      </c>
      <c r="J404" s="81" t="str">
        <f t="shared" si="90"/>
        <v>Industry Energy Efficiency Standards</v>
      </c>
      <c r="K404" s="163" t="str">
        <f t="shared" si="90"/>
        <v>indst efficiency standards</v>
      </c>
      <c r="L404" s="163">
        <f t="shared" si="90"/>
        <v>0</v>
      </c>
      <c r="M404" s="163">
        <f t="shared" si="90"/>
        <v>0.33</v>
      </c>
      <c r="N404" s="163">
        <f t="shared" si="90"/>
        <v>0.01</v>
      </c>
      <c r="O404" s="160" t="str">
        <f t="shared" si="90"/>
        <v>% reduction in energy use</v>
      </c>
      <c r="P404"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60" t="str">
        <f t="shared" si="90"/>
        <v>industry-ag-main.html#eff-stds</v>
      </c>
      <c r="R404" s="160" t="str">
        <f t="shared" si="90"/>
        <v>industry-energy-efficiency-standards.html</v>
      </c>
      <c r="S404" s="159" t="str">
        <f t="shared" si="90"/>
        <v>U.S. DOE, 2016, Industrial Energy Efficiency Potential Analysis, https://energy.gov/sites/prod/files/2017/04/f34/energy-savings-by-state-industrial-methodology.pdf</v>
      </c>
      <c r="T404" s="160" t="str">
        <f t="shared" si="90"/>
        <v>U.S. DOE, 2016, Industrial Energy Efficiency Potential Analysis, https://energy.gov/sites/prod/files/2017/04/f34/energy-savings-by-state-industrial-methodology.pdf</v>
      </c>
    </row>
    <row r="405" spans="1:20" s="81" customFormat="1" ht="128" customHeight="1">
      <c r="A405" s="81" t="str">
        <f t="shared" si="88"/>
        <v>Industry</v>
      </c>
      <c r="B405" s="81" t="str">
        <f t="shared" si="88"/>
        <v>Industry Energy Efficiency Standards</v>
      </c>
      <c r="C405" s="81" t="str">
        <f t="shared" si="88"/>
        <v>Percentage Improvement in Eqpt Efficiency Standards above BAU</v>
      </c>
      <c r="D405" s="137" t="s">
        <v>769</v>
      </c>
      <c r="E405" s="135" t="s">
        <v>815</v>
      </c>
      <c r="F405" s="137" t="s">
        <v>770</v>
      </c>
      <c r="G405" s="135" t="s">
        <v>816</v>
      </c>
      <c r="H405" s="80">
        <v>791</v>
      </c>
      <c r="I405" s="135" t="s">
        <v>333</v>
      </c>
      <c r="J405" s="81" t="str">
        <f t="shared" si="90"/>
        <v>Industry Energy Efficiency Standards</v>
      </c>
      <c r="K405" s="163" t="str">
        <f t="shared" si="90"/>
        <v>indst efficiency standards</v>
      </c>
      <c r="L405" s="163">
        <f t="shared" si="90"/>
        <v>0</v>
      </c>
      <c r="M405" s="163">
        <f t="shared" si="90"/>
        <v>0.33</v>
      </c>
      <c r="N405" s="163">
        <f t="shared" si="90"/>
        <v>0.01</v>
      </c>
      <c r="O405" s="160" t="str">
        <f t="shared" si="90"/>
        <v>% reduction in energy use</v>
      </c>
      <c r="P405"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60" t="str">
        <f t="shared" si="90"/>
        <v>industry-ag-main.html#eff-stds</v>
      </c>
      <c r="R405" s="160" t="str">
        <f t="shared" si="90"/>
        <v>industry-energy-efficiency-standards.html</v>
      </c>
      <c r="S405" s="159" t="str">
        <f t="shared" si="90"/>
        <v>U.S. DOE, 2016, Industrial Energy Efficiency Potential Analysis, https://energy.gov/sites/prod/files/2017/04/f34/energy-savings-by-state-industrial-methodology.pdf</v>
      </c>
      <c r="T405" s="160" t="str">
        <f t="shared" si="90"/>
        <v>U.S. DOE, 2016, Industrial Energy Efficiency Potential Analysis, https://energy.gov/sites/prod/files/2017/04/f34/energy-savings-by-state-industrial-methodology.pdf</v>
      </c>
    </row>
    <row r="406" spans="1:20" s="81" customFormat="1" ht="128" customHeight="1">
      <c r="A406" s="81" t="str">
        <f t="shared" si="88"/>
        <v>Industry</v>
      </c>
      <c r="B406" s="81" t="str">
        <f t="shared" si="88"/>
        <v>Industry Energy Efficiency Standards</v>
      </c>
      <c r="C406" s="81" t="str">
        <f t="shared" si="88"/>
        <v>Percentage Improvement in Eqpt Efficiency Standards above BAU</v>
      </c>
      <c r="D406" s="137" t="s">
        <v>769</v>
      </c>
      <c r="E406" s="135" t="s">
        <v>817</v>
      </c>
      <c r="F406" s="137" t="s">
        <v>770</v>
      </c>
      <c r="G406" s="135" t="s">
        <v>818</v>
      </c>
      <c r="H406" s="80">
        <v>792</v>
      </c>
      <c r="I406" s="135" t="s">
        <v>333</v>
      </c>
      <c r="J406" s="81" t="str">
        <f t="shared" si="90"/>
        <v>Industry Energy Efficiency Standards</v>
      </c>
      <c r="K406" s="163" t="str">
        <f t="shared" si="90"/>
        <v>indst efficiency standards</v>
      </c>
      <c r="L406" s="163">
        <f t="shared" si="90"/>
        <v>0</v>
      </c>
      <c r="M406" s="163">
        <f t="shared" si="90"/>
        <v>0.33</v>
      </c>
      <c r="N406" s="163">
        <f t="shared" si="90"/>
        <v>0.01</v>
      </c>
      <c r="O406" s="160" t="str">
        <f t="shared" si="90"/>
        <v>% reduction in energy use</v>
      </c>
      <c r="P406"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60" t="str">
        <f t="shared" si="90"/>
        <v>industry-ag-main.html#eff-stds</v>
      </c>
      <c r="R406" s="160" t="str">
        <f t="shared" si="90"/>
        <v>industry-energy-efficiency-standards.html</v>
      </c>
      <c r="S406" s="159" t="str">
        <f t="shared" si="90"/>
        <v>U.S. DOE, 2016, Industrial Energy Efficiency Potential Analysis, https://energy.gov/sites/prod/files/2017/04/f34/energy-savings-by-state-industrial-methodology.pdf</v>
      </c>
      <c r="T406" s="160" t="str">
        <f t="shared" si="90"/>
        <v>U.S. DOE, 2016, Industrial Energy Efficiency Potential Analysis, https://energy.gov/sites/prod/files/2017/04/f34/energy-savings-by-state-industrial-methodology.pdf</v>
      </c>
    </row>
    <row r="407" spans="1:20" s="81" customFormat="1" ht="128" customHeight="1">
      <c r="A407" s="81" t="str">
        <f t="shared" si="88"/>
        <v>Industry</v>
      </c>
      <c r="B407" s="81" t="str">
        <f t="shared" si="88"/>
        <v>Industry Energy Efficiency Standards</v>
      </c>
      <c r="C407" s="81" t="str">
        <f t="shared" si="88"/>
        <v>Percentage Improvement in Eqpt Efficiency Standards above BAU</v>
      </c>
      <c r="D407" s="137" t="s">
        <v>769</v>
      </c>
      <c r="E407" s="135" t="s">
        <v>819</v>
      </c>
      <c r="F407" s="137" t="s">
        <v>770</v>
      </c>
      <c r="G407" s="135" t="s">
        <v>820</v>
      </c>
      <c r="H407" s="80">
        <v>793</v>
      </c>
      <c r="I407" s="135" t="s">
        <v>311</v>
      </c>
      <c r="J407" s="81" t="str">
        <f t="shared" si="90"/>
        <v>Industry Energy Efficiency Standards</v>
      </c>
      <c r="K407" s="163" t="str">
        <f t="shared" si="90"/>
        <v>indst efficiency standards</v>
      </c>
      <c r="L407" s="163">
        <f t="shared" si="90"/>
        <v>0</v>
      </c>
      <c r="M407" s="163">
        <f t="shared" si="90"/>
        <v>0.33</v>
      </c>
      <c r="N407" s="163">
        <f t="shared" si="90"/>
        <v>0.01</v>
      </c>
      <c r="O407" s="160" t="str">
        <f t="shared" si="90"/>
        <v>% reduction in energy use</v>
      </c>
      <c r="P407"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60" t="str">
        <f t="shared" si="90"/>
        <v>industry-ag-main.html#eff-stds</v>
      </c>
      <c r="R407" s="160" t="str">
        <f t="shared" si="90"/>
        <v>industry-energy-efficiency-standards.html</v>
      </c>
      <c r="S407" s="159" t="str">
        <f t="shared" si="90"/>
        <v>U.S. DOE, 2016, Industrial Energy Efficiency Potential Analysis, https://energy.gov/sites/prod/files/2017/04/f34/energy-savings-by-state-industrial-methodology.pdf</v>
      </c>
      <c r="T407" s="160" t="str">
        <f t="shared" si="90"/>
        <v>U.S. DOE, 2016, Industrial Energy Efficiency Potential Analysis, https://energy.gov/sites/prod/files/2017/04/f34/energy-savings-by-state-industrial-methodology.pdf</v>
      </c>
    </row>
    <row r="408" spans="1:20" s="81" customFormat="1" ht="128" customHeight="1">
      <c r="A408" s="81" t="str">
        <f t="shared" si="88"/>
        <v>Industry</v>
      </c>
      <c r="B408" s="81" t="str">
        <f t="shared" si="88"/>
        <v>Industry Energy Efficiency Standards</v>
      </c>
      <c r="C408" s="81" t="str">
        <f t="shared" si="88"/>
        <v>Percentage Improvement in Eqpt Efficiency Standards above BAU</v>
      </c>
      <c r="D408" s="137" t="s">
        <v>769</v>
      </c>
      <c r="E408" s="135" t="s">
        <v>821</v>
      </c>
      <c r="F408" s="137" t="s">
        <v>770</v>
      </c>
      <c r="G408" s="135" t="s">
        <v>822</v>
      </c>
      <c r="H408" s="80">
        <v>794</v>
      </c>
      <c r="I408" s="135" t="s">
        <v>311</v>
      </c>
      <c r="J408" s="81" t="str">
        <f t="shared" si="90"/>
        <v>Industry Energy Efficiency Standards</v>
      </c>
      <c r="K408" s="163" t="str">
        <f t="shared" si="90"/>
        <v>indst efficiency standards</v>
      </c>
      <c r="L408" s="163">
        <f t="shared" si="90"/>
        <v>0</v>
      </c>
      <c r="M408" s="163">
        <f t="shared" si="90"/>
        <v>0.33</v>
      </c>
      <c r="N408" s="163">
        <f t="shared" si="90"/>
        <v>0.01</v>
      </c>
      <c r="O408" s="160" t="str">
        <f t="shared" si="90"/>
        <v>% reduction in energy use</v>
      </c>
      <c r="P408"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60" t="str">
        <f t="shared" si="90"/>
        <v>industry-ag-main.html#eff-stds</v>
      </c>
      <c r="R408" s="160" t="str">
        <f t="shared" si="90"/>
        <v>industry-energy-efficiency-standards.html</v>
      </c>
      <c r="S408" s="159" t="str">
        <f t="shared" si="90"/>
        <v>U.S. DOE, 2016, Industrial Energy Efficiency Potential Analysis, https://energy.gov/sites/prod/files/2017/04/f34/energy-savings-by-state-industrial-methodology.pdf</v>
      </c>
      <c r="T408" s="160" t="str">
        <f t="shared" si="90"/>
        <v>U.S. DOE, 2016, Industrial Energy Efficiency Potential Analysis, https://energy.gov/sites/prod/files/2017/04/f34/energy-savings-by-state-industrial-methodology.pdf</v>
      </c>
    </row>
    <row r="409" spans="1:20" s="81" customFormat="1" ht="128" customHeight="1">
      <c r="A409" s="81" t="str">
        <f t="shared" si="88"/>
        <v>Industry</v>
      </c>
      <c r="B409" s="81" t="str">
        <f t="shared" si="88"/>
        <v>Industry Energy Efficiency Standards</v>
      </c>
      <c r="C409" s="81" t="str">
        <f t="shared" si="88"/>
        <v>Percentage Improvement in Eqpt Efficiency Standards above BAU</v>
      </c>
      <c r="D409" s="137" t="s">
        <v>769</v>
      </c>
      <c r="E409" s="135" t="s">
        <v>823</v>
      </c>
      <c r="F409" s="137" t="s">
        <v>770</v>
      </c>
      <c r="G409" s="135" t="s">
        <v>824</v>
      </c>
      <c r="H409" s="80">
        <v>795</v>
      </c>
      <c r="I409" s="135" t="s">
        <v>333</v>
      </c>
      <c r="J409" s="81" t="str">
        <f t="shared" si="90"/>
        <v>Industry Energy Efficiency Standards</v>
      </c>
      <c r="K409" s="163" t="str">
        <f t="shared" si="90"/>
        <v>indst efficiency standards</v>
      </c>
      <c r="L409" s="163">
        <f t="shared" si="90"/>
        <v>0</v>
      </c>
      <c r="M409" s="163">
        <f t="shared" si="90"/>
        <v>0.33</v>
      </c>
      <c r="N409" s="163">
        <f t="shared" si="90"/>
        <v>0.01</v>
      </c>
      <c r="O409" s="160" t="str">
        <f t="shared" si="90"/>
        <v>% reduction in energy use</v>
      </c>
      <c r="P409"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60" t="str">
        <f t="shared" si="90"/>
        <v>industry-ag-main.html#eff-stds</v>
      </c>
      <c r="R409" s="160" t="str">
        <f t="shared" si="90"/>
        <v>industry-energy-efficiency-standards.html</v>
      </c>
      <c r="S409" s="159" t="str">
        <f t="shared" si="90"/>
        <v>U.S. DOE, 2016, Industrial Energy Efficiency Potential Analysis, https://energy.gov/sites/prod/files/2017/04/f34/energy-savings-by-state-industrial-methodology.pdf</v>
      </c>
      <c r="T409" s="160" t="str">
        <f t="shared" si="90"/>
        <v>U.S. DOE, 2016, Industrial Energy Efficiency Potential Analysis, https://energy.gov/sites/prod/files/2017/04/f34/energy-savings-by-state-industrial-methodology.pdf</v>
      </c>
    </row>
    <row r="410" spans="1:20" s="81" customFormat="1" ht="128" customHeight="1">
      <c r="A410" s="81" t="str">
        <f t="shared" si="88"/>
        <v>Industry</v>
      </c>
      <c r="B410" s="81" t="str">
        <f t="shared" si="88"/>
        <v>Industry Energy Efficiency Standards</v>
      </c>
      <c r="C410" s="81" t="str">
        <f t="shared" si="88"/>
        <v>Percentage Improvement in Eqpt Efficiency Standards above BAU</v>
      </c>
      <c r="D410" s="137" t="s">
        <v>771</v>
      </c>
      <c r="E410" s="135" t="s">
        <v>800</v>
      </c>
      <c r="F410" s="135" t="s">
        <v>772</v>
      </c>
      <c r="G410" s="135" t="s">
        <v>801</v>
      </c>
      <c r="H410" s="80">
        <v>796</v>
      </c>
      <c r="I410" s="135" t="s">
        <v>311</v>
      </c>
      <c r="J410" s="81" t="str">
        <f t="shared" si="90"/>
        <v>Industry Energy Efficiency Standards</v>
      </c>
      <c r="K410" s="163" t="str">
        <f t="shared" si="90"/>
        <v>indst efficiency standards</v>
      </c>
      <c r="L410" s="163">
        <f t="shared" si="90"/>
        <v>0</v>
      </c>
      <c r="M410" s="163">
        <f t="shared" si="90"/>
        <v>0.33</v>
      </c>
      <c r="N410" s="163">
        <f t="shared" si="90"/>
        <v>0.01</v>
      </c>
      <c r="O410" s="160" t="str">
        <f t="shared" si="90"/>
        <v>% reduction in energy use</v>
      </c>
      <c r="P410" s="128"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60" t="str">
        <f t="shared" si="90"/>
        <v>industry-ag-main.html#eff-stds</v>
      </c>
      <c r="R410" s="160" t="str">
        <f t="shared" si="90"/>
        <v>industry-energy-efficiency-standards.html</v>
      </c>
      <c r="S410" s="159" t="str">
        <f t="shared" si="90"/>
        <v>U.S. DOE, 2016, Industrial Energy Efficiency Potential Analysis, https://energy.gov/sites/prod/files/2017/04/f34/energy-savings-by-state-industrial-methodology.pdf</v>
      </c>
      <c r="T410" s="160" t="str">
        <f t="shared" si="90"/>
        <v>U.S. DOE, 2016, Industrial Energy Efficiency Potential Analysis, https://energy.gov/sites/prod/files/2017/04/f34/energy-savings-by-state-industrial-methodology.pdf</v>
      </c>
    </row>
    <row r="411" spans="1:20" s="81" customFormat="1" ht="128" customHeight="1">
      <c r="A411" s="81" t="str">
        <f t="shared" ref="A411:C430" si="91">A$370</f>
        <v>Industry</v>
      </c>
      <c r="B411" s="81" t="str">
        <f t="shared" si="91"/>
        <v>Industry Energy Efficiency Standards</v>
      </c>
      <c r="C411" s="81" t="str">
        <f t="shared" si="91"/>
        <v>Percentage Improvement in Eqpt Efficiency Standards above BAU</v>
      </c>
      <c r="D411" s="137" t="s">
        <v>771</v>
      </c>
      <c r="E411" s="135" t="s">
        <v>807</v>
      </c>
      <c r="F411" s="135" t="s">
        <v>772</v>
      </c>
      <c r="G411" s="135" t="s">
        <v>808</v>
      </c>
      <c r="H411" s="80">
        <v>797</v>
      </c>
      <c r="I411" s="135" t="s">
        <v>311</v>
      </c>
      <c r="J411" s="81" t="str">
        <f t="shared" ref="J411:T420" si="92">J$370</f>
        <v>Industry Energy Efficiency Standards</v>
      </c>
      <c r="K411" s="163" t="str">
        <f t="shared" si="92"/>
        <v>indst efficiency standards</v>
      </c>
      <c r="L411" s="163">
        <f t="shared" si="92"/>
        <v>0</v>
      </c>
      <c r="M411" s="163">
        <f t="shared" si="92"/>
        <v>0.33</v>
      </c>
      <c r="N411" s="163">
        <f t="shared" si="92"/>
        <v>0.01</v>
      </c>
      <c r="O411" s="160" t="str">
        <f t="shared" si="92"/>
        <v>% reduction in energy use</v>
      </c>
      <c r="P411"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60" t="str">
        <f t="shared" si="92"/>
        <v>industry-ag-main.html#eff-stds</v>
      </c>
      <c r="R411" s="160" t="str">
        <f t="shared" si="92"/>
        <v>industry-energy-efficiency-standards.html</v>
      </c>
      <c r="S411" s="159" t="str">
        <f t="shared" si="92"/>
        <v>U.S. DOE, 2016, Industrial Energy Efficiency Potential Analysis, https://energy.gov/sites/prod/files/2017/04/f34/energy-savings-by-state-industrial-methodology.pdf</v>
      </c>
      <c r="T411" s="160" t="str">
        <f t="shared" si="92"/>
        <v>U.S. DOE, 2016, Industrial Energy Efficiency Potential Analysis, https://energy.gov/sites/prod/files/2017/04/f34/energy-savings-by-state-industrial-methodology.pdf</v>
      </c>
    </row>
    <row r="412" spans="1:20" s="81" customFormat="1" ht="128" customHeight="1">
      <c r="A412" s="81" t="str">
        <f t="shared" si="91"/>
        <v>Industry</v>
      </c>
      <c r="B412" s="81" t="str">
        <f t="shared" si="91"/>
        <v>Industry Energy Efficiency Standards</v>
      </c>
      <c r="C412" s="81" t="str">
        <f t="shared" si="91"/>
        <v>Percentage Improvement in Eqpt Efficiency Standards above BAU</v>
      </c>
      <c r="D412" s="137" t="s">
        <v>771</v>
      </c>
      <c r="E412" s="135" t="s">
        <v>809</v>
      </c>
      <c r="F412" s="135" t="s">
        <v>772</v>
      </c>
      <c r="G412" s="135" t="s">
        <v>810</v>
      </c>
      <c r="H412" s="80">
        <v>798</v>
      </c>
      <c r="I412" s="135" t="s">
        <v>311</v>
      </c>
      <c r="J412" s="81" t="str">
        <f t="shared" si="92"/>
        <v>Industry Energy Efficiency Standards</v>
      </c>
      <c r="K412" s="163" t="str">
        <f t="shared" si="92"/>
        <v>indst efficiency standards</v>
      </c>
      <c r="L412" s="163">
        <f t="shared" si="92"/>
        <v>0</v>
      </c>
      <c r="M412" s="163">
        <f t="shared" si="92"/>
        <v>0.33</v>
      </c>
      <c r="N412" s="163">
        <f t="shared" si="92"/>
        <v>0.01</v>
      </c>
      <c r="O412" s="160" t="str">
        <f t="shared" si="92"/>
        <v>% reduction in energy use</v>
      </c>
      <c r="P412"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60" t="str">
        <f t="shared" si="92"/>
        <v>industry-ag-main.html#eff-stds</v>
      </c>
      <c r="R412" s="160" t="str">
        <f t="shared" si="92"/>
        <v>industry-energy-efficiency-standards.html</v>
      </c>
      <c r="S412" s="159" t="str">
        <f t="shared" si="92"/>
        <v>U.S. DOE, 2016, Industrial Energy Efficiency Potential Analysis, https://energy.gov/sites/prod/files/2017/04/f34/energy-savings-by-state-industrial-methodology.pdf</v>
      </c>
      <c r="T412" s="160" t="str">
        <f t="shared" si="92"/>
        <v>U.S. DOE, 2016, Industrial Energy Efficiency Potential Analysis, https://energy.gov/sites/prod/files/2017/04/f34/energy-savings-by-state-industrial-methodology.pdf</v>
      </c>
    </row>
    <row r="413" spans="1:20" s="81" customFormat="1" ht="128" customHeight="1">
      <c r="A413" s="81" t="str">
        <f t="shared" si="91"/>
        <v>Industry</v>
      </c>
      <c r="B413" s="81" t="str">
        <f t="shared" si="91"/>
        <v>Industry Energy Efficiency Standards</v>
      </c>
      <c r="C413" s="81" t="str">
        <f t="shared" si="91"/>
        <v>Percentage Improvement in Eqpt Efficiency Standards above BAU</v>
      </c>
      <c r="D413" s="137" t="s">
        <v>771</v>
      </c>
      <c r="E413" s="135" t="s">
        <v>811</v>
      </c>
      <c r="F413" s="135" t="s">
        <v>772</v>
      </c>
      <c r="G413" s="135" t="s">
        <v>812</v>
      </c>
      <c r="H413" s="80">
        <v>799</v>
      </c>
      <c r="I413" s="135" t="s">
        <v>333</v>
      </c>
      <c r="J413" s="81" t="str">
        <f t="shared" si="92"/>
        <v>Industry Energy Efficiency Standards</v>
      </c>
      <c r="K413" s="163" t="str">
        <f t="shared" si="92"/>
        <v>indst efficiency standards</v>
      </c>
      <c r="L413" s="163">
        <f t="shared" si="92"/>
        <v>0</v>
      </c>
      <c r="M413" s="163">
        <f t="shared" si="92"/>
        <v>0.33</v>
      </c>
      <c r="N413" s="163">
        <f t="shared" si="92"/>
        <v>0.01</v>
      </c>
      <c r="O413" s="160" t="str">
        <f t="shared" si="92"/>
        <v>% reduction in energy use</v>
      </c>
      <c r="P413"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60" t="str">
        <f t="shared" si="92"/>
        <v>industry-ag-main.html#eff-stds</v>
      </c>
      <c r="R413" s="160" t="str">
        <f t="shared" si="92"/>
        <v>industry-energy-efficiency-standards.html</v>
      </c>
      <c r="S413" s="159" t="str">
        <f t="shared" si="92"/>
        <v>U.S. DOE, 2016, Industrial Energy Efficiency Potential Analysis, https://energy.gov/sites/prod/files/2017/04/f34/energy-savings-by-state-industrial-methodology.pdf</v>
      </c>
      <c r="T413" s="160" t="str">
        <f t="shared" si="92"/>
        <v>U.S. DOE, 2016, Industrial Energy Efficiency Potential Analysis, https://energy.gov/sites/prod/files/2017/04/f34/energy-savings-by-state-industrial-methodology.pdf</v>
      </c>
    </row>
    <row r="414" spans="1:20" s="81" customFormat="1" ht="128" customHeight="1">
      <c r="A414" s="81" t="str">
        <f t="shared" si="91"/>
        <v>Industry</v>
      </c>
      <c r="B414" s="81" t="str">
        <f t="shared" si="91"/>
        <v>Industry Energy Efficiency Standards</v>
      </c>
      <c r="C414" s="81" t="str">
        <f t="shared" si="91"/>
        <v>Percentage Improvement in Eqpt Efficiency Standards above BAU</v>
      </c>
      <c r="D414" s="137" t="s">
        <v>771</v>
      </c>
      <c r="E414" s="135" t="s">
        <v>813</v>
      </c>
      <c r="F414" s="135" t="s">
        <v>772</v>
      </c>
      <c r="G414" s="135" t="s">
        <v>814</v>
      </c>
      <c r="H414" s="80">
        <v>800</v>
      </c>
      <c r="I414" s="135" t="s">
        <v>311</v>
      </c>
      <c r="J414" s="81" t="str">
        <f t="shared" si="92"/>
        <v>Industry Energy Efficiency Standards</v>
      </c>
      <c r="K414" s="163" t="str">
        <f t="shared" si="92"/>
        <v>indst efficiency standards</v>
      </c>
      <c r="L414" s="163">
        <f t="shared" si="92"/>
        <v>0</v>
      </c>
      <c r="M414" s="163">
        <f t="shared" si="92"/>
        <v>0.33</v>
      </c>
      <c r="N414" s="163">
        <f t="shared" si="92"/>
        <v>0.01</v>
      </c>
      <c r="O414" s="160" t="str">
        <f t="shared" si="92"/>
        <v>% reduction in energy use</v>
      </c>
      <c r="P414"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60" t="str">
        <f t="shared" si="92"/>
        <v>industry-ag-main.html#eff-stds</v>
      </c>
      <c r="R414" s="160" t="str">
        <f t="shared" si="92"/>
        <v>industry-energy-efficiency-standards.html</v>
      </c>
      <c r="S414" s="159" t="str">
        <f t="shared" si="92"/>
        <v>U.S. DOE, 2016, Industrial Energy Efficiency Potential Analysis, https://energy.gov/sites/prod/files/2017/04/f34/energy-savings-by-state-industrial-methodology.pdf</v>
      </c>
      <c r="T414" s="160" t="str">
        <f t="shared" si="92"/>
        <v>U.S. DOE, 2016, Industrial Energy Efficiency Potential Analysis, https://energy.gov/sites/prod/files/2017/04/f34/energy-savings-by-state-industrial-methodology.pdf</v>
      </c>
    </row>
    <row r="415" spans="1:20" s="81" customFormat="1" ht="128" customHeight="1">
      <c r="A415" s="81" t="str">
        <f t="shared" si="91"/>
        <v>Industry</v>
      </c>
      <c r="B415" s="81" t="str">
        <f t="shared" si="91"/>
        <v>Industry Energy Efficiency Standards</v>
      </c>
      <c r="C415" s="81" t="str">
        <f t="shared" si="91"/>
        <v>Percentage Improvement in Eqpt Efficiency Standards above BAU</v>
      </c>
      <c r="D415" s="137" t="s">
        <v>771</v>
      </c>
      <c r="E415" s="135" t="s">
        <v>815</v>
      </c>
      <c r="F415" s="135" t="s">
        <v>772</v>
      </c>
      <c r="G415" s="135" t="s">
        <v>816</v>
      </c>
      <c r="H415" s="80">
        <v>801</v>
      </c>
      <c r="I415" s="135" t="s">
        <v>333</v>
      </c>
      <c r="J415" s="81" t="str">
        <f t="shared" si="92"/>
        <v>Industry Energy Efficiency Standards</v>
      </c>
      <c r="K415" s="163" t="str">
        <f t="shared" si="92"/>
        <v>indst efficiency standards</v>
      </c>
      <c r="L415" s="163">
        <f t="shared" si="92"/>
        <v>0</v>
      </c>
      <c r="M415" s="163">
        <f t="shared" si="92"/>
        <v>0.33</v>
      </c>
      <c r="N415" s="163">
        <f t="shared" si="92"/>
        <v>0.01</v>
      </c>
      <c r="O415" s="160" t="str">
        <f t="shared" si="92"/>
        <v>% reduction in energy use</v>
      </c>
      <c r="P415"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60" t="str">
        <f t="shared" si="92"/>
        <v>industry-ag-main.html#eff-stds</v>
      </c>
      <c r="R415" s="160" t="str">
        <f t="shared" si="92"/>
        <v>industry-energy-efficiency-standards.html</v>
      </c>
      <c r="S415" s="159" t="str">
        <f t="shared" si="92"/>
        <v>U.S. DOE, 2016, Industrial Energy Efficiency Potential Analysis, https://energy.gov/sites/prod/files/2017/04/f34/energy-savings-by-state-industrial-methodology.pdf</v>
      </c>
      <c r="T415" s="160" t="str">
        <f t="shared" si="92"/>
        <v>U.S. DOE, 2016, Industrial Energy Efficiency Potential Analysis, https://energy.gov/sites/prod/files/2017/04/f34/energy-savings-by-state-industrial-methodology.pdf</v>
      </c>
    </row>
    <row r="416" spans="1:20" s="81" customFormat="1" ht="128" customHeight="1">
      <c r="A416" s="81" t="str">
        <f t="shared" si="91"/>
        <v>Industry</v>
      </c>
      <c r="B416" s="81" t="str">
        <f t="shared" si="91"/>
        <v>Industry Energy Efficiency Standards</v>
      </c>
      <c r="C416" s="81" t="str">
        <f t="shared" si="91"/>
        <v>Percentage Improvement in Eqpt Efficiency Standards above BAU</v>
      </c>
      <c r="D416" s="137" t="s">
        <v>771</v>
      </c>
      <c r="E416" s="135" t="s">
        <v>817</v>
      </c>
      <c r="F416" s="135" t="s">
        <v>772</v>
      </c>
      <c r="G416" s="135" t="s">
        <v>818</v>
      </c>
      <c r="H416" s="80">
        <v>802</v>
      </c>
      <c r="I416" s="135" t="s">
        <v>333</v>
      </c>
      <c r="J416" s="81" t="str">
        <f t="shared" si="92"/>
        <v>Industry Energy Efficiency Standards</v>
      </c>
      <c r="K416" s="163" t="str">
        <f t="shared" si="92"/>
        <v>indst efficiency standards</v>
      </c>
      <c r="L416" s="163">
        <f t="shared" si="92"/>
        <v>0</v>
      </c>
      <c r="M416" s="163">
        <f t="shared" si="92"/>
        <v>0.33</v>
      </c>
      <c r="N416" s="163">
        <f t="shared" si="92"/>
        <v>0.01</v>
      </c>
      <c r="O416" s="160" t="str">
        <f t="shared" si="92"/>
        <v>% reduction in energy use</v>
      </c>
      <c r="P416"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60" t="str">
        <f t="shared" si="92"/>
        <v>industry-ag-main.html#eff-stds</v>
      </c>
      <c r="R416" s="160" t="str">
        <f t="shared" si="92"/>
        <v>industry-energy-efficiency-standards.html</v>
      </c>
      <c r="S416" s="159" t="str">
        <f t="shared" si="92"/>
        <v>U.S. DOE, 2016, Industrial Energy Efficiency Potential Analysis, https://energy.gov/sites/prod/files/2017/04/f34/energy-savings-by-state-industrial-methodology.pdf</v>
      </c>
      <c r="T416" s="160" t="str">
        <f t="shared" si="92"/>
        <v>U.S. DOE, 2016, Industrial Energy Efficiency Potential Analysis, https://energy.gov/sites/prod/files/2017/04/f34/energy-savings-by-state-industrial-methodology.pdf</v>
      </c>
    </row>
    <row r="417" spans="1:20" s="81" customFormat="1" ht="128" customHeight="1">
      <c r="A417" s="81" t="str">
        <f t="shared" si="91"/>
        <v>Industry</v>
      </c>
      <c r="B417" s="81" t="str">
        <f t="shared" si="91"/>
        <v>Industry Energy Efficiency Standards</v>
      </c>
      <c r="C417" s="81" t="str">
        <f t="shared" si="91"/>
        <v>Percentage Improvement in Eqpt Efficiency Standards above BAU</v>
      </c>
      <c r="D417" s="137" t="s">
        <v>771</v>
      </c>
      <c r="E417" s="135" t="s">
        <v>819</v>
      </c>
      <c r="F417" s="135" t="s">
        <v>772</v>
      </c>
      <c r="G417" s="135" t="s">
        <v>820</v>
      </c>
      <c r="H417" s="80">
        <v>803</v>
      </c>
      <c r="I417" s="135" t="s">
        <v>311</v>
      </c>
      <c r="J417" s="81" t="str">
        <f t="shared" si="92"/>
        <v>Industry Energy Efficiency Standards</v>
      </c>
      <c r="K417" s="163" t="str">
        <f t="shared" si="92"/>
        <v>indst efficiency standards</v>
      </c>
      <c r="L417" s="163">
        <f t="shared" si="92"/>
        <v>0</v>
      </c>
      <c r="M417" s="163">
        <f t="shared" si="92"/>
        <v>0.33</v>
      </c>
      <c r="N417" s="163">
        <f t="shared" si="92"/>
        <v>0.01</v>
      </c>
      <c r="O417" s="160" t="str">
        <f t="shared" si="92"/>
        <v>% reduction in energy use</v>
      </c>
      <c r="P417"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60" t="str">
        <f t="shared" si="92"/>
        <v>industry-ag-main.html#eff-stds</v>
      </c>
      <c r="R417" s="160" t="str">
        <f t="shared" si="92"/>
        <v>industry-energy-efficiency-standards.html</v>
      </c>
      <c r="S417" s="159" t="str">
        <f t="shared" si="92"/>
        <v>U.S. DOE, 2016, Industrial Energy Efficiency Potential Analysis, https://energy.gov/sites/prod/files/2017/04/f34/energy-savings-by-state-industrial-methodology.pdf</v>
      </c>
      <c r="T417" s="160" t="str">
        <f t="shared" si="92"/>
        <v>U.S. DOE, 2016, Industrial Energy Efficiency Potential Analysis, https://energy.gov/sites/prod/files/2017/04/f34/energy-savings-by-state-industrial-methodology.pdf</v>
      </c>
    </row>
    <row r="418" spans="1:20" s="81" customFormat="1" ht="128" customHeight="1">
      <c r="A418" s="81" t="str">
        <f t="shared" si="91"/>
        <v>Industry</v>
      </c>
      <c r="B418" s="81" t="str">
        <f t="shared" si="91"/>
        <v>Industry Energy Efficiency Standards</v>
      </c>
      <c r="C418" s="81" t="str">
        <f t="shared" si="91"/>
        <v>Percentage Improvement in Eqpt Efficiency Standards above BAU</v>
      </c>
      <c r="D418" s="137" t="s">
        <v>771</v>
      </c>
      <c r="E418" s="135" t="s">
        <v>821</v>
      </c>
      <c r="F418" s="135" t="s">
        <v>772</v>
      </c>
      <c r="G418" s="135" t="s">
        <v>822</v>
      </c>
      <c r="H418" s="80">
        <v>804</v>
      </c>
      <c r="I418" s="135" t="s">
        <v>333</v>
      </c>
      <c r="J418" s="81" t="str">
        <f t="shared" si="92"/>
        <v>Industry Energy Efficiency Standards</v>
      </c>
      <c r="K418" s="163" t="str">
        <f t="shared" si="92"/>
        <v>indst efficiency standards</v>
      </c>
      <c r="L418" s="163">
        <f t="shared" si="92"/>
        <v>0</v>
      </c>
      <c r="M418" s="163">
        <f t="shared" si="92"/>
        <v>0.33</v>
      </c>
      <c r="N418" s="163">
        <f t="shared" si="92"/>
        <v>0.01</v>
      </c>
      <c r="O418" s="160" t="str">
        <f t="shared" si="92"/>
        <v>% reduction in energy use</v>
      </c>
      <c r="P418"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60" t="str">
        <f t="shared" si="92"/>
        <v>industry-ag-main.html#eff-stds</v>
      </c>
      <c r="R418" s="160" t="str">
        <f t="shared" si="92"/>
        <v>industry-energy-efficiency-standards.html</v>
      </c>
      <c r="S418" s="159" t="str">
        <f t="shared" si="92"/>
        <v>U.S. DOE, 2016, Industrial Energy Efficiency Potential Analysis, https://energy.gov/sites/prod/files/2017/04/f34/energy-savings-by-state-industrial-methodology.pdf</v>
      </c>
      <c r="T418" s="160" t="str">
        <f t="shared" si="92"/>
        <v>U.S. DOE, 2016, Industrial Energy Efficiency Potential Analysis, https://energy.gov/sites/prod/files/2017/04/f34/energy-savings-by-state-industrial-methodology.pdf</v>
      </c>
    </row>
    <row r="419" spans="1:20" s="81" customFormat="1" ht="128" customHeight="1">
      <c r="A419" s="81" t="str">
        <f t="shared" si="91"/>
        <v>Industry</v>
      </c>
      <c r="B419" s="81" t="str">
        <f t="shared" si="91"/>
        <v>Industry Energy Efficiency Standards</v>
      </c>
      <c r="C419" s="81" t="str">
        <f t="shared" si="91"/>
        <v>Percentage Improvement in Eqpt Efficiency Standards above BAU</v>
      </c>
      <c r="D419" s="137" t="s">
        <v>771</v>
      </c>
      <c r="E419" s="135" t="s">
        <v>823</v>
      </c>
      <c r="F419" s="135" t="s">
        <v>772</v>
      </c>
      <c r="G419" s="135" t="s">
        <v>824</v>
      </c>
      <c r="H419" s="80">
        <v>805</v>
      </c>
      <c r="I419" s="135" t="s">
        <v>333</v>
      </c>
      <c r="J419" s="81" t="str">
        <f t="shared" si="92"/>
        <v>Industry Energy Efficiency Standards</v>
      </c>
      <c r="K419" s="163" t="str">
        <f t="shared" si="92"/>
        <v>indst efficiency standards</v>
      </c>
      <c r="L419" s="163">
        <f t="shared" si="92"/>
        <v>0</v>
      </c>
      <c r="M419" s="163">
        <f t="shared" si="92"/>
        <v>0.33</v>
      </c>
      <c r="N419" s="163">
        <f t="shared" si="92"/>
        <v>0.01</v>
      </c>
      <c r="O419" s="160" t="str">
        <f t="shared" si="92"/>
        <v>% reduction in energy use</v>
      </c>
      <c r="P419"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60" t="str">
        <f t="shared" si="92"/>
        <v>industry-ag-main.html#eff-stds</v>
      </c>
      <c r="R419" s="160" t="str">
        <f t="shared" si="92"/>
        <v>industry-energy-efficiency-standards.html</v>
      </c>
      <c r="S419" s="159" t="str">
        <f t="shared" si="92"/>
        <v>U.S. DOE, 2016, Industrial Energy Efficiency Potential Analysis, https://energy.gov/sites/prod/files/2017/04/f34/energy-savings-by-state-industrial-methodology.pdf</v>
      </c>
      <c r="T419" s="160" t="str">
        <f t="shared" si="92"/>
        <v>U.S. DOE, 2016, Industrial Energy Efficiency Potential Analysis, https://energy.gov/sites/prod/files/2017/04/f34/energy-savings-by-state-industrial-methodology.pdf</v>
      </c>
    </row>
    <row r="420" spans="1:20" s="81" customFormat="1" ht="128" customHeight="1">
      <c r="A420" s="81" t="str">
        <f t="shared" si="91"/>
        <v>Industry</v>
      </c>
      <c r="B420" s="81" t="str">
        <f t="shared" si="91"/>
        <v>Industry Energy Efficiency Standards</v>
      </c>
      <c r="C420" s="81" t="str">
        <f t="shared" si="91"/>
        <v>Percentage Improvement in Eqpt Efficiency Standards above BAU</v>
      </c>
      <c r="D420" s="137" t="s">
        <v>773</v>
      </c>
      <c r="E420" s="135" t="s">
        <v>800</v>
      </c>
      <c r="F420" s="137" t="s">
        <v>774</v>
      </c>
      <c r="G420" s="135" t="s">
        <v>801</v>
      </c>
      <c r="H420" s="80">
        <v>806</v>
      </c>
      <c r="I420" s="135" t="s">
        <v>311</v>
      </c>
      <c r="J420" s="81" t="str">
        <f t="shared" si="92"/>
        <v>Industry Energy Efficiency Standards</v>
      </c>
      <c r="K420" s="163" t="str">
        <f t="shared" si="92"/>
        <v>indst efficiency standards</v>
      </c>
      <c r="L420" s="163">
        <f t="shared" si="92"/>
        <v>0</v>
      </c>
      <c r="M420" s="163">
        <f t="shared" si="92"/>
        <v>0.33</v>
      </c>
      <c r="N420" s="163">
        <f t="shared" si="92"/>
        <v>0.01</v>
      </c>
      <c r="O420" s="160" t="str">
        <f t="shared" si="92"/>
        <v>% reduction in energy use</v>
      </c>
      <c r="P420" s="128"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60" t="str">
        <f t="shared" si="92"/>
        <v>industry-ag-main.html#eff-stds</v>
      </c>
      <c r="R420" s="160" t="str">
        <f t="shared" si="92"/>
        <v>industry-energy-efficiency-standards.html</v>
      </c>
      <c r="S420" s="159" t="str">
        <f t="shared" si="92"/>
        <v>U.S. DOE, 2016, Industrial Energy Efficiency Potential Analysis, https://energy.gov/sites/prod/files/2017/04/f34/energy-savings-by-state-industrial-methodology.pdf</v>
      </c>
      <c r="T420" s="160" t="str">
        <f t="shared" si="92"/>
        <v>U.S. DOE, 2016, Industrial Energy Efficiency Potential Analysis, https://energy.gov/sites/prod/files/2017/04/f34/energy-savings-by-state-industrial-methodology.pdf</v>
      </c>
    </row>
    <row r="421" spans="1:20" s="81" customFormat="1" ht="128" customHeight="1">
      <c r="A421" s="81" t="str">
        <f t="shared" si="91"/>
        <v>Industry</v>
      </c>
      <c r="B421" s="81" t="str">
        <f t="shared" si="91"/>
        <v>Industry Energy Efficiency Standards</v>
      </c>
      <c r="C421" s="81" t="str">
        <f t="shared" si="91"/>
        <v>Percentage Improvement in Eqpt Efficiency Standards above BAU</v>
      </c>
      <c r="D421" s="137" t="s">
        <v>773</v>
      </c>
      <c r="E421" s="135" t="s">
        <v>807</v>
      </c>
      <c r="F421" s="137" t="s">
        <v>774</v>
      </c>
      <c r="G421" s="135" t="s">
        <v>808</v>
      </c>
      <c r="H421" s="80">
        <v>807</v>
      </c>
      <c r="I421" s="135" t="s">
        <v>333</v>
      </c>
      <c r="J421" s="81" t="str">
        <f t="shared" ref="J421:T430" si="93">J$370</f>
        <v>Industry Energy Efficiency Standards</v>
      </c>
      <c r="K421" s="163" t="str">
        <f t="shared" si="93"/>
        <v>indst efficiency standards</v>
      </c>
      <c r="L421" s="163">
        <f t="shared" si="93"/>
        <v>0</v>
      </c>
      <c r="M421" s="163">
        <f t="shared" si="93"/>
        <v>0.33</v>
      </c>
      <c r="N421" s="163">
        <f t="shared" si="93"/>
        <v>0.01</v>
      </c>
      <c r="O421" s="160" t="str">
        <f t="shared" si="93"/>
        <v>% reduction in energy use</v>
      </c>
      <c r="P421"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60" t="str">
        <f t="shared" si="93"/>
        <v>industry-ag-main.html#eff-stds</v>
      </c>
      <c r="R421" s="160" t="str">
        <f t="shared" si="93"/>
        <v>industry-energy-efficiency-standards.html</v>
      </c>
      <c r="S421" s="159" t="str">
        <f t="shared" si="93"/>
        <v>U.S. DOE, 2016, Industrial Energy Efficiency Potential Analysis, https://energy.gov/sites/prod/files/2017/04/f34/energy-savings-by-state-industrial-methodology.pdf</v>
      </c>
      <c r="T421" s="160" t="str">
        <f t="shared" si="93"/>
        <v>U.S. DOE, 2016, Industrial Energy Efficiency Potential Analysis, https://energy.gov/sites/prod/files/2017/04/f34/energy-savings-by-state-industrial-methodology.pdf</v>
      </c>
    </row>
    <row r="422" spans="1:20" s="81" customFormat="1" ht="128" customHeight="1">
      <c r="A422" s="81" t="str">
        <f t="shared" si="91"/>
        <v>Industry</v>
      </c>
      <c r="B422" s="81" t="str">
        <f t="shared" si="91"/>
        <v>Industry Energy Efficiency Standards</v>
      </c>
      <c r="C422" s="81" t="str">
        <f t="shared" si="91"/>
        <v>Percentage Improvement in Eqpt Efficiency Standards above BAU</v>
      </c>
      <c r="D422" s="137" t="s">
        <v>773</v>
      </c>
      <c r="E422" s="135" t="s">
        <v>809</v>
      </c>
      <c r="F422" s="137" t="s">
        <v>774</v>
      </c>
      <c r="G422" s="135" t="s">
        <v>810</v>
      </c>
      <c r="H422" s="80">
        <v>808</v>
      </c>
      <c r="I422" s="135" t="s">
        <v>333</v>
      </c>
      <c r="J422" s="81" t="str">
        <f t="shared" si="93"/>
        <v>Industry Energy Efficiency Standards</v>
      </c>
      <c r="K422" s="163" t="str">
        <f t="shared" si="93"/>
        <v>indst efficiency standards</v>
      </c>
      <c r="L422" s="163">
        <f t="shared" si="93"/>
        <v>0</v>
      </c>
      <c r="M422" s="163">
        <f t="shared" si="93"/>
        <v>0.33</v>
      </c>
      <c r="N422" s="163">
        <f t="shared" si="93"/>
        <v>0.01</v>
      </c>
      <c r="O422" s="160" t="str">
        <f t="shared" si="93"/>
        <v>% reduction in energy use</v>
      </c>
      <c r="P422"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60" t="str">
        <f t="shared" si="93"/>
        <v>industry-ag-main.html#eff-stds</v>
      </c>
      <c r="R422" s="160" t="str">
        <f t="shared" si="93"/>
        <v>industry-energy-efficiency-standards.html</v>
      </c>
      <c r="S422" s="159" t="str">
        <f t="shared" si="93"/>
        <v>U.S. DOE, 2016, Industrial Energy Efficiency Potential Analysis, https://energy.gov/sites/prod/files/2017/04/f34/energy-savings-by-state-industrial-methodology.pdf</v>
      </c>
      <c r="T422" s="160" t="str">
        <f t="shared" si="93"/>
        <v>U.S. DOE, 2016, Industrial Energy Efficiency Potential Analysis, https://energy.gov/sites/prod/files/2017/04/f34/energy-savings-by-state-industrial-methodology.pdf</v>
      </c>
    </row>
    <row r="423" spans="1:20" s="81" customFormat="1" ht="128" customHeight="1">
      <c r="A423" s="81" t="str">
        <f t="shared" si="91"/>
        <v>Industry</v>
      </c>
      <c r="B423" s="81" t="str">
        <f t="shared" si="91"/>
        <v>Industry Energy Efficiency Standards</v>
      </c>
      <c r="C423" s="81" t="str">
        <f t="shared" si="91"/>
        <v>Percentage Improvement in Eqpt Efficiency Standards above BAU</v>
      </c>
      <c r="D423" s="137" t="s">
        <v>773</v>
      </c>
      <c r="E423" s="135" t="s">
        <v>811</v>
      </c>
      <c r="F423" s="137" t="s">
        <v>774</v>
      </c>
      <c r="G423" s="135" t="s">
        <v>812</v>
      </c>
      <c r="H423" s="80">
        <v>809</v>
      </c>
      <c r="I423" s="135" t="s">
        <v>333</v>
      </c>
      <c r="J423" s="81" t="str">
        <f t="shared" si="93"/>
        <v>Industry Energy Efficiency Standards</v>
      </c>
      <c r="K423" s="163" t="str">
        <f t="shared" si="93"/>
        <v>indst efficiency standards</v>
      </c>
      <c r="L423" s="163">
        <f t="shared" si="93"/>
        <v>0</v>
      </c>
      <c r="M423" s="163">
        <f t="shared" si="93"/>
        <v>0.33</v>
      </c>
      <c r="N423" s="163">
        <f t="shared" si="93"/>
        <v>0.01</v>
      </c>
      <c r="O423" s="160" t="str">
        <f t="shared" si="93"/>
        <v>% reduction in energy use</v>
      </c>
      <c r="P423"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60" t="str">
        <f t="shared" si="93"/>
        <v>industry-ag-main.html#eff-stds</v>
      </c>
      <c r="R423" s="160" t="str">
        <f t="shared" si="93"/>
        <v>industry-energy-efficiency-standards.html</v>
      </c>
      <c r="S423" s="159" t="str">
        <f t="shared" si="93"/>
        <v>U.S. DOE, 2016, Industrial Energy Efficiency Potential Analysis, https://energy.gov/sites/prod/files/2017/04/f34/energy-savings-by-state-industrial-methodology.pdf</v>
      </c>
      <c r="T423" s="160" t="str">
        <f t="shared" si="93"/>
        <v>U.S. DOE, 2016, Industrial Energy Efficiency Potential Analysis, https://energy.gov/sites/prod/files/2017/04/f34/energy-savings-by-state-industrial-methodology.pdf</v>
      </c>
    </row>
    <row r="424" spans="1:20" s="81" customFormat="1" ht="128" customHeight="1">
      <c r="A424" s="81" t="str">
        <f t="shared" si="91"/>
        <v>Industry</v>
      </c>
      <c r="B424" s="81" t="str">
        <f t="shared" si="91"/>
        <v>Industry Energy Efficiency Standards</v>
      </c>
      <c r="C424" s="81" t="str">
        <f t="shared" si="91"/>
        <v>Percentage Improvement in Eqpt Efficiency Standards above BAU</v>
      </c>
      <c r="D424" s="137" t="s">
        <v>773</v>
      </c>
      <c r="E424" s="135" t="s">
        <v>813</v>
      </c>
      <c r="F424" s="137" t="s">
        <v>774</v>
      </c>
      <c r="G424" s="135" t="s">
        <v>814</v>
      </c>
      <c r="H424" s="80">
        <v>810</v>
      </c>
      <c r="I424" s="135" t="s">
        <v>333</v>
      </c>
      <c r="J424" s="81" t="str">
        <f t="shared" si="93"/>
        <v>Industry Energy Efficiency Standards</v>
      </c>
      <c r="K424" s="163" t="str">
        <f t="shared" si="93"/>
        <v>indst efficiency standards</v>
      </c>
      <c r="L424" s="163">
        <f t="shared" si="93"/>
        <v>0</v>
      </c>
      <c r="M424" s="163">
        <f t="shared" si="93"/>
        <v>0.33</v>
      </c>
      <c r="N424" s="163">
        <f t="shared" si="93"/>
        <v>0.01</v>
      </c>
      <c r="O424" s="160" t="str">
        <f t="shared" si="93"/>
        <v>% reduction in energy use</v>
      </c>
      <c r="P424"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60" t="str">
        <f t="shared" si="93"/>
        <v>industry-ag-main.html#eff-stds</v>
      </c>
      <c r="R424" s="160" t="str">
        <f t="shared" si="93"/>
        <v>industry-energy-efficiency-standards.html</v>
      </c>
      <c r="S424" s="159" t="str">
        <f t="shared" si="93"/>
        <v>U.S. DOE, 2016, Industrial Energy Efficiency Potential Analysis, https://energy.gov/sites/prod/files/2017/04/f34/energy-savings-by-state-industrial-methodology.pdf</v>
      </c>
      <c r="T424" s="160" t="str">
        <f t="shared" si="93"/>
        <v>U.S. DOE, 2016, Industrial Energy Efficiency Potential Analysis, https://energy.gov/sites/prod/files/2017/04/f34/energy-savings-by-state-industrial-methodology.pdf</v>
      </c>
    </row>
    <row r="425" spans="1:20" s="81" customFormat="1" ht="128" customHeight="1">
      <c r="A425" s="81" t="str">
        <f t="shared" si="91"/>
        <v>Industry</v>
      </c>
      <c r="B425" s="81" t="str">
        <f t="shared" si="91"/>
        <v>Industry Energy Efficiency Standards</v>
      </c>
      <c r="C425" s="81" t="str">
        <f t="shared" si="91"/>
        <v>Percentage Improvement in Eqpt Efficiency Standards above BAU</v>
      </c>
      <c r="D425" s="137" t="s">
        <v>773</v>
      </c>
      <c r="E425" s="135" t="s">
        <v>815</v>
      </c>
      <c r="F425" s="137" t="s">
        <v>774</v>
      </c>
      <c r="G425" s="135" t="s">
        <v>816</v>
      </c>
      <c r="H425" s="80">
        <v>811</v>
      </c>
      <c r="I425" s="135" t="s">
        <v>333</v>
      </c>
      <c r="J425" s="81" t="str">
        <f t="shared" si="93"/>
        <v>Industry Energy Efficiency Standards</v>
      </c>
      <c r="K425" s="163" t="str">
        <f t="shared" si="93"/>
        <v>indst efficiency standards</v>
      </c>
      <c r="L425" s="163">
        <f t="shared" si="93"/>
        <v>0</v>
      </c>
      <c r="M425" s="163">
        <f t="shared" si="93"/>
        <v>0.33</v>
      </c>
      <c r="N425" s="163">
        <f t="shared" si="93"/>
        <v>0.01</v>
      </c>
      <c r="O425" s="160" t="str">
        <f t="shared" si="93"/>
        <v>% reduction in energy use</v>
      </c>
      <c r="P425"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60" t="str">
        <f t="shared" si="93"/>
        <v>industry-ag-main.html#eff-stds</v>
      </c>
      <c r="R425" s="160" t="str">
        <f t="shared" si="93"/>
        <v>industry-energy-efficiency-standards.html</v>
      </c>
      <c r="S425" s="159" t="str">
        <f t="shared" si="93"/>
        <v>U.S. DOE, 2016, Industrial Energy Efficiency Potential Analysis, https://energy.gov/sites/prod/files/2017/04/f34/energy-savings-by-state-industrial-methodology.pdf</v>
      </c>
      <c r="T425" s="160" t="str">
        <f t="shared" si="93"/>
        <v>U.S. DOE, 2016, Industrial Energy Efficiency Potential Analysis, https://energy.gov/sites/prod/files/2017/04/f34/energy-savings-by-state-industrial-methodology.pdf</v>
      </c>
    </row>
    <row r="426" spans="1:20" s="81" customFormat="1" ht="128" customHeight="1">
      <c r="A426" s="81" t="str">
        <f t="shared" si="91"/>
        <v>Industry</v>
      </c>
      <c r="B426" s="81" t="str">
        <f t="shared" si="91"/>
        <v>Industry Energy Efficiency Standards</v>
      </c>
      <c r="C426" s="81" t="str">
        <f t="shared" si="91"/>
        <v>Percentage Improvement in Eqpt Efficiency Standards above BAU</v>
      </c>
      <c r="D426" s="137" t="s">
        <v>773</v>
      </c>
      <c r="E426" s="135" t="s">
        <v>817</v>
      </c>
      <c r="F426" s="137" t="s">
        <v>774</v>
      </c>
      <c r="G426" s="135" t="s">
        <v>818</v>
      </c>
      <c r="H426" s="80">
        <v>812</v>
      </c>
      <c r="I426" s="135" t="s">
        <v>333</v>
      </c>
      <c r="J426" s="81" t="str">
        <f t="shared" si="93"/>
        <v>Industry Energy Efficiency Standards</v>
      </c>
      <c r="K426" s="163" t="str">
        <f t="shared" si="93"/>
        <v>indst efficiency standards</v>
      </c>
      <c r="L426" s="163">
        <f t="shared" si="93"/>
        <v>0</v>
      </c>
      <c r="M426" s="163">
        <f t="shared" si="93"/>
        <v>0.33</v>
      </c>
      <c r="N426" s="163">
        <f t="shared" si="93"/>
        <v>0.01</v>
      </c>
      <c r="O426" s="160" t="str">
        <f t="shared" si="93"/>
        <v>% reduction in energy use</v>
      </c>
      <c r="P426"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60" t="str">
        <f t="shared" si="93"/>
        <v>industry-ag-main.html#eff-stds</v>
      </c>
      <c r="R426" s="160" t="str">
        <f t="shared" si="93"/>
        <v>industry-energy-efficiency-standards.html</v>
      </c>
      <c r="S426" s="159" t="str">
        <f t="shared" si="93"/>
        <v>U.S. DOE, 2016, Industrial Energy Efficiency Potential Analysis, https://energy.gov/sites/prod/files/2017/04/f34/energy-savings-by-state-industrial-methodology.pdf</v>
      </c>
      <c r="T426" s="160" t="str">
        <f t="shared" si="93"/>
        <v>U.S. DOE, 2016, Industrial Energy Efficiency Potential Analysis, https://energy.gov/sites/prod/files/2017/04/f34/energy-savings-by-state-industrial-methodology.pdf</v>
      </c>
    </row>
    <row r="427" spans="1:20" s="81" customFormat="1" ht="128" customHeight="1">
      <c r="A427" s="81" t="str">
        <f t="shared" si="91"/>
        <v>Industry</v>
      </c>
      <c r="B427" s="81" t="str">
        <f t="shared" si="91"/>
        <v>Industry Energy Efficiency Standards</v>
      </c>
      <c r="C427" s="81" t="str">
        <f t="shared" si="91"/>
        <v>Percentage Improvement in Eqpt Efficiency Standards above BAU</v>
      </c>
      <c r="D427" s="137" t="s">
        <v>773</v>
      </c>
      <c r="E427" s="135" t="s">
        <v>819</v>
      </c>
      <c r="F427" s="137" t="s">
        <v>774</v>
      </c>
      <c r="G427" s="135" t="s">
        <v>820</v>
      </c>
      <c r="H427" s="80">
        <v>813</v>
      </c>
      <c r="I427" s="135" t="s">
        <v>333</v>
      </c>
      <c r="J427" s="81" t="str">
        <f t="shared" si="93"/>
        <v>Industry Energy Efficiency Standards</v>
      </c>
      <c r="K427" s="163" t="str">
        <f t="shared" si="93"/>
        <v>indst efficiency standards</v>
      </c>
      <c r="L427" s="163">
        <f t="shared" si="93"/>
        <v>0</v>
      </c>
      <c r="M427" s="163">
        <f t="shared" si="93"/>
        <v>0.33</v>
      </c>
      <c r="N427" s="163">
        <f t="shared" si="93"/>
        <v>0.01</v>
      </c>
      <c r="O427" s="160" t="str">
        <f t="shared" si="93"/>
        <v>% reduction in energy use</v>
      </c>
      <c r="P427"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60" t="str">
        <f t="shared" si="93"/>
        <v>industry-ag-main.html#eff-stds</v>
      </c>
      <c r="R427" s="160" t="str">
        <f t="shared" si="93"/>
        <v>industry-energy-efficiency-standards.html</v>
      </c>
      <c r="S427" s="159" t="str">
        <f t="shared" si="93"/>
        <v>U.S. DOE, 2016, Industrial Energy Efficiency Potential Analysis, https://energy.gov/sites/prod/files/2017/04/f34/energy-savings-by-state-industrial-methodology.pdf</v>
      </c>
      <c r="T427" s="160" t="str">
        <f t="shared" si="93"/>
        <v>U.S. DOE, 2016, Industrial Energy Efficiency Potential Analysis, https://energy.gov/sites/prod/files/2017/04/f34/energy-savings-by-state-industrial-methodology.pdf</v>
      </c>
    </row>
    <row r="428" spans="1:20" s="81" customFormat="1" ht="128" customHeight="1">
      <c r="A428" s="81" t="str">
        <f t="shared" si="91"/>
        <v>Industry</v>
      </c>
      <c r="B428" s="81" t="str">
        <f t="shared" si="91"/>
        <v>Industry Energy Efficiency Standards</v>
      </c>
      <c r="C428" s="81" t="str">
        <f t="shared" si="91"/>
        <v>Percentage Improvement in Eqpt Efficiency Standards above BAU</v>
      </c>
      <c r="D428" s="137" t="s">
        <v>773</v>
      </c>
      <c r="E428" s="135" t="s">
        <v>821</v>
      </c>
      <c r="F428" s="137" t="s">
        <v>774</v>
      </c>
      <c r="G428" s="135" t="s">
        <v>822</v>
      </c>
      <c r="H428" s="80">
        <v>814</v>
      </c>
      <c r="I428" s="135" t="s">
        <v>333</v>
      </c>
      <c r="J428" s="81" t="str">
        <f t="shared" si="93"/>
        <v>Industry Energy Efficiency Standards</v>
      </c>
      <c r="K428" s="163" t="str">
        <f t="shared" si="93"/>
        <v>indst efficiency standards</v>
      </c>
      <c r="L428" s="163">
        <f t="shared" si="93"/>
        <v>0</v>
      </c>
      <c r="M428" s="163">
        <f t="shared" si="93"/>
        <v>0.33</v>
      </c>
      <c r="N428" s="163">
        <f t="shared" si="93"/>
        <v>0.01</v>
      </c>
      <c r="O428" s="160" t="str">
        <f t="shared" si="93"/>
        <v>% reduction in energy use</v>
      </c>
      <c r="P428"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60" t="str">
        <f t="shared" si="93"/>
        <v>industry-ag-main.html#eff-stds</v>
      </c>
      <c r="R428" s="160" t="str">
        <f t="shared" si="93"/>
        <v>industry-energy-efficiency-standards.html</v>
      </c>
      <c r="S428" s="159" t="str">
        <f t="shared" si="93"/>
        <v>U.S. DOE, 2016, Industrial Energy Efficiency Potential Analysis, https://energy.gov/sites/prod/files/2017/04/f34/energy-savings-by-state-industrial-methodology.pdf</v>
      </c>
      <c r="T428" s="160" t="str">
        <f t="shared" si="93"/>
        <v>U.S. DOE, 2016, Industrial Energy Efficiency Potential Analysis, https://energy.gov/sites/prod/files/2017/04/f34/energy-savings-by-state-industrial-methodology.pdf</v>
      </c>
    </row>
    <row r="429" spans="1:20" s="81" customFormat="1" ht="128" customHeight="1">
      <c r="A429" s="81" t="str">
        <f t="shared" si="91"/>
        <v>Industry</v>
      </c>
      <c r="B429" s="81" t="str">
        <f t="shared" si="91"/>
        <v>Industry Energy Efficiency Standards</v>
      </c>
      <c r="C429" s="81" t="str">
        <f t="shared" si="91"/>
        <v>Percentage Improvement in Eqpt Efficiency Standards above BAU</v>
      </c>
      <c r="D429" s="137" t="s">
        <v>773</v>
      </c>
      <c r="E429" s="135" t="s">
        <v>823</v>
      </c>
      <c r="F429" s="137" t="s">
        <v>774</v>
      </c>
      <c r="G429" s="135" t="s">
        <v>824</v>
      </c>
      <c r="H429" s="80">
        <v>815</v>
      </c>
      <c r="I429" s="135" t="s">
        <v>333</v>
      </c>
      <c r="J429" s="81" t="str">
        <f t="shared" si="93"/>
        <v>Industry Energy Efficiency Standards</v>
      </c>
      <c r="K429" s="163" t="str">
        <f t="shared" si="93"/>
        <v>indst efficiency standards</v>
      </c>
      <c r="L429" s="163">
        <f t="shared" si="93"/>
        <v>0</v>
      </c>
      <c r="M429" s="163">
        <f t="shared" si="93"/>
        <v>0.33</v>
      </c>
      <c r="N429" s="163">
        <f t="shared" si="93"/>
        <v>0.01</v>
      </c>
      <c r="O429" s="160" t="str">
        <f t="shared" si="93"/>
        <v>% reduction in energy use</v>
      </c>
      <c r="P429"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60" t="str">
        <f t="shared" si="93"/>
        <v>industry-ag-main.html#eff-stds</v>
      </c>
      <c r="R429" s="160" t="str">
        <f t="shared" si="93"/>
        <v>industry-energy-efficiency-standards.html</v>
      </c>
      <c r="S429" s="159" t="str">
        <f t="shared" si="93"/>
        <v>U.S. DOE, 2016, Industrial Energy Efficiency Potential Analysis, https://energy.gov/sites/prod/files/2017/04/f34/energy-savings-by-state-industrial-methodology.pdf</v>
      </c>
      <c r="T429" s="160" t="str">
        <f t="shared" si="93"/>
        <v>U.S. DOE, 2016, Industrial Energy Efficiency Potential Analysis, https://energy.gov/sites/prod/files/2017/04/f34/energy-savings-by-state-industrial-methodology.pdf</v>
      </c>
    </row>
    <row r="430" spans="1:20" s="81" customFormat="1" ht="128" customHeight="1">
      <c r="A430" s="81" t="str">
        <f t="shared" si="91"/>
        <v>Industry</v>
      </c>
      <c r="B430" s="81" t="str">
        <f t="shared" si="91"/>
        <v>Industry Energy Efficiency Standards</v>
      </c>
      <c r="C430" s="81" t="str">
        <f t="shared" si="91"/>
        <v>Percentage Improvement in Eqpt Efficiency Standards above BAU</v>
      </c>
      <c r="D430" s="137" t="s">
        <v>775</v>
      </c>
      <c r="E430" s="135" t="s">
        <v>800</v>
      </c>
      <c r="F430" s="137" t="s">
        <v>776</v>
      </c>
      <c r="G430" s="135" t="s">
        <v>801</v>
      </c>
      <c r="H430" s="80">
        <v>816</v>
      </c>
      <c r="I430" s="135" t="s">
        <v>311</v>
      </c>
      <c r="J430" s="81" t="str">
        <f t="shared" si="93"/>
        <v>Industry Energy Efficiency Standards</v>
      </c>
      <c r="K430" s="163" t="str">
        <f t="shared" si="93"/>
        <v>indst efficiency standards</v>
      </c>
      <c r="L430" s="163">
        <f t="shared" si="93"/>
        <v>0</v>
      </c>
      <c r="M430" s="163">
        <f t="shared" si="93"/>
        <v>0.33</v>
      </c>
      <c r="N430" s="163">
        <f t="shared" si="93"/>
        <v>0.01</v>
      </c>
      <c r="O430" s="160" t="str">
        <f t="shared" si="93"/>
        <v>% reduction in energy use</v>
      </c>
      <c r="P430" s="128"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60" t="str">
        <f t="shared" si="93"/>
        <v>industry-ag-main.html#eff-stds</v>
      </c>
      <c r="R430" s="160" t="str">
        <f t="shared" si="93"/>
        <v>industry-energy-efficiency-standards.html</v>
      </c>
      <c r="S430" s="159" t="str">
        <f t="shared" si="93"/>
        <v>U.S. DOE, 2016, Industrial Energy Efficiency Potential Analysis, https://energy.gov/sites/prod/files/2017/04/f34/energy-savings-by-state-industrial-methodology.pdf</v>
      </c>
      <c r="T430" s="160" t="str">
        <f t="shared" si="93"/>
        <v>U.S. DOE, 2016, Industrial Energy Efficiency Potential Analysis, https://energy.gov/sites/prod/files/2017/04/f34/energy-savings-by-state-industrial-methodology.pdf</v>
      </c>
    </row>
    <row r="431" spans="1:20" s="81" customFormat="1" ht="128" customHeight="1">
      <c r="A431" s="81" t="str">
        <f t="shared" ref="A431:C449" si="94">A$370</f>
        <v>Industry</v>
      </c>
      <c r="B431" s="81" t="str">
        <f t="shared" si="94"/>
        <v>Industry Energy Efficiency Standards</v>
      </c>
      <c r="C431" s="81" t="str">
        <f t="shared" si="94"/>
        <v>Percentage Improvement in Eqpt Efficiency Standards above BAU</v>
      </c>
      <c r="D431" s="137" t="s">
        <v>775</v>
      </c>
      <c r="E431" s="135" t="s">
        <v>807</v>
      </c>
      <c r="F431" s="137" t="s">
        <v>776</v>
      </c>
      <c r="G431" s="135" t="s">
        <v>808</v>
      </c>
      <c r="H431" s="80">
        <v>817</v>
      </c>
      <c r="I431" s="135" t="s">
        <v>333</v>
      </c>
      <c r="J431" s="81" t="str">
        <f t="shared" ref="J431:T440" si="95">J$370</f>
        <v>Industry Energy Efficiency Standards</v>
      </c>
      <c r="K431" s="163" t="str">
        <f t="shared" si="95"/>
        <v>indst efficiency standards</v>
      </c>
      <c r="L431" s="163">
        <f t="shared" si="95"/>
        <v>0</v>
      </c>
      <c r="M431" s="163">
        <f t="shared" si="95"/>
        <v>0.33</v>
      </c>
      <c r="N431" s="163">
        <f t="shared" si="95"/>
        <v>0.01</v>
      </c>
      <c r="O431" s="160" t="str">
        <f t="shared" si="95"/>
        <v>% reduction in energy use</v>
      </c>
      <c r="P431"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60" t="str">
        <f t="shared" si="95"/>
        <v>industry-ag-main.html#eff-stds</v>
      </c>
      <c r="R431" s="160" t="str">
        <f t="shared" si="95"/>
        <v>industry-energy-efficiency-standards.html</v>
      </c>
      <c r="S431" s="159" t="str">
        <f t="shared" si="95"/>
        <v>U.S. DOE, 2016, Industrial Energy Efficiency Potential Analysis, https://energy.gov/sites/prod/files/2017/04/f34/energy-savings-by-state-industrial-methodology.pdf</v>
      </c>
      <c r="T431" s="160" t="str">
        <f t="shared" si="95"/>
        <v>U.S. DOE, 2016, Industrial Energy Efficiency Potential Analysis, https://energy.gov/sites/prod/files/2017/04/f34/energy-savings-by-state-industrial-methodology.pdf</v>
      </c>
    </row>
    <row r="432" spans="1:20" s="81" customFormat="1" ht="128" customHeight="1">
      <c r="A432" s="81" t="str">
        <f t="shared" si="94"/>
        <v>Industry</v>
      </c>
      <c r="B432" s="81" t="str">
        <f t="shared" si="94"/>
        <v>Industry Energy Efficiency Standards</v>
      </c>
      <c r="C432" s="81" t="str">
        <f t="shared" si="94"/>
        <v>Percentage Improvement in Eqpt Efficiency Standards above BAU</v>
      </c>
      <c r="D432" s="137" t="s">
        <v>775</v>
      </c>
      <c r="E432" s="135" t="s">
        <v>809</v>
      </c>
      <c r="F432" s="137" t="s">
        <v>776</v>
      </c>
      <c r="G432" s="135" t="s">
        <v>810</v>
      </c>
      <c r="H432" s="80">
        <v>818</v>
      </c>
      <c r="I432" s="135" t="s">
        <v>311</v>
      </c>
      <c r="J432" s="81" t="str">
        <f t="shared" si="95"/>
        <v>Industry Energy Efficiency Standards</v>
      </c>
      <c r="K432" s="163" t="str">
        <f t="shared" si="95"/>
        <v>indst efficiency standards</v>
      </c>
      <c r="L432" s="163">
        <f t="shared" si="95"/>
        <v>0</v>
      </c>
      <c r="M432" s="163">
        <f t="shared" si="95"/>
        <v>0.33</v>
      </c>
      <c r="N432" s="163">
        <f t="shared" si="95"/>
        <v>0.01</v>
      </c>
      <c r="O432" s="160" t="str">
        <f t="shared" si="95"/>
        <v>% reduction in energy use</v>
      </c>
      <c r="P432"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60" t="str">
        <f t="shared" si="95"/>
        <v>industry-ag-main.html#eff-stds</v>
      </c>
      <c r="R432" s="160" t="str">
        <f t="shared" si="95"/>
        <v>industry-energy-efficiency-standards.html</v>
      </c>
      <c r="S432" s="159" t="str">
        <f t="shared" si="95"/>
        <v>U.S. DOE, 2016, Industrial Energy Efficiency Potential Analysis, https://energy.gov/sites/prod/files/2017/04/f34/energy-savings-by-state-industrial-methodology.pdf</v>
      </c>
      <c r="T432" s="160" t="str">
        <f t="shared" si="95"/>
        <v>U.S. DOE, 2016, Industrial Energy Efficiency Potential Analysis, https://energy.gov/sites/prod/files/2017/04/f34/energy-savings-by-state-industrial-methodology.pdf</v>
      </c>
    </row>
    <row r="433" spans="1:20" s="81" customFormat="1" ht="128" customHeight="1">
      <c r="A433" s="81" t="str">
        <f t="shared" si="94"/>
        <v>Industry</v>
      </c>
      <c r="B433" s="81" t="str">
        <f t="shared" si="94"/>
        <v>Industry Energy Efficiency Standards</v>
      </c>
      <c r="C433" s="81" t="str">
        <f t="shared" si="94"/>
        <v>Percentage Improvement in Eqpt Efficiency Standards above BAU</v>
      </c>
      <c r="D433" s="137" t="s">
        <v>775</v>
      </c>
      <c r="E433" s="135" t="s">
        <v>811</v>
      </c>
      <c r="F433" s="137" t="s">
        <v>776</v>
      </c>
      <c r="G433" s="135" t="s">
        <v>812</v>
      </c>
      <c r="H433" s="80">
        <v>819</v>
      </c>
      <c r="I433" s="135" t="s">
        <v>333</v>
      </c>
      <c r="J433" s="81" t="str">
        <f t="shared" si="95"/>
        <v>Industry Energy Efficiency Standards</v>
      </c>
      <c r="K433" s="163" t="str">
        <f t="shared" si="95"/>
        <v>indst efficiency standards</v>
      </c>
      <c r="L433" s="163">
        <f t="shared" si="95"/>
        <v>0</v>
      </c>
      <c r="M433" s="163">
        <f t="shared" si="95"/>
        <v>0.33</v>
      </c>
      <c r="N433" s="163">
        <f t="shared" si="95"/>
        <v>0.01</v>
      </c>
      <c r="O433" s="160" t="str">
        <f t="shared" si="95"/>
        <v>% reduction in energy use</v>
      </c>
      <c r="P433"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60" t="str">
        <f t="shared" si="95"/>
        <v>industry-ag-main.html#eff-stds</v>
      </c>
      <c r="R433" s="160" t="str">
        <f t="shared" si="95"/>
        <v>industry-energy-efficiency-standards.html</v>
      </c>
      <c r="S433" s="159" t="str">
        <f t="shared" si="95"/>
        <v>U.S. DOE, 2016, Industrial Energy Efficiency Potential Analysis, https://energy.gov/sites/prod/files/2017/04/f34/energy-savings-by-state-industrial-methodology.pdf</v>
      </c>
      <c r="T433" s="160" t="str">
        <f t="shared" si="95"/>
        <v>U.S. DOE, 2016, Industrial Energy Efficiency Potential Analysis, https://energy.gov/sites/prod/files/2017/04/f34/energy-savings-by-state-industrial-methodology.pdf</v>
      </c>
    </row>
    <row r="434" spans="1:20" s="81" customFormat="1" ht="128" customHeight="1">
      <c r="A434" s="81" t="str">
        <f t="shared" si="94"/>
        <v>Industry</v>
      </c>
      <c r="B434" s="81" t="str">
        <f t="shared" si="94"/>
        <v>Industry Energy Efficiency Standards</v>
      </c>
      <c r="C434" s="81" t="str">
        <f t="shared" si="94"/>
        <v>Percentage Improvement in Eqpt Efficiency Standards above BAU</v>
      </c>
      <c r="D434" s="137" t="s">
        <v>775</v>
      </c>
      <c r="E434" s="135" t="s">
        <v>813</v>
      </c>
      <c r="F434" s="137" t="s">
        <v>776</v>
      </c>
      <c r="G434" s="135" t="s">
        <v>814</v>
      </c>
      <c r="H434" s="80">
        <v>820</v>
      </c>
      <c r="I434" s="135" t="s">
        <v>311</v>
      </c>
      <c r="J434" s="81" t="str">
        <f t="shared" si="95"/>
        <v>Industry Energy Efficiency Standards</v>
      </c>
      <c r="K434" s="163" t="str">
        <f t="shared" si="95"/>
        <v>indst efficiency standards</v>
      </c>
      <c r="L434" s="163">
        <f t="shared" si="95"/>
        <v>0</v>
      </c>
      <c r="M434" s="163">
        <f t="shared" si="95"/>
        <v>0.33</v>
      </c>
      <c r="N434" s="163">
        <f t="shared" si="95"/>
        <v>0.01</v>
      </c>
      <c r="O434" s="160" t="str">
        <f t="shared" si="95"/>
        <v>% reduction in energy use</v>
      </c>
      <c r="P434"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60" t="str">
        <f t="shared" si="95"/>
        <v>industry-ag-main.html#eff-stds</v>
      </c>
      <c r="R434" s="160" t="str">
        <f t="shared" si="95"/>
        <v>industry-energy-efficiency-standards.html</v>
      </c>
      <c r="S434" s="159" t="str">
        <f t="shared" si="95"/>
        <v>U.S. DOE, 2016, Industrial Energy Efficiency Potential Analysis, https://energy.gov/sites/prod/files/2017/04/f34/energy-savings-by-state-industrial-methodology.pdf</v>
      </c>
      <c r="T434" s="160" t="str">
        <f t="shared" si="95"/>
        <v>U.S. DOE, 2016, Industrial Energy Efficiency Potential Analysis, https://energy.gov/sites/prod/files/2017/04/f34/energy-savings-by-state-industrial-methodology.pdf</v>
      </c>
    </row>
    <row r="435" spans="1:20" s="81" customFormat="1" ht="128" customHeight="1">
      <c r="A435" s="81" t="str">
        <f t="shared" si="94"/>
        <v>Industry</v>
      </c>
      <c r="B435" s="81" t="str">
        <f t="shared" si="94"/>
        <v>Industry Energy Efficiency Standards</v>
      </c>
      <c r="C435" s="81" t="str">
        <f t="shared" si="94"/>
        <v>Percentage Improvement in Eqpt Efficiency Standards above BAU</v>
      </c>
      <c r="D435" s="137" t="s">
        <v>775</v>
      </c>
      <c r="E435" s="135" t="s">
        <v>815</v>
      </c>
      <c r="F435" s="137" t="s">
        <v>776</v>
      </c>
      <c r="G435" s="135" t="s">
        <v>816</v>
      </c>
      <c r="H435" s="80">
        <v>821</v>
      </c>
      <c r="I435" s="135" t="s">
        <v>333</v>
      </c>
      <c r="J435" s="81" t="str">
        <f t="shared" si="95"/>
        <v>Industry Energy Efficiency Standards</v>
      </c>
      <c r="K435" s="163" t="str">
        <f t="shared" si="95"/>
        <v>indst efficiency standards</v>
      </c>
      <c r="L435" s="163">
        <f t="shared" si="95"/>
        <v>0</v>
      </c>
      <c r="M435" s="163">
        <f t="shared" si="95"/>
        <v>0.33</v>
      </c>
      <c r="N435" s="163">
        <f t="shared" si="95"/>
        <v>0.01</v>
      </c>
      <c r="O435" s="160" t="str">
        <f t="shared" si="95"/>
        <v>% reduction in energy use</v>
      </c>
      <c r="P435"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60" t="str">
        <f t="shared" si="95"/>
        <v>industry-ag-main.html#eff-stds</v>
      </c>
      <c r="R435" s="160" t="str">
        <f t="shared" si="95"/>
        <v>industry-energy-efficiency-standards.html</v>
      </c>
      <c r="S435" s="159" t="str">
        <f t="shared" si="95"/>
        <v>U.S. DOE, 2016, Industrial Energy Efficiency Potential Analysis, https://energy.gov/sites/prod/files/2017/04/f34/energy-savings-by-state-industrial-methodology.pdf</v>
      </c>
      <c r="T435" s="160" t="str">
        <f t="shared" si="95"/>
        <v>U.S. DOE, 2016, Industrial Energy Efficiency Potential Analysis, https://energy.gov/sites/prod/files/2017/04/f34/energy-savings-by-state-industrial-methodology.pdf</v>
      </c>
    </row>
    <row r="436" spans="1:20" s="81" customFormat="1" ht="128" customHeight="1">
      <c r="A436" s="81" t="str">
        <f t="shared" si="94"/>
        <v>Industry</v>
      </c>
      <c r="B436" s="81" t="str">
        <f t="shared" si="94"/>
        <v>Industry Energy Efficiency Standards</v>
      </c>
      <c r="C436" s="81" t="str">
        <f t="shared" si="94"/>
        <v>Percentage Improvement in Eqpt Efficiency Standards above BAU</v>
      </c>
      <c r="D436" s="137" t="s">
        <v>775</v>
      </c>
      <c r="E436" s="135" t="s">
        <v>817</v>
      </c>
      <c r="F436" s="137" t="s">
        <v>776</v>
      </c>
      <c r="G436" s="135" t="s">
        <v>818</v>
      </c>
      <c r="H436" s="80">
        <v>822</v>
      </c>
      <c r="I436" s="135" t="s">
        <v>333</v>
      </c>
      <c r="J436" s="81" t="str">
        <f t="shared" si="95"/>
        <v>Industry Energy Efficiency Standards</v>
      </c>
      <c r="K436" s="163" t="str">
        <f t="shared" si="95"/>
        <v>indst efficiency standards</v>
      </c>
      <c r="L436" s="163">
        <f t="shared" si="95"/>
        <v>0</v>
      </c>
      <c r="M436" s="163">
        <f t="shared" si="95"/>
        <v>0.33</v>
      </c>
      <c r="N436" s="163">
        <f t="shared" si="95"/>
        <v>0.01</v>
      </c>
      <c r="O436" s="160" t="str">
        <f t="shared" si="95"/>
        <v>% reduction in energy use</v>
      </c>
      <c r="P436"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60" t="str">
        <f t="shared" si="95"/>
        <v>industry-ag-main.html#eff-stds</v>
      </c>
      <c r="R436" s="160" t="str">
        <f t="shared" si="95"/>
        <v>industry-energy-efficiency-standards.html</v>
      </c>
      <c r="S436" s="159" t="str">
        <f t="shared" si="95"/>
        <v>U.S. DOE, 2016, Industrial Energy Efficiency Potential Analysis, https://energy.gov/sites/prod/files/2017/04/f34/energy-savings-by-state-industrial-methodology.pdf</v>
      </c>
      <c r="T436" s="160" t="str">
        <f t="shared" si="95"/>
        <v>U.S. DOE, 2016, Industrial Energy Efficiency Potential Analysis, https://energy.gov/sites/prod/files/2017/04/f34/energy-savings-by-state-industrial-methodology.pdf</v>
      </c>
    </row>
    <row r="437" spans="1:20" s="81" customFormat="1" ht="128" customHeight="1">
      <c r="A437" s="81" t="str">
        <f t="shared" si="94"/>
        <v>Industry</v>
      </c>
      <c r="B437" s="81" t="str">
        <f t="shared" si="94"/>
        <v>Industry Energy Efficiency Standards</v>
      </c>
      <c r="C437" s="81" t="str">
        <f t="shared" si="94"/>
        <v>Percentage Improvement in Eqpt Efficiency Standards above BAU</v>
      </c>
      <c r="D437" s="137" t="s">
        <v>775</v>
      </c>
      <c r="E437" s="135" t="s">
        <v>819</v>
      </c>
      <c r="F437" s="137" t="s">
        <v>776</v>
      </c>
      <c r="G437" s="135" t="s">
        <v>820</v>
      </c>
      <c r="H437" s="80">
        <v>823</v>
      </c>
      <c r="I437" s="135" t="s">
        <v>311</v>
      </c>
      <c r="J437" s="81" t="str">
        <f t="shared" si="95"/>
        <v>Industry Energy Efficiency Standards</v>
      </c>
      <c r="K437" s="163" t="str">
        <f t="shared" si="95"/>
        <v>indst efficiency standards</v>
      </c>
      <c r="L437" s="163">
        <f t="shared" si="95"/>
        <v>0</v>
      </c>
      <c r="M437" s="163">
        <f t="shared" si="95"/>
        <v>0.33</v>
      </c>
      <c r="N437" s="163">
        <f t="shared" si="95"/>
        <v>0.01</v>
      </c>
      <c r="O437" s="160" t="str">
        <f t="shared" si="95"/>
        <v>% reduction in energy use</v>
      </c>
      <c r="P437"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60" t="str">
        <f t="shared" si="95"/>
        <v>industry-ag-main.html#eff-stds</v>
      </c>
      <c r="R437" s="160" t="str">
        <f t="shared" si="95"/>
        <v>industry-energy-efficiency-standards.html</v>
      </c>
      <c r="S437" s="159" t="str">
        <f t="shared" si="95"/>
        <v>U.S. DOE, 2016, Industrial Energy Efficiency Potential Analysis, https://energy.gov/sites/prod/files/2017/04/f34/energy-savings-by-state-industrial-methodology.pdf</v>
      </c>
      <c r="T437" s="160" t="str">
        <f t="shared" si="95"/>
        <v>U.S. DOE, 2016, Industrial Energy Efficiency Potential Analysis, https://energy.gov/sites/prod/files/2017/04/f34/energy-savings-by-state-industrial-methodology.pdf</v>
      </c>
    </row>
    <row r="438" spans="1:20" s="81" customFormat="1" ht="128" customHeight="1">
      <c r="A438" s="81" t="str">
        <f t="shared" si="94"/>
        <v>Industry</v>
      </c>
      <c r="B438" s="81" t="str">
        <f t="shared" si="94"/>
        <v>Industry Energy Efficiency Standards</v>
      </c>
      <c r="C438" s="81" t="str">
        <f t="shared" si="94"/>
        <v>Percentage Improvement in Eqpt Efficiency Standards above BAU</v>
      </c>
      <c r="D438" s="137" t="s">
        <v>775</v>
      </c>
      <c r="E438" s="135" t="s">
        <v>821</v>
      </c>
      <c r="F438" s="137" t="s">
        <v>776</v>
      </c>
      <c r="G438" s="135" t="s">
        <v>822</v>
      </c>
      <c r="H438" s="80">
        <v>824</v>
      </c>
      <c r="I438" s="135" t="s">
        <v>311</v>
      </c>
      <c r="J438" s="81" t="str">
        <f t="shared" si="95"/>
        <v>Industry Energy Efficiency Standards</v>
      </c>
      <c r="K438" s="163" t="str">
        <f t="shared" si="95"/>
        <v>indst efficiency standards</v>
      </c>
      <c r="L438" s="163">
        <f t="shared" si="95"/>
        <v>0</v>
      </c>
      <c r="M438" s="163">
        <f t="shared" si="95"/>
        <v>0.33</v>
      </c>
      <c r="N438" s="163">
        <f t="shared" si="95"/>
        <v>0.01</v>
      </c>
      <c r="O438" s="160" t="str">
        <f t="shared" si="95"/>
        <v>% reduction in energy use</v>
      </c>
      <c r="P438"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60" t="str">
        <f t="shared" si="95"/>
        <v>industry-ag-main.html#eff-stds</v>
      </c>
      <c r="R438" s="160" t="str">
        <f t="shared" si="95"/>
        <v>industry-energy-efficiency-standards.html</v>
      </c>
      <c r="S438" s="159" t="str">
        <f t="shared" si="95"/>
        <v>U.S. DOE, 2016, Industrial Energy Efficiency Potential Analysis, https://energy.gov/sites/prod/files/2017/04/f34/energy-savings-by-state-industrial-methodology.pdf</v>
      </c>
      <c r="T438" s="160" t="str">
        <f t="shared" si="95"/>
        <v>U.S. DOE, 2016, Industrial Energy Efficiency Potential Analysis, https://energy.gov/sites/prod/files/2017/04/f34/energy-savings-by-state-industrial-methodology.pdf</v>
      </c>
    </row>
    <row r="439" spans="1:20" s="81" customFormat="1" ht="128" customHeight="1">
      <c r="A439" s="81" t="str">
        <f t="shared" si="94"/>
        <v>Industry</v>
      </c>
      <c r="B439" s="81" t="str">
        <f t="shared" si="94"/>
        <v>Industry Energy Efficiency Standards</v>
      </c>
      <c r="C439" s="81" t="str">
        <f t="shared" si="94"/>
        <v>Percentage Improvement in Eqpt Efficiency Standards above BAU</v>
      </c>
      <c r="D439" s="137" t="s">
        <v>775</v>
      </c>
      <c r="E439" s="135" t="s">
        <v>823</v>
      </c>
      <c r="F439" s="137" t="s">
        <v>776</v>
      </c>
      <c r="G439" s="135" t="s">
        <v>824</v>
      </c>
      <c r="H439" s="80">
        <v>825</v>
      </c>
      <c r="I439" s="135" t="s">
        <v>333</v>
      </c>
      <c r="J439" s="81" t="str">
        <f t="shared" si="95"/>
        <v>Industry Energy Efficiency Standards</v>
      </c>
      <c r="K439" s="163" t="str">
        <f t="shared" si="95"/>
        <v>indst efficiency standards</v>
      </c>
      <c r="L439" s="163">
        <f t="shared" si="95"/>
        <v>0</v>
      </c>
      <c r="M439" s="163">
        <f t="shared" si="95"/>
        <v>0.33</v>
      </c>
      <c r="N439" s="163">
        <f t="shared" si="95"/>
        <v>0.01</v>
      </c>
      <c r="O439" s="160" t="str">
        <f t="shared" si="95"/>
        <v>% reduction in energy use</v>
      </c>
      <c r="P439"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60" t="str">
        <f t="shared" si="95"/>
        <v>industry-ag-main.html#eff-stds</v>
      </c>
      <c r="R439" s="160" t="str">
        <f t="shared" si="95"/>
        <v>industry-energy-efficiency-standards.html</v>
      </c>
      <c r="S439" s="159" t="str">
        <f t="shared" si="95"/>
        <v>U.S. DOE, 2016, Industrial Energy Efficiency Potential Analysis, https://energy.gov/sites/prod/files/2017/04/f34/energy-savings-by-state-industrial-methodology.pdf</v>
      </c>
      <c r="T439" s="160" t="str">
        <f t="shared" si="95"/>
        <v>U.S. DOE, 2016, Industrial Energy Efficiency Potential Analysis, https://energy.gov/sites/prod/files/2017/04/f34/energy-savings-by-state-industrial-methodology.pdf</v>
      </c>
    </row>
    <row r="440" spans="1:20" s="81" customFormat="1" ht="128" customHeight="1">
      <c r="A440" s="81" t="str">
        <f t="shared" si="94"/>
        <v>Industry</v>
      </c>
      <c r="B440" s="81" t="str">
        <f t="shared" si="94"/>
        <v>Industry Energy Efficiency Standards</v>
      </c>
      <c r="C440" s="81" t="str">
        <f t="shared" si="94"/>
        <v>Percentage Improvement in Eqpt Efficiency Standards above BAU</v>
      </c>
      <c r="D440" s="137" t="s">
        <v>777</v>
      </c>
      <c r="E440" s="135" t="s">
        <v>800</v>
      </c>
      <c r="F440" s="137" t="s">
        <v>778</v>
      </c>
      <c r="G440" s="135" t="s">
        <v>801</v>
      </c>
      <c r="H440" s="80">
        <v>826</v>
      </c>
      <c r="I440" s="135" t="s">
        <v>311</v>
      </c>
      <c r="J440" s="81" t="str">
        <f t="shared" si="95"/>
        <v>Industry Energy Efficiency Standards</v>
      </c>
      <c r="K440" s="163" t="str">
        <f t="shared" si="95"/>
        <v>indst efficiency standards</v>
      </c>
      <c r="L440" s="163">
        <f t="shared" si="95"/>
        <v>0</v>
      </c>
      <c r="M440" s="163">
        <f t="shared" si="95"/>
        <v>0.33</v>
      </c>
      <c r="N440" s="163">
        <f t="shared" si="95"/>
        <v>0.01</v>
      </c>
      <c r="O440" s="160" t="str">
        <f t="shared" si="95"/>
        <v>% reduction in energy use</v>
      </c>
      <c r="P440" s="128"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60" t="str">
        <f t="shared" si="95"/>
        <v>industry-ag-main.html#eff-stds</v>
      </c>
      <c r="R440" s="160" t="str">
        <f t="shared" si="95"/>
        <v>industry-energy-efficiency-standards.html</v>
      </c>
      <c r="S440" s="159" t="str">
        <f t="shared" si="95"/>
        <v>U.S. DOE, 2016, Industrial Energy Efficiency Potential Analysis, https://energy.gov/sites/prod/files/2017/04/f34/energy-savings-by-state-industrial-methodology.pdf</v>
      </c>
      <c r="T440" s="160" t="str">
        <f t="shared" si="95"/>
        <v>U.S. DOE, 2016, Industrial Energy Efficiency Potential Analysis, https://energy.gov/sites/prod/files/2017/04/f34/energy-savings-by-state-industrial-methodology.pdf</v>
      </c>
    </row>
    <row r="441" spans="1:20" s="81" customFormat="1" ht="128" customHeight="1">
      <c r="A441" s="81" t="str">
        <f t="shared" si="94"/>
        <v>Industry</v>
      </c>
      <c r="B441" s="81" t="str">
        <f t="shared" si="94"/>
        <v>Industry Energy Efficiency Standards</v>
      </c>
      <c r="C441" s="81" t="str">
        <f t="shared" si="94"/>
        <v>Percentage Improvement in Eqpt Efficiency Standards above BAU</v>
      </c>
      <c r="D441" s="137" t="s">
        <v>777</v>
      </c>
      <c r="E441" s="135" t="s">
        <v>807</v>
      </c>
      <c r="F441" s="137" t="s">
        <v>778</v>
      </c>
      <c r="G441" s="135" t="s">
        <v>808</v>
      </c>
      <c r="H441" s="80">
        <v>827</v>
      </c>
      <c r="I441" s="135" t="s">
        <v>311</v>
      </c>
      <c r="J441" s="81" t="str">
        <f t="shared" ref="J441:T449" si="96">J$370</f>
        <v>Industry Energy Efficiency Standards</v>
      </c>
      <c r="K441" s="163" t="str">
        <f t="shared" si="96"/>
        <v>indst efficiency standards</v>
      </c>
      <c r="L441" s="163">
        <f t="shared" si="96"/>
        <v>0</v>
      </c>
      <c r="M441" s="163">
        <f t="shared" si="96"/>
        <v>0.33</v>
      </c>
      <c r="N441" s="163">
        <f t="shared" si="96"/>
        <v>0.01</v>
      </c>
      <c r="O441" s="160" t="str">
        <f t="shared" si="96"/>
        <v>% reduction in energy use</v>
      </c>
      <c r="P441"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60" t="str">
        <f t="shared" si="96"/>
        <v>industry-ag-main.html#eff-stds</v>
      </c>
      <c r="R441" s="160" t="str">
        <f t="shared" si="96"/>
        <v>industry-energy-efficiency-standards.html</v>
      </c>
      <c r="S441" s="159" t="str">
        <f t="shared" si="96"/>
        <v>U.S. DOE, 2016, Industrial Energy Efficiency Potential Analysis, https://energy.gov/sites/prod/files/2017/04/f34/energy-savings-by-state-industrial-methodology.pdf</v>
      </c>
      <c r="T441" s="160" t="str">
        <f t="shared" si="96"/>
        <v>U.S. DOE, 2016, Industrial Energy Efficiency Potential Analysis, https://energy.gov/sites/prod/files/2017/04/f34/energy-savings-by-state-industrial-methodology.pdf</v>
      </c>
    </row>
    <row r="442" spans="1:20" s="81" customFormat="1" ht="128" customHeight="1">
      <c r="A442" s="81" t="str">
        <f t="shared" si="94"/>
        <v>Industry</v>
      </c>
      <c r="B442" s="81" t="str">
        <f t="shared" si="94"/>
        <v>Industry Energy Efficiency Standards</v>
      </c>
      <c r="C442" s="81" t="str">
        <f t="shared" si="94"/>
        <v>Percentage Improvement in Eqpt Efficiency Standards above BAU</v>
      </c>
      <c r="D442" s="137" t="s">
        <v>777</v>
      </c>
      <c r="E442" s="135" t="s">
        <v>809</v>
      </c>
      <c r="F442" s="137" t="s">
        <v>778</v>
      </c>
      <c r="G442" s="135" t="s">
        <v>810</v>
      </c>
      <c r="H442" s="80">
        <v>828</v>
      </c>
      <c r="I442" s="135" t="s">
        <v>311</v>
      </c>
      <c r="J442" s="81" t="str">
        <f t="shared" si="96"/>
        <v>Industry Energy Efficiency Standards</v>
      </c>
      <c r="K442" s="163" t="str">
        <f t="shared" si="96"/>
        <v>indst efficiency standards</v>
      </c>
      <c r="L442" s="163">
        <f t="shared" si="96"/>
        <v>0</v>
      </c>
      <c r="M442" s="163">
        <f t="shared" si="96"/>
        <v>0.33</v>
      </c>
      <c r="N442" s="163">
        <f t="shared" si="96"/>
        <v>0.01</v>
      </c>
      <c r="O442" s="160" t="str">
        <f t="shared" si="96"/>
        <v>% reduction in energy use</v>
      </c>
      <c r="P442"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60" t="str">
        <f t="shared" si="96"/>
        <v>industry-ag-main.html#eff-stds</v>
      </c>
      <c r="R442" s="160" t="str">
        <f t="shared" si="96"/>
        <v>industry-energy-efficiency-standards.html</v>
      </c>
      <c r="S442" s="159" t="str">
        <f t="shared" si="96"/>
        <v>U.S. DOE, 2016, Industrial Energy Efficiency Potential Analysis, https://energy.gov/sites/prod/files/2017/04/f34/energy-savings-by-state-industrial-methodology.pdf</v>
      </c>
      <c r="T442" s="160" t="str">
        <f t="shared" si="96"/>
        <v>U.S. DOE, 2016, Industrial Energy Efficiency Potential Analysis, https://energy.gov/sites/prod/files/2017/04/f34/energy-savings-by-state-industrial-methodology.pdf</v>
      </c>
    </row>
    <row r="443" spans="1:20" s="81" customFormat="1" ht="128" customHeight="1">
      <c r="A443" s="81" t="str">
        <f t="shared" si="94"/>
        <v>Industry</v>
      </c>
      <c r="B443" s="81" t="str">
        <f t="shared" si="94"/>
        <v>Industry Energy Efficiency Standards</v>
      </c>
      <c r="C443" s="81" t="str">
        <f t="shared" si="94"/>
        <v>Percentage Improvement in Eqpt Efficiency Standards above BAU</v>
      </c>
      <c r="D443" s="137" t="s">
        <v>777</v>
      </c>
      <c r="E443" s="135" t="s">
        <v>811</v>
      </c>
      <c r="F443" s="137" t="s">
        <v>778</v>
      </c>
      <c r="G443" s="135" t="s">
        <v>812</v>
      </c>
      <c r="H443" s="80">
        <v>829</v>
      </c>
      <c r="I443" s="135" t="s">
        <v>333</v>
      </c>
      <c r="J443" s="81" t="str">
        <f t="shared" si="96"/>
        <v>Industry Energy Efficiency Standards</v>
      </c>
      <c r="K443" s="163" t="str">
        <f t="shared" si="96"/>
        <v>indst efficiency standards</v>
      </c>
      <c r="L443" s="163">
        <f t="shared" si="96"/>
        <v>0</v>
      </c>
      <c r="M443" s="163">
        <f t="shared" si="96"/>
        <v>0.33</v>
      </c>
      <c r="N443" s="163">
        <f t="shared" si="96"/>
        <v>0.01</v>
      </c>
      <c r="O443" s="160" t="str">
        <f t="shared" si="96"/>
        <v>% reduction in energy use</v>
      </c>
      <c r="P443"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60" t="str">
        <f t="shared" si="96"/>
        <v>industry-ag-main.html#eff-stds</v>
      </c>
      <c r="R443" s="160" t="str">
        <f t="shared" si="96"/>
        <v>industry-energy-efficiency-standards.html</v>
      </c>
      <c r="S443" s="159" t="str">
        <f t="shared" si="96"/>
        <v>U.S. DOE, 2016, Industrial Energy Efficiency Potential Analysis, https://energy.gov/sites/prod/files/2017/04/f34/energy-savings-by-state-industrial-methodology.pdf</v>
      </c>
      <c r="T443" s="160" t="str">
        <f t="shared" si="96"/>
        <v>U.S. DOE, 2016, Industrial Energy Efficiency Potential Analysis, https://energy.gov/sites/prod/files/2017/04/f34/energy-savings-by-state-industrial-methodology.pdf</v>
      </c>
    </row>
    <row r="444" spans="1:20" s="81" customFormat="1" ht="128" customHeight="1">
      <c r="A444" s="81" t="str">
        <f t="shared" si="94"/>
        <v>Industry</v>
      </c>
      <c r="B444" s="81" t="str">
        <f t="shared" si="94"/>
        <v>Industry Energy Efficiency Standards</v>
      </c>
      <c r="C444" s="81" t="str">
        <f t="shared" si="94"/>
        <v>Percentage Improvement in Eqpt Efficiency Standards above BAU</v>
      </c>
      <c r="D444" s="137" t="s">
        <v>777</v>
      </c>
      <c r="E444" s="135" t="s">
        <v>813</v>
      </c>
      <c r="F444" s="137" t="s">
        <v>778</v>
      </c>
      <c r="G444" s="135" t="s">
        <v>814</v>
      </c>
      <c r="H444" s="80">
        <v>830</v>
      </c>
      <c r="I444" s="135" t="s">
        <v>311</v>
      </c>
      <c r="J444" s="81" t="str">
        <f t="shared" si="96"/>
        <v>Industry Energy Efficiency Standards</v>
      </c>
      <c r="K444" s="163" t="str">
        <f t="shared" si="96"/>
        <v>indst efficiency standards</v>
      </c>
      <c r="L444" s="163">
        <f t="shared" si="96"/>
        <v>0</v>
      </c>
      <c r="M444" s="163">
        <f t="shared" si="96"/>
        <v>0.33</v>
      </c>
      <c r="N444" s="163">
        <f t="shared" si="96"/>
        <v>0.01</v>
      </c>
      <c r="O444" s="160" t="str">
        <f t="shared" si="96"/>
        <v>% reduction in energy use</v>
      </c>
      <c r="P444"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60" t="str">
        <f t="shared" si="96"/>
        <v>industry-ag-main.html#eff-stds</v>
      </c>
      <c r="R444" s="160" t="str">
        <f t="shared" si="96"/>
        <v>industry-energy-efficiency-standards.html</v>
      </c>
      <c r="S444" s="159" t="str">
        <f t="shared" si="96"/>
        <v>U.S. DOE, 2016, Industrial Energy Efficiency Potential Analysis, https://energy.gov/sites/prod/files/2017/04/f34/energy-savings-by-state-industrial-methodology.pdf</v>
      </c>
      <c r="T444" s="160" t="str">
        <f t="shared" si="96"/>
        <v>U.S. DOE, 2016, Industrial Energy Efficiency Potential Analysis, https://energy.gov/sites/prod/files/2017/04/f34/energy-savings-by-state-industrial-methodology.pdf</v>
      </c>
    </row>
    <row r="445" spans="1:20" s="81" customFormat="1" ht="128" customHeight="1">
      <c r="A445" s="81" t="str">
        <f t="shared" si="94"/>
        <v>Industry</v>
      </c>
      <c r="B445" s="81" t="str">
        <f t="shared" si="94"/>
        <v>Industry Energy Efficiency Standards</v>
      </c>
      <c r="C445" s="81" t="str">
        <f t="shared" si="94"/>
        <v>Percentage Improvement in Eqpt Efficiency Standards above BAU</v>
      </c>
      <c r="D445" s="137" t="s">
        <v>777</v>
      </c>
      <c r="E445" s="135" t="s">
        <v>815</v>
      </c>
      <c r="F445" s="137" t="s">
        <v>778</v>
      </c>
      <c r="G445" s="135" t="s">
        <v>816</v>
      </c>
      <c r="H445" s="80">
        <v>831</v>
      </c>
      <c r="I445" s="135" t="s">
        <v>333</v>
      </c>
      <c r="J445" s="81" t="str">
        <f t="shared" si="96"/>
        <v>Industry Energy Efficiency Standards</v>
      </c>
      <c r="K445" s="163" t="str">
        <f t="shared" si="96"/>
        <v>indst efficiency standards</v>
      </c>
      <c r="L445" s="163">
        <f t="shared" si="96"/>
        <v>0</v>
      </c>
      <c r="M445" s="163">
        <f t="shared" si="96"/>
        <v>0.33</v>
      </c>
      <c r="N445" s="163">
        <f t="shared" si="96"/>
        <v>0.01</v>
      </c>
      <c r="O445" s="160" t="str">
        <f t="shared" si="96"/>
        <v>% reduction in energy use</v>
      </c>
      <c r="P445"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60" t="str">
        <f t="shared" si="96"/>
        <v>industry-ag-main.html#eff-stds</v>
      </c>
      <c r="R445" s="160" t="str">
        <f t="shared" si="96"/>
        <v>industry-energy-efficiency-standards.html</v>
      </c>
      <c r="S445" s="159" t="str">
        <f t="shared" si="96"/>
        <v>U.S. DOE, 2016, Industrial Energy Efficiency Potential Analysis, https://energy.gov/sites/prod/files/2017/04/f34/energy-savings-by-state-industrial-methodology.pdf</v>
      </c>
      <c r="T445" s="160" t="str">
        <f t="shared" si="96"/>
        <v>U.S. DOE, 2016, Industrial Energy Efficiency Potential Analysis, https://energy.gov/sites/prod/files/2017/04/f34/energy-savings-by-state-industrial-methodology.pdf</v>
      </c>
    </row>
    <row r="446" spans="1:20" s="81" customFormat="1" ht="128" customHeight="1">
      <c r="A446" s="81" t="str">
        <f t="shared" si="94"/>
        <v>Industry</v>
      </c>
      <c r="B446" s="81" t="str">
        <f t="shared" si="94"/>
        <v>Industry Energy Efficiency Standards</v>
      </c>
      <c r="C446" s="81" t="str">
        <f t="shared" si="94"/>
        <v>Percentage Improvement in Eqpt Efficiency Standards above BAU</v>
      </c>
      <c r="D446" s="137" t="s">
        <v>777</v>
      </c>
      <c r="E446" s="135" t="s">
        <v>817</v>
      </c>
      <c r="F446" s="137" t="s">
        <v>778</v>
      </c>
      <c r="G446" s="135" t="s">
        <v>818</v>
      </c>
      <c r="H446" s="80">
        <v>832</v>
      </c>
      <c r="I446" s="135" t="s">
        <v>333</v>
      </c>
      <c r="J446" s="81" t="str">
        <f t="shared" si="96"/>
        <v>Industry Energy Efficiency Standards</v>
      </c>
      <c r="K446" s="163" t="str">
        <f t="shared" si="96"/>
        <v>indst efficiency standards</v>
      </c>
      <c r="L446" s="163">
        <f t="shared" si="96"/>
        <v>0</v>
      </c>
      <c r="M446" s="163">
        <f t="shared" si="96"/>
        <v>0.33</v>
      </c>
      <c r="N446" s="163">
        <f t="shared" si="96"/>
        <v>0.01</v>
      </c>
      <c r="O446" s="160" t="str">
        <f t="shared" si="96"/>
        <v>% reduction in energy use</v>
      </c>
      <c r="P446"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60" t="str">
        <f t="shared" si="96"/>
        <v>industry-ag-main.html#eff-stds</v>
      </c>
      <c r="R446" s="160" t="str">
        <f t="shared" si="96"/>
        <v>industry-energy-efficiency-standards.html</v>
      </c>
      <c r="S446" s="159" t="str">
        <f t="shared" si="96"/>
        <v>U.S. DOE, 2016, Industrial Energy Efficiency Potential Analysis, https://energy.gov/sites/prod/files/2017/04/f34/energy-savings-by-state-industrial-methodology.pdf</v>
      </c>
      <c r="T446" s="160" t="str">
        <f t="shared" si="96"/>
        <v>U.S. DOE, 2016, Industrial Energy Efficiency Potential Analysis, https://energy.gov/sites/prod/files/2017/04/f34/energy-savings-by-state-industrial-methodology.pdf</v>
      </c>
    </row>
    <row r="447" spans="1:20" s="81" customFormat="1" ht="128" customHeight="1">
      <c r="A447" s="81" t="str">
        <f t="shared" si="94"/>
        <v>Industry</v>
      </c>
      <c r="B447" s="81" t="str">
        <f t="shared" si="94"/>
        <v>Industry Energy Efficiency Standards</v>
      </c>
      <c r="C447" s="81" t="str">
        <f t="shared" si="94"/>
        <v>Percentage Improvement in Eqpt Efficiency Standards above BAU</v>
      </c>
      <c r="D447" s="137" t="s">
        <v>777</v>
      </c>
      <c r="E447" s="135" t="s">
        <v>819</v>
      </c>
      <c r="F447" s="137" t="s">
        <v>778</v>
      </c>
      <c r="G447" s="135" t="s">
        <v>820</v>
      </c>
      <c r="H447" s="80">
        <v>833</v>
      </c>
      <c r="I447" s="135" t="s">
        <v>311</v>
      </c>
      <c r="J447" s="81" t="str">
        <f t="shared" si="96"/>
        <v>Industry Energy Efficiency Standards</v>
      </c>
      <c r="K447" s="163" t="str">
        <f t="shared" si="96"/>
        <v>indst efficiency standards</v>
      </c>
      <c r="L447" s="163">
        <f t="shared" si="96"/>
        <v>0</v>
      </c>
      <c r="M447" s="163">
        <f t="shared" si="96"/>
        <v>0.33</v>
      </c>
      <c r="N447" s="163">
        <f t="shared" si="96"/>
        <v>0.01</v>
      </c>
      <c r="O447" s="160" t="str">
        <f t="shared" si="96"/>
        <v>% reduction in energy use</v>
      </c>
      <c r="P447"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60" t="str">
        <f t="shared" si="96"/>
        <v>industry-ag-main.html#eff-stds</v>
      </c>
      <c r="R447" s="160" t="str">
        <f t="shared" si="96"/>
        <v>industry-energy-efficiency-standards.html</v>
      </c>
      <c r="S447" s="159" t="str">
        <f t="shared" si="96"/>
        <v>U.S. DOE, 2016, Industrial Energy Efficiency Potential Analysis, https://energy.gov/sites/prod/files/2017/04/f34/energy-savings-by-state-industrial-methodology.pdf</v>
      </c>
      <c r="T447" s="160" t="str">
        <f t="shared" si="96"/>
        <v>U.S. DOE, 2016, Industrial Energy Efficiency Potential Analysis, https://energy.gov/sites/prod/files/2017/04/f34/energy-savings-by-state-industrial-methodology.pdf</v>
      </c>
    </row>
    <row r="448" spans="1:20" s="81" customFormat="1" ht="128" customHeight="1">
      <c r="A448" s="81" t="str">
        <f t="shared" si="94"/>
        <v>Industry</v>
      </c>
      <c r="B448" s="81" t="str">
        <f t="shared" si="94"/>
        <v>Industry Energy Efficiency Standards</v>
      </c>
      <c r="C448" s="81" t="str">
        <f t="shared" si="94"/>
        <v>Percentage Improvement in Eqpt Efficiency Standards above BAU</v>
      </c>
      <c r="D448" s="137" t="s">
        <v>777</v>
      </c>
      <c r="E448" s="135" t="s">
        <v>821</v>
      </c>
      <c r="F448" s="137" t="s">
        <v>778</v>
      </c>
      <c r="G448" s="135" t="s">
        <v>822</v>
      </c>
      <c r="H448" s="80">
        <v>834</v>
      </c>
      <c r="I448" s="135" t="s">
        <v>311</v>
      </c>
      <c r="J448" s="81" t="str">
        <f t="shared" si="96"/>
        <v>Industry Energy Efficiency Standards</v>
      </c>
      <c r="K448" s="163" t="str">
        <f t="shared" si="96"/>
        <v>indst efficiency standards</v>
      </c>
      <c r="L448" s="163">
        <f t="shared" si="96"/>
        <v>0</v>
      </c>
      <c r="M448" s="163">
        <f t="shared" si="96"/>
        <v>0.33</v>
      </c>
      <c r="N448" s="163">
        <f t="shared" si="96"/>
        <v>0.01</v>
      </c>
      <c r="O448" s="160" t="str">
        <f t="shared" si="96"/>
        <v>% reduction in energy use</v>
      </c>
      <c r="P448"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60" t="str">
        <f t="shared" si="96"/>
        <v>industry-ag-main.html#eff-stds</v>
      </c>
      <c r="R448" s="160" t="str">
        <f t="shared" si="96"/>
        <v>industry-energy-efficiency-standards.html</v>
      </c>
      <c r="S448" s="159" t="str">
        <f t="shared" si="96"/>
        <v>U.S. DOE, 2016, Industrial Energy Efficiency Potential Analysis, https://energy.gov/sites/prod/files/2017/04/f34/energy-savings-by-state-industrial-methodology.pdf</v>
      </c>
      <c r="T448" s="160" t="str">
        <f t="shared" si="96"/>
        <v>U.S. DOE, 2016, Industrial Energy Efficiency Potential Analysis, https://energy.gov/sites/prod/files/2017/04/f34/energy-savings-by-state-industrial-methodology.pdf</v>
      </c>
    </row>
    <row r="449" spans="1:20" s="81" customFormat="1" ht="128" customHeight="1">
      <c r="A449" s="81" t="str">
        <f t="shared" si="94"/>
        <v>Industry</v>
      </c>
      <c r="B449" s="81" t="str">
        <f t="shared" si="94"/>
        <v>Industry Energy Efficiency Standards</v>
      </c>
      <c r="C449" s="81" t="str">
        <f t="shared" si="94"/>
        <v>Percentage Improvement in Eqpt Efficiency Standards above BAU</v>
      </c>
      <c r="D449" s="137" t="s">
        <v>777</v>
      </c>
      <c r="E449" s="135" t="s">
        <v>823</v>
      </c>
      <c r="F449" s="137" t="s">
        <v>778</v>
      </c>
      <c r="G449" s="135" t="s">
        <v>824</v>
      </c>
      <c r="H449" s="80">
        <v>835</v>
      </c>
      <c r="I449" s="135" t="s">
        <v>333</v>
      </c>
      <c r="J449" s="81" t="str">
        <f t="shared" si="96"/>
        <v>Industry Energy Efficiency Standards</v>
      </c>
      <c r="K449" s="163" t="str">
        <f t="shared" si="96"/>
        <v>indst efficiency standards</v>
      </c>
      <c r="L449" s="163">
        <f t="shared" si="96"/>
        <v>0</v>
      </c>
      <c r="M449" s="163">
        <f t="shared" si="96"/>
        <v>0.33</v>
      </c>
      <c r="N449" s="163">
        <f t="shared" si="96"/>
        <v>0.01</v>
      </c>
      <c r="O449" s="160" t="str">
        <f t="shared" si="96"/>
        <v>% reduction in energy use</v>
      </c>
      <c r="P449" s="128"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60" t="str">
        <f t="shared" si="96"/>
        <v>industry-ag-main.html#eff-stds</v>
      </c>
      <c r="R449" s="160" t="str">
        <f t="shared" si="96"/>
        <v>industry-energy-efficiency-standards.html</v>
      </c>
      <c r="S449" s="159" t="str">
        <f t="shared" si="96"/>
        <v>U.S. DOE, 2016, Industrial Energy Efficiency Potential Analysis, https://energy.gov/sites/prod/files/2017/04/f34/energy-savings-by-state-industrial-methodology.pdf</v>
      </c>
      <c r="T449" s="160" t="str">
        <f t="shared" si="96"/>
        <v>U.S. DOE, 2016, Industrial Energy Efficiency Potential Analysis, https://energy.gov/sites/prod/files/2017/04/f34/energy-savings-by-state-industrial-methodology.pdf</v>
      </c>
    </row>
    <row r="450" spans="1:20" s="81" customFormat="1" ht="64" customHeight="1">
      <c r="A450" s="166" t="s">
        <v>754</v>
      </c>
      <c r="B450" s="166" t="s">
        <v>825</v>
      </c>
      <c r="C450" s="166" t="s">
        <v>826</v>
      </c>
      <c r="D450" s="135"/>
      <c r="E450" s="135"/>
      <c r="F450" s="135"/>
      <c r="G450" s="135"/>
      <c r="H450" s="80">
        <v>54</v>
      </c>
      <c r="I450" s="135" t="s">
        <v>311</v>
      </c>
      <c r="J450" s="166" t="s">
        <v>825</v>
      </c>
      <c r="K450" s="166" t="s">
        <v>827</v>
      </c>
      <c r="L450" s="161">
        <v>0</v>
      </c>
      <c r="M450" s="78">
        <v>1</v>
      </c>
      <c r="N450" s="78">
        <v>0.01</v>
      </c>
      <c r="O450" s="135" t="s">
        <v>654</v>
      </c>
      <c r="P450" s="138" t="s">
        <v>828</v>
      </c>
      <c r="Q450" s="135" t="s">
        <v>829</v>
      </c>
      <c r="R450" s="137" t="s">
        <v>830</v>
      </c>
      <c r="S450" s="162" t="s">
        <v>446</v>
      </c>
      <c r="T450" s="160"/>
    </row>
    <row r="451" spans="1:20" ht="32" customHeight="1">
      <c r="A451" s="166" t="s">
        <v>754</v>
      </c>
      <c r="B451" s="166" t="s">
        <v>831</v>
      </c>
      <c r="C451" s="166" t="s">
        <v>832</v>
      </c>
      <c r="D451" s="135" t="s">
        <v>756</v>
      </c>
      <c r="E451" s="135" t="s">
        <v>800</v>
      </c>
      <c r="F451" s="137" t="s">
        <v>758</v>
      </c>
      <c r="G451" s="135" t="s">
        <v>801</v>
      </c>
      <c r="H451" s="80">
        <v>381</v>
      </c>
      <c r="I451" s="135" t="s">
        <v>333</v>
      </c>
      <c r="J451" s="166" t="s">
        <v>831</v>
      </c>
      <c r="K451" s="166" t="s">
        <v>833</v>
      </c>
      <c r="L451" s="161">
        <v>0</v>
      </c>
      <c r="M451" s="161">
        <v>1</v>
      </c>
      <c r="N451" s="78">
        <v>0.01</v>
      </c>
      <c r="O451" s="135" t="s">
        <v>834</v>
      </c>
      <c r="P451" s="124"/>
      <c r="Q451" s="135" t="s">
        <v>835</v>
      </c>
      <c r="R451" s="137" t="s">
        <v>836</v>
      </c>
      <c r="S451" s="162"/>
      <c r="T451" s="135"/>
    </row>
    <row r="452" spans="1:20" ht="224" customHeight="1">
      <c r="A452" s="81" t="str">
        <f t="shared" ref="A452:C471" si="97">A$451</f>
        <v>Industry</v>
      </c>
      <c r="B452" s="81" t="str">
        <f t="shared" si="97"/>
        <v>Electrification + Hydrogen</v>
      </c>
      <c r="C452" s="81" t="str">
        <f t="shared" si="97"/>
        <v>Fraction of Industrial Fuel Use Shifted to Other Fuels</v>
      </c>
      <c r="D452" s="135" t="s">
        <v>756</v>
      </c>
      <c r="E452" s="135" t="s">
        <v>807</v>
      </c>
      <c r="F452" s="137" t="s">
        <v>758</v>
      </c>
      <c r="G452" s="135" t="s">
        <v>808</v>
      </c>
      <c r="H452" s="80">
        <v>382</v>
      </c>
      <c r="I452" s="135" t="s">
        <v>311</v>
      </c>
      <c r="J452" s="81" t="str">
        <f t="shared" ref="J452:O461" si="98">J$451</f>
        <v>Electrification + Hydrogen</v>
      </c>
      <c r="K452" s="81" t="str">
        <f t="shared" si="98"/>
        <v>indst fuel type shifting</v>
      </c>
      <c r="L452" s="37">
        <f t="shared" si="98"/>
        <v>0</v>
      </c>
      <c r="M452" s="37">
        <f t="shared" si="98"/>
        <v>1</v>
      </c>
      <c r="N452" s="37">
        <f t="shared" si="98"/>
        <v>0.01</v>
      </c>
      <c r="O452" s="81" t="str">
        <f t="shared" si="98"/>
        <v>% of fuel shifted</v>
      </c>
      <c r="P452" s="138" t="s">
        <v>837</v>
      </c>
      <c r="Q452" s="81" t="str">
        <f t="shared" ref="Q452:R471" si="99">Q$451</f>
        <v>industry-ag-main.html#fuel-switching</v>
      </c>
      <c r="R452" s="81" t="str">
        <f t="shared" si="99"/>
        <v>industry-elec-and-hydrogen.html</v>
      </c>
      <c r="S452" s="162"/>
      <c r="T452" s="135"/>
    </row>
    <row r="453" spans="1:20" ht="224" customHeight="1">
      <c r="A453" s="81" t="str">
        <f t="shared" si="97"/>
        <v>Industry</v>
      </c>
      <c r="B453" s="81" t="str">
        <f t="shared" si="97"/>
        <v>Electrification + Hydrogen</v>
      </c>
      <c r="C453" s="81" t="str">
        <f t="shared" si="97"/>
        <v>Fraction of Industrial Fuel Use Shifted to Other Fuels</v>
      </c>
      <c r="D453" s="135" t="s">
        <v>756</v>
      </c>
      <c r="E453" s="135" t="s">
        <v>809</v>
      </c>
      <c r="F453" s="137" t="s">
        <v>758</v>
      </c>
      <c r="G453" s="135" t="s">
        <v>810</v>
      </c>
      <c r="H453" s="80">
        <v>383</v>
      </c>
      <c r="I453" s="135" t="s">
        <v>311</v>
      </c>
      <c r="J453" s="81" t="str">
        <f t="shared" si="98"/>
        <v>Electrification + Hydrogen</v>
      </c>
      <c r="K453" s="81" t="str">
        <f t="shared" si="98"/>
        <v>indst fuel type shifting</v>
      </c>
      <c r="L453" s="37">
        <f t="shared" si="98"/>
        <v>0</v>
      </c>
      <c r="M453" s="37">
        <f t="shared" si="98"/>
        <v>1</v>
      </c>
      <c r="N453" s="37">
        <f t="shared" si="98"/>
        <v>0.01</v>
      </c>
      <c r="O453" s="81" t="str">
        <f t="shared" si="98"/>
        <v>% of fuel shifted</v>
      </c>
      <c r="P453" s="138" t="s">
        <v>838</v>
      </c>
      <c r="Q453" s="81" t="str">
        <f t="shared" si="99"/>
        <v>industry-ag-main.html#fuel-switching</v>
      </c>
      <c r="R453" s="81" t="str">
        <f t="shared" si="99"/>
        <v>industry-elec-and-hydrogen.html</v>
      </c>
      <c r="S453" s="162"/>
      <c r="T453" s="135"/>
    </row>
    <row r="454" spans="1:20" ht="224" customHeight="1">
      <c r="A454" s="81" t="str">
        <f t="shared" si="97"/>
        <v>Industry</v>
      </c>
      <c r="B454" s="81" t="str">
        <f t="shared" si="97"/>
        <v>Electrification + Hydrogen</v>
      </c>
      <c r="C454" s="81" t="str">
        <f t="shared" si="97"/>
        <v>Fraction of Industrial Fuel Use Shifted to Other Fuels</v>
      </c>
      <c r="D454" s="135" t="s">
        <v>756</v>
      </c>
      <c r="E454" s="135" t="s">
        <v>811</v>
      </c>
      <c r="F454" s="137" t="s">
        <v>758</v>
      </c>
      <c r="G454" s="135" t="s">
        <v>812</v>
      </c>
      <c r="H454" s="80">
        <v>384</v>
      </c>
      <c r="I454" s="135" t="s">
        <v>311</v>
      </c>
      <c r="J454" s="81" t="str">
        <f t="shared" si="98"/>
        <v>Electrification + Hydrogen</v>
      </c>
      <c r="K454" s="81" t="str">
        <f t="shared" si="98"/>
        <v>indst fuel type shifting</v>
      </c>
      <c r="L454" s="37">
        <f t="shared" si="98"/>
        <v>0</v>
      </c>
      <c r="M454" s="37">
        <f t="shared" si="98"/>
        <v>1</v>
      </c>
      <c r="N454" s="37">
        <f t="shared" si="98"/>
        <v>0.01</v>
      </c>
      <c r="O454" s="81" t="str">
        <f t="shared" si="98"/>
        <v>% of fuel shifted</v>
      </c>
      <c r="P454" s="138" t="s">
        <v>839</v>
      </c>
      <c r="Q454" s="81" t="str">
        <f t="shared" si="99"/>
        <v>industry-ag-main.html#fuel-switching</v>
      </c>
      <c r="R454" s="81" t="str">
        <f t="shared" si="99"/>
        <v>industry-elec-and-hydrogen.html</v>
      </c>
      <c r="S454" s="162"/>
      <c r="T454" s="135"/>
    </row>
    <row r="455" spans="1:20" ht="224" customHeight="1">
      <c r="A455" s="81" t="str">
        <f t="shared" si="97"/>
        <v>Industry</v>
      </c>
      <c r="B455" s="81" t="str">
        <f t="shared" si="97"/>
        <v>Electrification + Hydrogen</v>
      </c>
      <c r="C455" s="81" t="str">
        <f t="shared" si="97"/>
        <v>Fraction of Industrial Fuel Use Shifted to Other Fuels</v>
      </c>
      <c r="D455" s="135" t="s">
        <v>756</v>
      </c>
      <c r="E455" s="135" t="s">
        <v>813</v>
      </c>
      <c r="F455" s="137" t="s">
        <v>758</v>
      </c>
      <c r="G455" s="135" t="s">
        <v>814</v>
      </c>
      <c r="H455" s="80">
        <v>385</v>
      </c>
      <c r="I455" s="135" t="s">
        <v>311</v>
      </c>
      <c r="J455" s="81" t="str">
        <f t="shared" si="98"/>
        <v>Electrification + Hydrogen</v>
      </c>
      <c r="K455" s="81" t="str">
        <f t="shared" si="98"/>
        <v>indst fuel type shifting</v>
      </c>
      <c r="L455" s="37">
        <f t="shared" si="98"/>
        <v>0</v>
      </c>
      <c r="M455" s="37">
        <f t="shared" si="98"/>
        <v>1</v>
      </c>
      <c r="N455" s="37">
        <f t="shared" si="98"/>
        <v>0.01</v>
      </c>
      <c r="O455" s="81" t="str">
        <f t="shared" si="98"/>
        <v>% of fuel shifted</v>
      </c>
      <c r="P455" s="138" t="s">
        <v>840</v>
      </c>
      <c r="Q455" s="81" t="str">
        <f t="shared" si="99"/>
        <v>industry-ag-main.html#fuel-switching</v>
      </c>
      <c r="R455" s="81" t="str">
        <f t="shared" si="99"/>
        <v>industry-elec-and-hydrogen.html</v>
      </c>
      <c r="S455" s="162"/>
      <c r="T455" s="135"/>
    </row>
    <row r="456" spans="1:20" ht="32" customHeight="1">
      <c r="A456" s="81" t="str">
        <f t="shared" si="97"/>
        <v>Industry</v>
      </c>
      <c r="B456" s="81" t="str">
        <f t="shared" si="97"/>
        <v>Electrification + Hydrogen</v>
      </c>
      <c r="C456" s="81" t="str">
        <f t="shared" si="97"/>
        <v>Fraction of Industrial Fuel Use Shifted to Other Fuels</v>
      </c>
      <c r="D456" s="135" t="s">
        <v>756</v>
      </c>
      <c r="E456" s="135" t="s">
        <v>815</v>
      </c>
      <c r="F456" s="137" t="s">
        <v>758</v>
      </c>
      <c r="G456" s="135" t="s">
        <v>816</v>
      </c>
      <c r="H456" s="80">
        <v>386</v>
      </c>
      <c r="I456" s="135" t="s">
        <v>333</v>
      </c>
      <c r="J456" s="81" t="str">
        <f t="shared" si="98"/>
        <v>Electrification + Hydrogen</v>
      </c>
      <c r="K456" s="81" t="str">
        <f t="shared" si="98"/>
        <v>indst fuel type shifting</v>
      </c>
      <c r="L456" s="37">
        <f t="shared" si="98"/>
        <v>0</v>
      </c>
      <c r="M456" s="37">
        <f t="shared" si="98"/>
        <v>1</v>
      </c>
      <c r="N456" s="37">
        <f t="shared" si="98"/>
        <v>0.01</v>
      </c>
      <c r="O456" s="81" t="str">
        <f t="shared" si="98"/>
        <v>% of fuel shifted</v>
      </c>
      <c r="P456" s="138"/>
      <c r="Q456" s="81" t="str">
        <f t="shared" si="99"/>
        <v>industry-ag-main.html#fuel-switching</v>
      </c>
      <c r="R456" s="81" t="str">
        <f t="shared" si="99"/>
        <v>industry-elec-and-hydrogen.html</v>
      </c>
      <c r="S456" s="162"/>
      <c r="T456" s="135"/>
    </row>
    <row r="457" spans="1:20" ht="32" customHeight="1">
      <c r="A457" s="81" t="str">
        <f t="shared" si="97"/>
        <v>Industry</v>
      </c>
      <c r="B457" s="81" t="str">
        <f t="shared" si="97"/>
        <v>Electrification + Hydrogen</v>
      </c>
      <c r="C457" s="81" t="str">
        <f t="shared" si="97"/>
        <v>Fraction of Industrial Fuel Use Shifted to Other Fuels</v>
      </c>
      <c r="D457" s="135" t="s">
        <v>756</v>
      </c>
      <c r="E457" s="135" t="s">
        <v>817</v>
      </c>
      <c r="F457" s="137" t="s">
        <v>758</v>
      </c>
      <c r="G457" s="135" t="s">
        <v>818</v>
      </c>
      <c r="H457" s="80">
        <v>387</v>
      </c>
      <c r="I457" s="135" t="s">
        <v>333</v>
      </c>
      <c r="J457" s="81" t="str">
        <f t="shared" si="98"/>
        <v>Electrification + Hydrogen</v>
      </c>
      <c r="K457" s="81" t="str">
        <f t="shared" si="98"/>
        <v>indst fuel type shifting</v>
      </c>
      <c r="L457" s="37">
        <f t="shared" si="98"/>
        <v>0</v>
      </c>
      <c r="M457" s="37">
        <f t="shared" si="98"/>
        <v>1</v>
      </c>
      <c r="N457" s="37">
        <f t="shared" si="98"/>
        <v>0.01</v>
      </c>
      <c r="O457" s="81" t="str">
        <f t="shared" si="98"/>
        <v>% of fuel shifted</v>
      </c>
      <c r="P457" s="138"/>
      <c r="Q457" s="81" t="str">
        <f t="shared" si="99"/>
        <v>industry-ag-main.html#fuel-switching</v>
      </c>
      <c r="R457" s="81" t="str">
        <f t="shared" si="99"/>
        <v>industry-elec-and-hydrogen.html</v>
      </c>
      <c r="S457" s="162"/>
      <c r="T457" s="135"/>
    </row>
    <row r="458" spans="1:20" ht="224" customHeight="1">
      <c r="A458" s="81" t="str">
        <f t="shared" si="97"/>
        <v>Industry</v>
      </c>
      <c r="B458" s="81" t="str">
        <f t="shared" si="97"/>
        <v>Electrification + Hydrogen</v>
      </c>
      <c r="C458" s="81" t="str">
        <f t="shared" si="97"/>
        <v>Fraction of Industrial Fuel Use Shifted to Other Fuels</v>
      </c>
      <c r="D458" s="135" t="s">
        <v>756</v>
      </c>
      <c r="E458" s="135" t="s">
        <v>819</v>
      </c>
      <c r="F458" s="137" t="s">
        <v>758</v>
      </c>
      <c r="G458" s="135" t="s">
        <v>820</v>
      </c>
      <c r="H458" s="80">
        <v>388</v>
      </c>
      <c r="I458" s="135" t="s">
        <v>311</v>
      </c>
      <c r="J458" s="81" t="str">
        <f t="shared" si="98"/>
        <v>Electrification + Hydrogen</v>
      </c>
      <c r="K458" s="81" t="str">
        <f t="shared" si="98"/>
        <v>indst fuel type shifting</v>
      </c>
      <c r="L458" s="37">
        <f t="shared" si="98"/>
        <v>0</v>
      </c>
      <c r="M458" s="37">
        <f t="shared" si="98"/>
        <v>1</v>
      </c>
      <c r="N458" s="37">
        <f t="shared" si="98"/>
        <v>0.01</v>
      </c>
      <c r="O458" s="81" t="str">
        <f t="shared" si="98"/>
        <v>% of fuel shifted</v>
      </c>
      <c r="P458" s="138" t="s">
        <v>841</v>
      </c>
      <c r="Q458" s="81" t="str">
        <f t="shared" si="99"/>
        <v>industry-ag-main.html#fuel-switching</v>
      </c>
      <c r="R458" s="81" t="str">
        <f t="shared" si="99"/>
        <v>industry-elec-and-hydrogen.html</v>
      </c>
      <c r="S458" s="162"/>
      <c r="T458" s="135"/>
    </row>
    <row r="459" spans="1:20" ht="224" customHeight="1">
      <c r="A459" s="81" t="str">
        <f t="shared" si="97"/>
        <v>Industry</v>
      </c>
      <c r="B459" s="81" t="str">
        <f t="shared" si="97"/>
        <v>Electrification + Hydrogen</v>
      </c>
      <c r="C459" s="81" t="str">
        <f t="shared" si="97"/>
        <v>Fraction of Industrial Fuel Use Shifted to Other Fuels</v>
      </c>
      <c r="D459" s="135" t="s">
        <v>756</v>
      </c>
      <c r="E459" s="135" t="s">
        <v>821</v>
      </c>
      <c r="F459" s="137" t="s">
        <v>758</v>
      </c>
      <c r="G459" s="135" t="s">
        <v>822</v>
      </c>
      <c r="H459" s="80">
        <v>389</v>
      </c>
      <c r="I459" s="135" t="s">
        <v>311</v>
      </c>
      <c r="J459" s="81" t="str">
        <f t="shared" si="98"/>
        <v>Electrification + Hydrogen</v>
      </c>
      <c r="K459" s="81" t="str">
        <f t="shared" si="98"/>
        <v>indst fuel type shifting</v>
      </c>
      <c r="L459" s="37">
        <f t="shared" si="98"/>
        <v>0</v>
      </c>
      <c r="M459" s="37">
        <f t="shared" si="98"/>
        <v>1</v>
      </c>
      <c r="N459" s="37">
        <f t="shared" si="98"/>
        <v>0.01</v>
      </c>
      <c r="O459" s="81" t="str">
        <f t="shared" si="98"/>
        <v>% of fuel shifted</v>
      </c>
      <c r="P459" s="138" t="s">
        <v>842</v>
      </c>
      <c r="Q459" s="81" t="str">
        <f t="shared" si="99"/>
        <v>industry-ag-main.html#fuel-switching</v>
      </c>
      <c r="R459" s="81" t="str">
        <f t="shared" si="99"/>
        <v>industry-elec-and-hydrogen.html</v>
      </c>
      <c r="S459" s="162"/>
      <c r="T459" s="135"/>
    </row>
    <row r="460" spans="1:20" ht="32" customHeight="1">
      <c r="A460" s="81" t="str">
        <f t="shared" si="97"/>
        <v>Industry</v>
      </c>
      <c r="B460" s="81" t="str">
        <f t="shared" si="97"/>
        <v>Electrification + Hydrogen</v>
      </c>
      <c r="C460" s="81" t="str">
        <f t="shared" si="97"/>
        <v>Fraction of Industrial Fuel Use Shifted to Other Fuels</v>
      </c>
      <c r="D460" s="135" t="s">
        <v>756</v>
      </c>
      <c r="E460" s="135" t="s">
        <v>823</v>
      </c>
      <c r="F460" s="137" t="s">
        <v>758</v>
      </c>
      <c r="G460" s="135" t="s">
        <v>824</v>
      </c>
      <c r="H460" s="80">
        <v>390</v>
      </c>
      <c r="I460" s="135" t="s">
        <v>333</v>
      </c>
      <c r="J460" s="81" t="str">
        <f t="shared" si="98"/>
        <v>Electrification + Hydrogen</v>
      </c>
      <c r="K460" s="81" t="str">
        <f t="shared" si="98"/>
        <v>indst fuel type shifting</v>
      </c>
      <c r="L460" s="37">
        <f t="shared" si="98"/>
        <v>0</v>
      </c>
      <c r="M460" s="37">
        <f t="shared" si="98"/>
        <v>1</v>
      </c>
      <c r="N460" s="37">
        <f t="shared" si="98"/>
        <v>0.01</v>
      </c>
      <c r="O460" s="81" t="str">
        <f t="shared" si="98"/>
        <v>% of fuel shifted</v>
      </c>
      <c r="P460" s="138"/>
      <c r="Q460" s="81" t="str">
        <f t="shared" si="99"/>
        <v>industry-ag-main.html#fuel-switching</v>
      </c>
      <c r="R460" s="81" t="str">
        <f t="shared" si="99"/>
        <v>industry-elec-and-hydrogen.html</v>
      </c>
      <c r="S460" s="162"/>
      <c r="T460" s="135"/>
    </row>
    <row r="461" spans="1:20" ht="32" customHeight="1">
      <c r="A461" s="81" t="str">
        <f t="shared" si="97"/>
        <v>Industry</v>
      </c>
      <c r="B461" s="81" t="str">
        <f t="shared" si="97"/>
        <v>Electrification + Hydrogen</v>
      </c>
      <c r="C461" s="81" t="str">
        <f t="shared" si="97"/>
        <v>Fraction of Industrial Fuel Use Shifted to Other Fuels</v>
      </c>
      <c r="D461" s="137" t="s">
        <v>765</v>
      </c>
      <c r="E461" s="135" t="s">
        <v>800</v>
      </c>
      <c r="F461" s="137" t="s">
        <v>766</v>
      </c>
      <c r="G461" s="135" t="s">
        <v>801</v>
      </c>
      <c r="H461" s="80">
        <v>391</v>
      </c>
      <c r="I461" s="135" t="s">
        <v>333</v>
      </c>
      <c r="J461" s="81" t="str">
        <f t="shared" si="98"/>
        <v>Electrification + Hydrogen</v>
      </c>
      <c r="K461" s="81" t="str">
        <f t="shared" si="98"/>
        <v>indst fuel type shifting</v>
      </c>
      <c r="L461" s="37">
        <f t="shared" si="98"/>
        <v>0</v>
      </c>
      <c r="M461" s="37">
        <f t="shared" si="98"/>
        <v>1</v>
      </c>
      <c r="N461" s="37">
        <f t="shared" si="98"/>
        <v>0.01</v>
      </c>
      <c r="O461" s="81" t="str">
        <f t="shared" si="98"/>
        <v>% of fuel shifted</v>
      </c>
      <c r="P461" s="138"/>
      <c r="Q461" s="81" t="str">
        <f t="shared" si="99"/>
        <v>industry-ag-main.html#fuel-switching</v>
      </c>
      <c r="R461" s="81" t="str">
        <f t="shared" si="99"/>
        <v>industry-elec-and-hydrogen.html</v>
      </c>
      <c r="S461" s="162"/>
      <c r="T461" s="135"/>
    </row>
    <row r="462" spans="1:20" ht="208" customHeight="1">
      <c r="A462" s="81" t="str">
        <f t="shared" si="97"/>
        <v>Industry</v>
      </c>
      <c r="B462" s="81" t="str">
        <f t="shared" si="97"/>
        <v>Electrification + Hydrogen</v>
      </c>
      <c r="C462" s="81" t="str">
        <f t="shared" si="97"/>
        <v>Fraction of Industrial Fuel Use Shifted to Other Fuels</v>
      </c>
      <c r="D462" s="137" t="s">
        <v>765</v>
      </c>
      <c r="E462" s="135" t="s">
        <v>807</v>
      </c>
      <c r="F462" s="137" t="s">
        <v>766</v>
      </c>
      <c r="G462" s="135" t="s">
        <v>808</v>
      </c>
      <c r="H462" s="80">
        <v>392</v>
      </c>
      <c r="I462" s="135" t="s">
        <v>311</v>
      </c>
      <c r="J462" s="81" t="str">
        <f t="shared" ref="J462:O471" si="100">J$451</f>
        <v>Electrification + Hydrogen</v>
      </c>
      <c r="K462" s="81" t="str">
        <f t="shared" si="100"/>
        <v>indst fuel type shifting</v>
      </c>
      <c r="L462" s="37">
        <f t="shared" si="100"/>
        <v>0</v>
      </c>
      <c r="M462" s="37">
        <f t="shared" si="100"/>
        <v>1</v>
      </c>
      <c r="N462" s="37">
        <f t="shared" si="100"/>
        <v>0.01</v>
      </c>
      <c r="O462" s="81" t="str">
        <f t="shared" si="100"/>
        <v>% of fuel shifted</v>
      </c>
      <c r="P462" s="138" t="s">
        <v>843</v>
      </c>
      <c r="Q462" s="81" t="str">
        <f t="shared" si="99"/>
        <v>industry-ag-main.html#fuel-switching</v>
      </c>
      <c r="R462" s="81" t="str">
        <f t="shared" si="99"/>
        <v>industry-elec-and-hydrogen.html</v>
      </c>
      <c r="S462" s="162"/>
      <c r="T462" s="135"/>
    </row>
    <row r="463" spans="1:20" ht="224" customHeight="1">
      <c r="A463" s="81" t="str">
        <f t="shared" si="97"/>
        <v>Industry</v>
      </c>
      <c r="B463" s="81" t="str">
        <f t="shared" si="97"/>
        <v>Electrification + Hydrogen</v>
      </c>
      <c r="C463" s="81" t="str">
        <f t="shared" si="97"/>
        <v>Fraction of Industrial Fuel Use Shifted to Other Fuels</v>
      </c>
      <c r="D463" s="137" t="s">
        <v>765</v>
      </c>
      <c r="E463" s="135" t="s">
        <v>809</v>
      </c>
      <c r="F463" s="137" t="s">
        <v>766</v>
      </c>
      <c r="G463" s="135" t="s">
        <v>810</v>
      </c>
      <c r="H463" s="80">
        <v>393</v>
      </c>
      <c r="I463" s="135" t="s">
        <v>311</v>
      </c>
      <c r="J463" s="81" t="str">
        <f t="shared" si="100"/>
        <v>Electrification + Hydrogen</v>
      </c>
      <c r="K463" s="81" t="str">
        <f t="shared" si="100"/>
        <v>indst fuel type shifting</v>
      </c>
      <c r="L463" s="37">
        <f t="shared" si="100"/>
        <v>0</v>
      </c>
      <c r="M463" s="37">
        <f t="shared" si="100"/>
        <v>1</v>
      </c>
      <c r="N463" s="37">
        <f t="shared" si="100"/>
        <v>0.01</v>
      </c>
      <c r="O463" s="81" t="str">
        <f t="shared" si="100"/>
        <v>% of fuel shifted</v>
      </c>
      <c r="P463" s="138" t="s">
        <v>844</v>
      </c>
      <c r="Q463" s="81" t="str">
        <f t="shared" si="99"/>
        <v>industry-ag-main.html#fuel-switching</v>
      </c>
      <c r="R463" s="81" t="str">
        <f t="shared" si="99"/>
        <v>industry-elec-and-hydrogen.html</v>
      </c>
      <c r="S463" s="162"/>
      <c r="T463" s="135"/>
    </row>
    <row r="464" spans="1:20" ht="224" customHeight="1">
      <c r="A464" s="81" t="str">
        <f t="shared" si="97"/>
        <v>Industry</v>
      </c>
      <c r="B464" s="81" t="str">
        <f t="shared" si="97"/>
        <v>Electrification + Hydrogen</v>
      </c>
      <c r="C464" s="81" t="str">
        <f t="shared" si="97"/>
        <v>Fraction of Industrial Fuel Use Shifted to Other Fuels</v>
      </c>
      <c r="D464" s="137" t="s">
        <v>765</v>
      </c>
      <c r="E464" s="135" t="s">
        <v>811</v>
      </c>
      <c r="F464" s="137" t="s">
        <v>766</v>
      </c>
      <c r="G464" s="135" t="s">
        <v>812</v>
      </c>
      <c r="H464" s="80">
        <v>394</v>
      </c>
      <c r="I464" s="135" t="s">
        <v>311</v>
      </c>
      <c r="J464" s="81" t="str">
        <f t="shared" si="100"/>
        <v>Electrification + Hydrogen</v>
      </c>
      <c r="K464" s="81" t="str">
        <f t="shared" si="100"/>
        <v>indst fuel type shifting</v>
      </c>
      <c r="L464" s="37">
        <f t="shared" si="100"/>
        <v>0</v>
      </c>
      <c r="M464" s="37">
        <f t="shared" si="100"/>
        <v>1</v>
      </c>
      <c r="N464" s="37">
        <f t="shared" si="100"/>
        <v>0.01</v>
      </c>
      <c r="O464" s="81" t="str">
        <f t="shared" si="100"/>
        <v>% of fuel shifted</v>
      </c>
      <c r="P464" s="138" t="s">
        <v>845</v>
      </c>
      <c r="Q464" s="81" t="str">
        <f t="shared" si="99"/>
        <v>industry-ag-main.html#fuel-switching</v>
      </c>
      <c r="R464" s="81" t="str">
        <f t="shared" si="99"/>
        <v>industry-elec-and-hydrogen.html</v>
      </c>
      <c r="S464" s="162"/>
      <c r="T464" s="135"/>
    </row>
    <row r="465" spans="1:20" ht="32" customHeight="1">
      <c r="A465" s="81" t="str">
        <f t="shared" si="97"/>
        <v>Industry</v>
      </c>
      <c r="B465" s="81" t="str">
        <f t="shared" si="97"/>
        <v>Electrification + Hydrogen</v>
      </c>
      <c r="C465" s="81" t="str">
        <f t="shared" si="97"/>
        <v>Fraction of Industrial Fuel Use Shifted to Other Fuels</v>
      </c>
      <c r="D465" s="137" t="s">
        <v>765</v>
      </c>
      <c r="E465" s="135" t="s">
        <v>813</v>
      </c>
      <c r="F465" s="137" t="s">
        <v>766</v>
      </c>
      <c r="G465" s="135" t="s">
        <v>814</v>
      </c>
      <c r="H465" s="80">
        <v>395</v>
      </c>
      <c r="I465" s="135" t="s">
        <v>333</v>
      </c>
      <c r="J465" s="81" t="str">
        <f t="shared" si="100"/>
        <v>Electrification + Hydrogen</v>
      </c>
      <c r="K465" s="81" t="str">
        <f t="shared" si="100"/>
        <v>indst fuel type shifting</v>
      </c>
      <c r="L465" s="37">
        <f t="shared" si="100"/>
        <v>0</v>
      </c>
      <c r="M465" s="37">
        <f t="shared" si="100"/>
        <v>1</v>
      </c>
      <c r="N465" s="37">
        <f t="shared" si="100"/>
        <v>0.01</v>
      </c>
      <c r="O465" s="81" t="str">
        <f t="shared" si="100"/>
        <v>% of fuel shifted</v>
      </c>
      <c r="P465" s="138"/>
      <c r="Q465" s="81" t="str">
        <f t="shared" si="99"/>
        <v>industry-ag-main.html#fuel-switching</v>
      </c>
      <c r="R465" s="81" t="str">
        <f t="shared" si="99"/>
        <v>industry-elec-and-hydrogen.html</v>
      </c>
      <c r="S465" s="162"/>
      <c r="T465" s="135"/>
    </row>
    <row r="466" spans="1:20" ht="32" customHeight="1">
      <c r="A466" s="81" t="str">
        <f t="shared" si="97"/>
        <v>Industry</v>
      </c>
      <c r="B466" s="81" t="str">
        <f t="shared" si="97"/>
        <v>Electrification + Hydrogen</v>
      </c>
      <c r="C466" s="81" t="str">
        <f t="shared" si="97"/>
        <v>Fraction of Industrial Fuel Use Shifted to Other Fuels</v>
      </c>
      <c r="D466" s="137" t="s">
        <v>765</v>
      </c>
      <c r="E466" s="135" t="s">
        <v>815</v>
      </c>
      <c r="F466" s="137" t="s">
        <v>766</v>
      </c>
      <c r="G466" s="135" t="s">
        <v>816</v>
      </c>
      <c r="H466" s="80">
        <v>396</v>
      </c>
      <c r="I466" s="135" t="s">
        <v>333</v>
      </c>
      <c r="J466" s="81" t="str">
        <f t="shared" si="100"/>
        <v>Electrification + Hydrogen</v>
      </c>
      <c r="K466" s="81" t="str">
        <f t="shared" si="100"/>
        <v>indst fuel type shifting</v>
      </c>
      <c r="L466" s="37">
        <f t="shared" si="100"/>
        <v>0</v>
      </c>
      <c r="M466" s="37">
        <f t="shared" si="100"/>
        <v>1</v>
      </c>
      <c r="N466" s="37">
        <f t="shared" si="100"/>
        <v>0.01</v>
      </c>
      <c r="O466" s="81" t="str">
        <f t="shared" si="100"/>
        <v>% of fuel shifted</v>
      </c>
      <c r="P466" s="138"/>
      <c r="Q466" s="81" t="str">
        <f t="shared" si="99"/>
        <v>industry-ag-main.html#fuel-switching</v>
      </c>
      <c r="R466" s="81" t="str">
        <f t="shared" si="99"/>
        <v>industry-elec-and-hydrogen.html</v>
      </c>
      <c r="S466" s="162"/>
      <c r="T466" s="135"/>
    </row>
    <row r="467" spans="1:20" ht="224" customHeight="1">
      <c r="A467" s="81" t="str">
        <f t="shared" si="97"/>
        <v>Industry</v>
      </c>
      <c r="B467" s="81" t="str">
        <f t="shared" si="97"/>
        <v>Electrification + Hydrogen</v>
      </c>
      <c r="C467" s="81" t="str">
        <f t="shared" si="97"/>
        <v>Fraction of Industrial Fuel Use Shifted to Other Fuels</v>
      </c>
      <c r="D467" s="137" t="s">
        <v>765</v>
      </c>
      <c r="E467" s="135" t="s">
        <v>817</v>
      </c>
      <c r="F467" s="137" t="s">
        <v>766</v>
      </c>
      <c r="G467" s="135" t="s">
        <v>818</v>
      </c>
      <c r="H467" s="80">
        <v>397</v>
      </c>
      <c r="I467" s="135" t="s">
        <v>311</v>
      </c>
      <c r="J467" s="81" t="str">
        <f t="shared" si="100"/>
        <v>Electrification + Hydrogen</v>
      </c>
      <c r="K467" s="81" t="str">
        <f t="shared" si="100"/>
        <v>indst fuel type shifting</v>
      </c>
      <c r="L467" s="37">
        <f t="shared" si="100"/>
        <v>0</v>
      </c>
      <c r="M467" s="37">
        <f t="shared" si="100"/>
        <v>1</v>
      </c>
      <c r="N467" s="37">
        <f t="shared" si="100"/>
        <v>0.01</v>
      </c>
      <c r="O467" s="81" t="str">
        <f t="shared" si="100"/>
        <v>% of fuel shifted</v>
      </c>
      <c r="P467" s="138" t="s">
        <v>846</v>
      </c>
      <c r="Q467" s="81" t="str">
        <f t="shared" si="99"/>
        <v>industry-ag-main.html#fuel-switching</v>
      </c>
      <c r="R467" s="81" t="str">
        <f t="shared" si="99"/>
        <v>industry-elec-and-hydrogen.html</v>
      </c>
      <c r="S467" s="162"/>
      <c r="T467" s="135"/>
    </row>
    <row r="468" spans="1:20" ht="32" customHeight="1">
      <c r="A468" s="81" t="str">
        <f t="shared" si="97"/>
        <v>Industry</v>
      </c>
      <c r="B468" s="81" t="str">
        <f t="shared" si="97"/>
        <v>Electrification + Hydrogen</v>
      </c>
      <c r="C468" s="81" t="str">
        <f t="shared" si="97"/>
        <v>Fraction of Industrial Fuel Use Shifted to Other Fuels</v>
      </c>
      <c r="D468" s="137" t="s">
        <v>765</v>
      </c>
      <c r="E468" s="135" t="s">
        <v>819</v>
      </c>
      <c r="F468" s="137" t="s">
        <v>766</v>
      </c>
      <c r="G468" s="135" t="s">
        <v>820</v>
      </c>
      <c r="H468" s="80">
        <v>398</v>
      </c>
      <c r="I468" s="135" t="s">
        <v>333</v>
      </c>
      <c r="J468" s="81" t="str">
        <f t="shared" si="100"/>
        <v>Electrification + Hydrogen</v>
      </c>
      <c r="K468" s="81" t="str">
        <f t="shared" si="100"/>
        <v>indst fuel type shifting</v>
      </c>
      <c r="L468" s="37">
        <f t="shared" si="100"/>
        <v>0</v>
      </c>
      <c r="M468" s="37">
        <f t="shared" si="100"/>
        <v>1</v>
      </c>
      <c r="N468" s="37">
        <f t="shared" si="100"/>
        <v>0.01</v>
      </c>
      <c r="O468" s="81" t="str">
        <f t="shared" si="100"/>
        <v>% of fuel shifted</v>
      </c>
      <c r="P468" s="138"/>
      <c r="Q468" s="81" t="str">
        <f t="shared" si="99"/>
        <v>industry-ag-main.html#fuel-switching</v>
      </c>
      <c r="R468" s="81" t="str">
        <f t="shared" si="99"/>
        <v>industry-elec-and-hydrogen.html</v>
      </c>
      <c r="S468" s="162"/>
      <c r="T468" s="135"/>
    </row>
    <row r="469" spans="1:20" ht="32" customHeight="1">
      <c r="A469" s="81" t="str">
        <f t="shared" si="97"/>
        <v>Industry</v>
      </c>
      <c r="B469" s="81" t="str">
        <f t="shared" si="97"/>
        <v>Electrification + Hydrogen</v>
      </c>
      <c r="C469" s="81" t="str">
        <f t="shared" si="97"/>
        <v>Fraction of Industrial Fuel Use Shifted to Other Fuels</v>
      </c>
      <c r="D469" s="137" t="s">
        <v>765</v>
      </c>
      <c r="E469" s="135" t="s">
        <v>821</v>
      </c>
      <c r="F469" s="137" t="s">
        <v>766</v>
      </c>
      <c r="G469" s="135" t="s">
        <v>822</v>
      </c>
      <c r="H469" s="80">
        <v>399</v>
      </c>
      <c r="I469" s="135" t="s">
        <v>333</v>
      </c>
      <c r="J469" s="81" t="str">
        <f t="shared" si="100"/>
        <v>Electrification + Hydrogen</v>
      </c>
      <c r="K469" s="81" t="str">
        <f t="shared" si="100"/>
        <v>indst fuel type shifting</v>
      </c>
      <c r="L469" s="37">
        <f t="shared" si="100"/>
        <v>0</v>
      </c>
      <c r="M469" s="37">
        <f t="shared" si="100"/>
        <v>1</v>
      </c>
      <c r="N469" s="37">
        <f t="shared" si="100"/>
        <v>0.01</v>
      </c>
      <c r="O469" s="81" t="str">
        <f t="shared" si="100"/>
        <v>% of fuel shifted</v>
      </c>
      <c r="P469" s="138"/>
      <c r="Q469" s="81" t="str">
        <f t="shared" si="99"/>
        <v>industry-ag-main.html#fuel-switching</v>
      </c>
      <c r="R469" s="81" t="str">
        <f t="shared" si="99"/>
        <v>industry-elec-and-hydrogen.html</v>
      </c>
      <c r="S469" s="162"/>
      <c r="T469" s="135"/>
    </row>
    <row r="470" spans="1:20" ht="32" customHeight="1">
      <c r="A470" s="81" t="str">
        <f t="shared" si="97"/>
        <v>Industry</v>
      </c>
      <c r="B470" s="81" t="str">
        <f t="shared" si="97"/>
        <v>Electrification + Hydrogen</v>
      </c>
      <c r="C470" s="81" t="str">
        <f t="shared" si="97"/>
        <v>Fraction of Industrial Fuel Use Shifted to Other Fuels</v>
      </c>
      <c r="D470" s="137" t="s">
        <v>765</v>
      </c>
      <c r="E470" s="135" t="s">
        <v>823</v>
      </c>
      <c r="F470" s="137" t="s">
        <v>766</v>
      </c>
      <c r="G470" s="135" t="s">
        <v>824</v>
      </c>
      <c r="H470" s="80">
        <v>400</v>
      </c>
      <c r="I470" s="135" t="s">
        <v>333</v>
      </c>
      <c r="J470" s="81" t="str">
        <f t="shared" si="100"/>
        <v>Electrification + Hydrogen</v>
      </c>
      <c r="K470" s="81" t="str">
        <f t="shared" si="100"/>
        <v>indst fuel type shifting</v>
      </c>
      <c r="L470" s="37">
        <f t="shared" si="100"/>
        <v>0</v>
      </c>
      <c r="M470" s="37">
        <f t="shared" si="100"/>
        <v>1</v>
      </c>
      <c r="N470" s="37">
        <f t="shared" si="100"/>
        <v>0.01</v>
      </c>
      <c r="O470" s="81" t="str">
        <f t="shared" si="100"/>
        <v>% of fuel shifted</v>
      </c>
      <c r="P470" s="138"/>
      <c r="Q470" s="81" t="str">
        <f t="shared" si="99"/>
        <v>industry-ag-main.html#fuel-switching</v>
      </c>
      <c r="R470" s="81" t="str">
        <f t="shared" si="99"/>
        <v>industry-elec-and-hydrogen.html</v>
      </c>
      <c r="S470" s="162"/>
      <c r="T470" s="135"/>
    </row>
    <row r="471" spans="1:20" ht="32" customHeight="1">
      <c r="A471" s="81" t="str">
        <f t="shared" si="97"/>
        <v>Industry</v>
      </c>
      <c r="B471" s="81" t="str">
        <f t="shared" si="97"/>
        <v>Electrification + Hydrogen</v>
      </c>
      <c r="C471" s="81" t="str">
        <f t="shared" si="97"/>
        <v>Fraction of Industrial Fuel Use Shifted to Other Fuels</v>
      </c>
      <c r="D471" s="137" t="s">
        <v>767</v>
      </c>
      <c r="E471" s="135" t="s">
        <v>800</v>
      </c>
      <c r="F471" s="137" t="s">
        <v>768</v>
      </c>
      <c r="G471" s="135" t="s">
        <v>801</v>
      </c>
      <c r="H471" s="80">
        <v>401</v>
      </c>
      <c r="I471" s="135" t="s">
        <v>333</v>
      </c>
      <c r="J471" s="81" t="str">
        <f t="shared" si="100"/>
        <v>Electrification + Hydrogen</v>
      </c>
      <c r="K471" s="81" t="str">
        <f t="shared" si="100"/>
        <v>indst fuel type shifting</v>
      </c>
      <c r="L471" s="37">
        <f t="shared" si="100"/>
        <v>0</v>
      </c>
      <c r="M471" s="37">
        <f t="shared" si="100"/>
        <v>1</v>
      </c>
      <c r="N471" s="37">
        <f t="shared" si="100"/>
        <v>0.01</v>
      </c>
      <c r="O471" s="81" t="str">
        <f t="shared" si="100"/>
        <v>% of fuel shifted</v>
      </c>
      <c r="P471" s="138"/>
      <c r="Q471" s="81" t="str">
        <f t="shared" si="99"/>
        <v>industry-ag-main.html#fuel-switching</v>
      </c>
      <c r="R471" s="81" t="str">
        <f t="shared" si="99"/>
        <v>industry-elec-and-hydrogen.html</v>
      </c>
      <c r="S471" s="162"/>
      <c r="T471" s="135"/>
    </row>
    <row r="472" spans="1:20" ht="208" customHeight="1">
      <c r="A472" s="81" t="str">
        <f t="shared" ref="A472:C491" si="101">A$451</f>
        <v>Industry</v>
      </c>
      <c r="B472" s="81" t="str">
        <f t="shared" si="101"/>
        <v>Electrification + Hydrogen</v>
      </c>
      <c r="C472" s="81" t="str">
        <f t="shared" si="101"/>
        <v>Fraction of Industrial Fuel Use Shifted to Other Fuels</v>
      </c>
      <c r="D472" s="137" t="s">
        <v>767</v>
      </c>
      <c r="E472" s="135" t="s">
        <v>807</v>
      </c>
      <c r="F472" s="137" t="s">
        <v>768</v>
      </c>
      <c r="G472" s="135" t="s">
        <v>808</v>
      </c>
      <c r="H472" s="80">
        <v>402</v>
      </c>
      <c r="I472" s="135" t="s">
        <v>311</v>
      </c>
      <c r="J472" s="81" t="str">
        <f t="shared" ref="J472:O481" si="102">J$451</f>
        <v>Electrification + Hydrogen</v>
      </c>
      <c r="K472" s="81" t="str">
        <f t="shared" si="102"/>
        <v>indst fuel type shifting</v>
      </c>
      <c r="L472" s="37">
        <f t="shared" si="102"/>
        <v>0</v>
      </c>
      <c r="M472" s="37">
        <f t="shared" si="102"/>
        <v>1</v>
      </c>
      <c r="N472" s="37">
        <f t="shared" si="102"/>
        <v>0.01</v>
      </c>
      <c r="O472" s="81" t="str">
        <f t="shared" si="102"/>
        <v>% of fuel shifted</v>
      </c>
      <c r="P472" s="138" t="s">
        <v>847</v>
      </c>
      <c r="Q472" s="81" t="str">
        <f t="shared" ref="Q472:R491" si="103">Q$451</f>
        <v>industry-ag-main.html#fuel-switching</v>
      </c>
      <c r="R472" s="81" t="str">
        <f t="shared" si="103"/>
        <v>industry-elec-and-hydrogen.html</v>
      </c>
      <c r="S472" s="162"/>
      <c r="T472" s="135"/>
    </row>
    <row r="473" spans="1:20" ht="224" customHeight="1">
      <c r="A473" s="81" t="str">
        <f t="shared" si="101"/>
        <v>Industry</v>
      </c>
      <c r="B473" s="81" t="str">
        <f t="shared" si="101"/>
        <v>Electrification + Hydrogen</v>
      </c>
      <c r="C473" s="81" t="str">
        <f t="shared" si="101"/>
        <v>Fraction of Industrial Fuel Use Shifted to Other Fuels</v>
      </c>
      <c r="D473" s="137" t="s">
        <v>767</v>
      </c>
      <c r="E473" s="135" t="s">
        <v>809</v>
      </c>
      <c r="F473" s="137" t="s">
        <v>768</v>
      </c>
      <c r="G473" s="135" t="s">
        <v>810</v>
      </c>
      <c r="H473" s="80">
        <v>403</v>
      </c>
      <c r="I473" s="135" t="s">
        <v>311</v>
      </c>
      <c r="J473" s="81" t="str">
        <f t="shared" si="102"/>
        <v>Electrification + Hydrogen</v>
      </c>
      <c r="K473" s="81" t="str">
        <f t="shared" si="102"/>
        <v>indst fuel type shifting</v>
      </c>
      <c r="L473" s="37">
        <f t="shared" si="102"/>
        <v>0</v>
      </c>
      <c r="M473" s="37">
        <f t="shared" si="102"/>
        <v>1</v>
      </c>
      <c r="N473" s="37">
        <f t="shared" si="102"/>
        <v>0.01</v>
      </c>
      <c r="O473" s="81" t="str">
        <f t="shared" si="102"/>
        <v>% of fuel shifted</v>
      </c>
      <c r="P473" s="138" t="s">
        <v>848</v>
      </c>
      <c r="Q473" s="81" t="str">
        <f t="shared" si="103"/>
        <v>industry-ag-main.html#fuel-switching</v>
      </c>
      <c r="R473" s="81" t="str">
        <f t="shared" si="103"/>
        <v>industry-elec-and-hydrogen.html</v>
      </c>
      <c r="S473" s="162"/>
      <c r="T473" s="135"/>
    </row>
    <row r="474" spans="1:20" ht="32" customHeight="1">
      <c r="A474" s="81" t="str">
        <f t="shared" si="101"/>
        <v>Industry</v>
      </c>
      <c r="B474" s="81" t="str">
        <f t="shared" si="101"/>
        <v>Electrification + Hydrogen</v>
      </c>
      <c r="C474" s="81" t="str">
        <f t="shared" si="101"/>
        <v>Fraction of Industrial Fuel Use Shifted to Other Fuels</v>
      </c>
      <c r="D474" s="137" t="s">
        <v>767</v>
      </c>
      <c r="E474" s="135" t="s">
        <v>811</v>
      </c>
      <c r="F474" s="137" t="s">
        <v>768</v>
      </c>
      <c r="G474" s="135" t="s">
        <v>812</v>
      </c>
      <c r="H474" s="80">
        <v>404</v>
      </c>
      <c r="I474" s="135" t="s">
        <v>333</v>
      </c>
      <c r="J474" s="81" t="str">
        <f t="shared" si="102"/>
        <v>Electrification + Hydrogen</v>
      </c>
      <c r="K474" s="81" t="str">
        <f t="shared" si="102"/>
        <v>indst fuel type shifting</v>
      </c>
      <c r="L474" s="37">
        <f t="shared" si="102"/>
        <v>0</v>
      </c>
      <c r="M474" s="37">
        <f t="shared" si="102"/>
        <v>1</v>
      </c>
      <c r="N474" s="37">
        <f t="shared" si="102"/>
        <v>0.01</v>
      </c>
      <c r="O474" s="81" t="str">
        <f t="shared" si="102"/>
        <v>% of fuel shifted</v>
      </c>
      <c r="P474" s="138"/>
      <c r="Q474" s="81" t="str">
        <f t="shared" si="103"/>
        <v>industry-ag-main.html#fuel-switching</v>
      </c>
      <c r="R474" s="81" t="str">
        <f t="shared" si="103"/>
        <v>industry-elec-and-hydrogen.html</v>
      </c>
      <c r="S474" s="162"/>
      <c r="T474" s="135"/>
    </row>
    <row r="475" spans="1:20" ht="224" customHeight="1">
      <c r="A475" s="81" t="str">
        <f t="shared" si="101"/>
        <v>Industry</v>
      </c>
      <c r="B475" s="81" t="str">
        <f t="shared" si="101"/>
        <v>Electrification + Hydrogen</v>
      </c>
      <c r="C475" s="81" t="str">
        <f t="shared" si="101"/>
        <v>Fraction of Industrial Fuel Use Shifted to Other Fuels</v>
      </c>
      <c r="D475" s="137" t="s">
        <v>767</v>
      </c>
      <c r="E475" s="135" t="s">
        <v>813</v>
      </c>
      <c r="F475" s="137" t="s">
        <v>768</v>
      </c>
      <c r="G475" s="135" t="s">
        <v>814</v>
      </c>
      <c r="H475" s="80">
        <v>405</v>
      </c>
      <c r="I475" s="135" t="s">
        <v>311</v>
      </c>
      <c r="J475" s="81" t="str">
        <f t="shared" si="102"/>
        <v>Electrification + Hydrogen</v>
      </c>
      <c r="K475" s="81" t="str">
        <f t="shared" si="102"/>
        <v>indst fuel type shifting</v>
      </c>
      <c r="L475" s="37">
        <f t="shared" si="102"/>
        <v>0</v>
      </c>
      <c r="M475" s="37">
        <f t="shared" si="102"/>
        <v>1</v>
      </c>
      <c r="N475" s="37">
        <f t="shared" si="102"/>
        <v>0.01</v>
      </c>
      <c r="O475" s="81" t="str">
        <f t="shared" si="102"/>
        <v>% of fuel shifted</v>
      </c>
      <c r="P475" s="138" t="s">
        <v>849</v>
      </c>
      <c r="Q475" s="81" t="str">
        <f t="shared" si="103"/>
        <v>industry-ag-main.html#fuel-switching</v>
      </c>
      <c r="R475" s="81" t="str">
        <f t="shared" si="103"/>
        <v>industry-elec-and-hydrogen.html</v>
      </c>
      <c r="S475" s="162"/>
      <c r="T475" s="135"/>
    </row>
    <row r="476" spans="1:20" ht="32" customHeight="1">
      <c r="A476" s="81" t="str">
        <f t="shared" si="101"/>
        <v>Industry</v>
      </c>
      <c r="B476" s="81" t="str">
        <f t="shared" si="101"/>
        <v>Electrification + Hydrogen</v>
      </c>
      <c r="C476" s="81" t="str">
        <f t="shared" si="101"/>
        <v>Fraction of Industrial Fuel Use Shifted to Other Fuels</v>
      </c>
      <c r="D476" s="137" t="s">
        <v>767</v>
      </c>
      <c r="E476" s="135" t="s">
        <v>815</v>
      </c>
      <c r="F476" s="137" t="s">
        <v>768</v>
      </c>
      <c r="G476" s="135" t="s">
        <v>816</v>
      </c>
      <c r="H476" s="80">
        <v>406</v>
      </c>
      <c r="I476" s="135" t="s">
        <v>333</v>
      </c>
      <c r="J476" s="81" t="str">
        <f t="shared" si="102"/>
        <v>Electrification + Hydrogen</v>
      </c>
      <c r="K476" s="81" t="str">
        <f t="shared" si="102"/>
        <v>indst fuel type shifting</v>
      </c>
      <c r="L476" s="37">
        <f t="shared" si="102"/>
        <v>0</v>
      </c>
      <c r="M476" s="37">
        <f t="shared" si="102"/>
        <v>1</v>
      </c>
      <c r="N476" s="37">
        <f t="shared" si="102"/>
        <v>0.01</v>
      </c>
      <c r="O476" s="81" t="str">
        <f t="shared" si="102"/>
        <v>% of fuel shifted</v>
      </c>
      <c r="P476" s="138"/>
      <c r="Q476" s="81" t="str">
        <f t="shared" si="103"/>
        <v>industry-ag-main.html#fuel-switching</v>
      </c>
      <c r="R476" s="81" t="str">
        <f t="shared" si="103"/>
        <v>industry-elec-and-hydrogen.html</v>
      </c>
      <c r="S476" s="162"/>
      <c r="T476" s="135"/>
    </row>
    <row r="477" spans="1:20" ht="32" customHeight="1">
      <c r="A477" s="81" t="str">
        <f t="shared" si="101"/>
        <v>Industry</v>
      </c>
      <c r="B477" s="81" t="str">
        <f t="shared" si="101"/>
        <v>Electrification + Hydrogen</v>
      </c>
      <c r="C477" s="81" t="str">
        <f t="shared" si="101"/>
        <v>Fraction of Industrial Fuel Use Shifted to Other Fuels</v>
      </c>
      <c r="D477" s="137" t="s">
        <v>767</v>
      </c>
      <c r="E477" s="135" t="s">
        <v>817</v>
      </c>
      <c r="F477" s="137" t="s">
        <v>768</v>
      </c>
      <c r="G477" s="135" t="s">
        <v>818</v>
      </c>
      <c r="H477" s="80">
        <v>407</v>
      </c>
      <c r="I477" s="135" t="s">
        <v>333</v>
      </c>
      <c r="J477" s="81" t="str">
        <f t="shared" si="102"/>
        <v>Electrification + Hydrogen</v>
      </c>
      <c r="K477" s="81" t="str">
        <f t="shared" si="102"/>
        <v>indst fuel type shifting</v>
      </c>
      <c r="L477" s="37">
        <f t="shared" si="102"/>
        <v>0</v>
      </c>
      <c r="M477" s="37">
        <f t="shared" si="102"/>
        <v>1</v>
      </c>
      <c r="N477" s="37">
        <f t="shared" si="102"/>
        <v>0.01</v>
      </c>
      <c r="O477" s="81" t="str">
        <f t="shared" si="102"/>
        <v>% of fuel shifted</v>
      </c>
      <c r="P477" s="138"/>
      <c r="Q477" s="81" t="str">
        <f t="shared" si="103"/>
        <v>industry-ag-main.html#fuel-switching</v>
      </c>
      <c r="R477" s="81" t="str">
        <f t="shared" si="103"/>
        <v>industry-elec-and-hydrogen.html</v>
      </c>
      <c r="S477" s="162"/>
      <c r="T477" s="135"/>
    </row>
    <row r="478" spans="1:20" ht="224" customHeight="1">
      <c r="A478" s="81" t="str">
        <f t="shared" si="101"/>
        <v>Industry</v>
      </c>
      <c r="B478" s="81" t="str">
        <f t="shared" si="101"/>
        <v>Electrification + Hydrogen</v>
      </c>
      <c r="C478" s="81" t="str">
        <f t="shared" si="101"/>
        <v>Fraction of Industrial Fuel Use Shifted to Other Fuels</v>
      </c>
      <c r="D478" s="137" t="s">
        <v>767</v>
      </c>
      <c r="E478" s="135" t="s">
        <v>819</v>
      </c>
      <c r="F478" s="137" t="s">
        <v>768</v>
      </c>
      <c r="G478" s="135" t="s">
        <v>820</v>
      </c>
      <c r="H478" s="80">
        <v>408</v>
      </c>
      <c r="I478" s="135" t="s">
        <v>311</v>
      </c>
      <c r="J478" s="81" t="str">
        <f t="shared" si="102"/>
        <v>Electrification + Hydrogen</v>
      </c>
      <c r="K478" s="81" t="str">
        <f t="shared" si="102"/>
        <v>indst fuel type shifting</v>
      </c>
      <c r="L478" s="37">
        <f t="shared" si="102"/>
        <v>0</v>
      </c>
      <c r="M478" s="37">
        <f t="shared" si="102"/>
        <v>1</v>
      </c>
      <c r="N478" s="37">
        <f t="shared" si="102"/>
        <v>0.01</v>
      </c>
      <c r="O478" s="81" t="str">
        <f t="shared" si="102"/>
        <v>% of fuel shifted</v>
      </c>
      <c r="P478" s="138" t="s">
        <v>850</v>
      </c>
      <c r="Q478" s="81" t="str">
        <f t="shared" si="103"/>
        <v>industry-ag-main.html#fuel-switching</v>
      </c>
      <c r="R478" s="81" t="str">
        <f t="shared" si="103"/>
        <v>industry-elec-and-hydrogen.html</v>
      </c>
      <c r="S478" s="162"/>
      <c r="T478" s="135"/>
    </row>
    <row r="479" spans="1:20" ht="224" customHeight="1">
      <c r="A479" s="81" t="str">
        <f t="shared" si="101"/>
        <v>Industry</v>
      </c>
      <c r="B479" s="81" t="str">
        <f t="shared" si="101"/>
        <v>Electrification + Hydrogen</v>
      </c>
      <c r="C479" s="81" t="str">
        <f t="shared" si="101"/>
        <v>Fraction of Industrial Fuel Use Shifted to Other Fuels</v>
      </c>
      <c r="D479" s="137" t="s">
        <v>767</v>
      </c>
      <c r="E479" s="135" t="s">
        <v>821</v>
      </c>
      <c r="F479" s="137" t="s">
        <v>768</v>
      </c>
      <c r="G479" s="135" t="s">
        <v>822</v>
      </c>
      <c r="H479" s="80">
        <v>409</v>
      </c>
      <c r="I479" s="135" t="s">
        <v>311</v>
      </c>
      <c r="J479" s="81" t="str">
        <f t="shared" si="102"/>
        <v>Electrification + Hydrogen</v>
      </c>
      <c r="K479" s="81" t="str">
        <f t="shared" si="102"/>
        <v>indst fuel type shifting</v>
      </c>
      <c r="L479" s="37">
        <f t="shared" si="102"/>
        <v>0</v>
      </c>
      <c r="M479" s="37">
        <f t="shared" si="102"/>
        <v>1</v>
      </c>
      <c r="N479" s="37">
        <f t="shared" si="102"/>
        <v>0.01</v>
      </c>
      <c r="O479" s="81" t="str">
        <f t="shared" si="102"/>
        <v>% of fuel shifted</v>
      </c>
      <c r="P479" s="138" t="s">
        <v>851</v>
      </c>
      <c r="Q479" s="81" t="str">
        <f t="shared" si="103"/>
        <v>industry-ag-main.html#fuel-switching</v>
      </c>
      <c r="R479" s="81" t="str">
        <f t="shared" si="103"/>
        <v>industry-elec-and-hydrogen.html</v>
      </c>
      <c r="S479" s="162"/>
      <c r="T479" s="135"/>
    </row>
    <row r="480" spans="1:20" ht="32" customHeight="1">
      <c r="A480" s="81" t="str">
        <f t="shared" si="101"/>
        <v>Industry</v>
      </c>
      <c r="B480" s="81" t="str">
        <f t="shared" si="101"/>
        <v>Electrification + Hydrogen</v>
      </c>
      <c r="C480" s="81" t="str">
        <f t="shared" si="101"/>
        <v>Fraction of Industrial Fuel Use Shifted to Other Fuels</v>
      </c>
      <c r="D480" s="137" t="s">
        <v>767</v>
      </c>
      <c r="E480" s="135" t="s">
        <v>823</v>
      </c>
      <c r="F480" s="137" t="s">
        <v>768</v>
      </c>
      <c r="G480" s="135" t="s">
        <v>824</v>
      </c>
      <c r="H480" s="80">
        <v>410</v>
      </c>
      <c r="I480" s="135" t="s">
        <v>333</v>
      </c>
      <c r="J480" s="81" t="str">
        <f t="shared" si="102"/>
        <v>Electrification + Hydrogen</v>
      </c>
      <c r="K480" s="81" t="str">
        <f t="shared" si="102"/>
        <v>indst fuel type shifting</v>
      </c>
      <c r="L480" s="37">
        <f t="shared" si="102"/>
        <v>0</v>
      </c>
      <c r="M480" s="37">
        <f t="shared" si="102"/>
        <v>1</v>
      </c>
      <c r="N480" s="37">
        <f t="shared" si="102"/>
        <v>0.01</v>
      </c>
      <c r="O480" s="81" t="str">
        <f t="shared" si="102"/>
        <v>% of fuel shifted</v>
      </c>
      <c r="P480" s="138"/>
      <c r="Q480" s="81" t="str">
        <f t="shared" si="103"/>
        <v>industry-ag-main.html#fuel-switching</v>
      </c>
      <c r="R480" s="81" t="str">
        <f t="shared" si="103"/>
        <v>industry-elec-and-hydrogen.html</v>
      </c>
      <c r="S480" s="162"/>
      <c r="T480" s="135"/>
    </row>
    <row r="481" spans="1:20" ht="32" customHeight="1">
      <c r="A481" s="81" t="str">
        <f t="shared" si="101"/>
        <v>Industry</v>
      </c>
      <c r="B481" s="81" t="str">
        <f t="shared" si="101"/>
        <v>Electrification + Hydrogen</v>
      </c>
      <c r="C481" s="81" t="str">
        <f t="shared" si="101"/>
        <v>Fraction of Industrial Fuel Use Shifted to Other Fuels</v>
      </c>
      <c r="D481" s="137" t="s">
        <v>769</v>
      </c>
      <c r="E481" s="135" t="s">
        <v>800</v>
      </c>
      <c r="F481" s="137" t="s">
        <v>770</v>
      </c>
      <c r="G481" s="135" t="s">
        <v>801</v>
      </c>
      <c r="H481" s="80">
        <v>411</v>
      </c>
      <c r="I481" s="135" t="s">
        <v>333</v>
      </c>
      <c r="J481" s="81" t="str">
        <f t="shared" si="102"/>
        <v>Electrification + Hydrogen</v>
      </c>
      <c r="K481" s="81" t="str">
        <f t="shared" si="102"/>
        <v>indst fuel type shifting</v>
      </c>
      <c r="L481" s="37">
        <f t="shared" si="102"/>
        <v>0</v>
      </c>
      <c r="M481" s="37">
        <f t="shared" si="102"/>
        <v>1</v>
      </c>
      <c r="N481" s="37">
        <f t="shared" si="102"/>
        <v>0.01</v>
      </c>
      <c r="O481" s="81" t="str">
        <f t="shared" si="102"/>
        <v>% of fuel shifted</v>
      </c>
      <c r="P481" s="138"/>
      <c r="Q481" s="81" t="str">
        <f t="shared" si="103"/>
        <v>industry-ag-main.html#fuel-switching</v>
      </c>
      <c r="R481" s="81" t="str">
        <f t="shared" si="103"/>
        <v>industry-elec-and-hydrogen.html</v>
      </c>
      <c r="S481" s="162"/>
      <c r="T481" s="135"/>
    </row>
    <row r="482" spans="1:20" ht="208" customHeight="1">
      <c r="A482" s="81" t="str">
        <f t="shared" si="101"/>
        <v>Industry</v>
      </c>
      <c r="B482" s="81" t="str">
        <f t="shared" si="101"/>
        <v>Electrification + Hydrogen</v>
      </c>
      <c r="C482" s="81" t="str">
        <f t="shared" si="101"/>
        <v>Fraction of Industrial Fuel Use Shifted to Other Fuels</v>
      </c>
      <c r="D482" s="137" t="s">
        <v>769</v>
      </c>
      <c r="E482" s="135" t="s">
        <v>807</v>
      </c>
      <c r="F482" s="137" t="s">
        <v>770</v>
      </c>
      <c r="G482" s="135" t="s">
        <v>808</v>
      </c>
      <c r="H482" s="80">
        <v>412</v>
      </c>
      <c r="I482" s="135" t="s">
        <v>311</v>
      </c>
      <c r="J482" s="81" t="str">
        <f t="shared" ref="J482:O491" si="104">J$451</f>
        <v>Electrification + Hydrogen</v>
      </c>
      <c r="K482" s="81" t="str">
        <f t="shared" si="104"/>
        <v>indst fuel type shifting</v>
      </c>
      <c r="L482" s="37">
        <f t="shared" si="104"/>
        <v>0</v>
      </c>
      <c r="M482" s="37">
        <f t="shared" si="104"/>
        <v>1</v>
      </c>
      <c r="N482" s="37">
        <f t="shared" si="104"/>
        <v>0.01</v>
      </c>
      <c r="O482" s="81" t="str">
        <f t="shared" si="104"/>
        <v>% of fuel shifted</v>
      </c>
      <c r="P482" s="138" t="s">
        <v>852</v>
      </c>
      <c r="Q482" s="81" t="str">
        <f t="shared" si="103"/>
        <v>industry-ag-main.html#fuel-switching</v>
      </c>
      <c r="R482" s="81" t="str">
        <f t="shared" si="103"/>
        <v>industry-elec-and-hydrogen.html</v>
      </c>
      <c r="S482" s="162"/>
      <c r="T482" s="135"/>
    </row>
    <row r="483" spans="1:20" ht="224" customHeight="1">
      <c r="A483" s="81" t="str">
        <f t="shared" si="101"/>
        <v>Industry</v>
      </c>
      <c r="B483" s="81" t="str">
        <f t="shared" si="101"/>
        <v>Electrification + Hydrogen</v>
      </c>
      <c r="C483" s="81" t="str">
        <f t="shared" si="101"/>
        <v>Fraction of Industrial Fuel Use Shifted to Other Fuels</v>
      </c>
      <c r="D483" s="137" t="s">
        <v>769</v>
      </c>
      <c r="E483" s="135" t="s">
        <v>809</v>
      </c>
      <c r="F483" s="137" t="s">
        <v>770</v>
      </c>
      <c r="G483" s="135" t="s">
        <v>810</v>
      </c>
      <c r="H483" s="80">
        <v>413</v>
      </c>
      <c r="I483" s="135" t="s">
        <v>311</v>
      </c>
      <c r="J483" s="81" t="str">
        <f t="shared" si="104"/>
        <v>Electrification + Hydrogen</v>
      </c>
      <c r="K483" s="81" t="str">
        <f t="shared" si="104"/>
        <v>indst fuel type shifting</v>
      </c>
      <c r="L483" s="37">
        <f t="shared" si="104"/>
        <v>0</v>
      </c>
      <c r="M483" s="37">
        <f t="shared" si="104"/>
        <v>1</v>
      </c>
      <c r="N483" s="37">
        <f t="shared" si="104"/>
        <v>0.01</v>
      </c>
      <c r="O483" s="81" t="str">
        <f t="shared" si="104"/>
        <v>% of fuel shifted</v>
      </c>
      <c r="P483" s="138" t="s">
        <v>853</v>
      </c>
      <c r="Q483" s="81" t="str">
        <f t="shared" si="103"/>
        <v>industry-ag-main.html#fuel-switching</v>
      </c>
      <c r="R483" s="81" t="str">
        <f t="shared" si="103"/>
        <v>industry-elec-and-hydrogen.html</v>
      </c>
      <c r="S483" s="162"/>
      <c r="T483" s="135"/>
    </row>
    <row r="484" spans="1:20" ht="32" customHeight="1">
      <c r="A484" s="81" t="str">
        <f t="shared" si="101"/>
        <v>Industry</v>
      </c>
      <c r="B484" s="81" t="str">
        <f t="shared" si="101"/>
        <v>Electrification + Hydrogen</v>
      </c>
      <c r="C484" s="81" t="str">
        <f t="shared" si="101"/>
        <v>Fraction of Industrial Fuel Use Shifted to Other Fuels</v>
      </c>
      <c r="D484" s="137" t="s">
        <v>769</v>
      </c>
      <c r="E484" s="135" t="s">
        <v>811</v>
      </c>
      <c r="F484" s="137" t="s">
        <v>770</v>
      </c>
      <c r="G484" s="135" t="s">
        <v>812</v>
      </c>
      <c r="H484" s="80">
        <v>414</v>
      </c>
      <c r="I484" s="135" t="s">
        <v>333</v>
      </c>
      <c r="J484" s="81" t="str">
        <f t="shared" si="104"/>
        <v>Electrification + Hydrogen</v>
      </c>
      <c r="K484" s="81" t="str">
        <f t="shared" si="104"/>
        <v>indst fuel type shifting</v>
      </c>
      <c r="L484" s="37">
        <f t="shared" si="104"/>
        <v>0</v>
      </c>
      <c r="M484" s="37">
        <f t="shared" si="104"/>
        <v>1</v>
      </c>
      <c r="N484" s="37">
        <f t="shared" si="104"/>
        <v>0.01</v>
      </c>
      <c r="O484" s="81" t="str">
        <f t="shared" si="104"/>
        <v>% of fuel shifted</v>
      </c>
      <c r="P484" s="138"/>
      <c r="Q484" s="81" t="str">
        <f t="shared" si="103"/>
        <v>industry-ag-main.html#fuel-switching</v>
      </c>
      <c r="R484" s="81" t="str">
        <f t="shared" si="103"/>
        <v>industry-elec-and-hydrogen.html</v>
      </c>
      <c r="S484" s="162"/>
      <c r="T484" s="135"/>
    </row>
    <row r="485" spans="1:20" ht="224" customHeight="1">
      <c r="A485" s="81" t="str">
        <f t="shared" si="101"/>
        <v>Industry</v>
      </c>
      <c r="B485" s="81" t="str">
        <f t="shared" si="101"/>
        <v>Electrification + Hydrogen</v>
      </c>
      <c r="C485" s="81" t="str">
        <f t="shared" si="101"/>
        <v>Fraction of Industrial Fuel Use Shifted to Other Fuels</v>
      </c>
      <c r="D485" s="137" t="s">
        <v>769</v>
      </c>
      <c r="E485" s="135" t="s">
        <v>813</v>
      </c>
      <c r="F485" s="137" t="s">
        <v>770</v>
      </c>
      <c r="G485" s="135" t="s">
        <v>814</v>
      </c>
      <c r="H485" s="80">
        <v>415</v>
      </c>
      <c r="I485" s="135" t="s">
        <v>311</v>
      </c>
      <c r="J485" s="81" t="str">
        <f t="shared" si="104"/>
        <v>Electrification + Hydrogen</v>
      </c>
      <c r="K485" s="81" t="str">
        <f t="shared" si="104"/>
        <v>indst fuel type shifting</v>
      </c>
      <c r="L485" s="37">
        <f t="shared" si="104"/>
        <v>0</v>
      </c>
      <c r="M485" s="37">
        <f t="shared" si="104"/>
        <v>1</v>
      </c>
      <c r="N485" s="37">
        <f t="shared" si="104"/>
        <v>0.01</v>
      </c>
      <c r="O485" s="81" t="str">
        <f t="shared" si="104"/>
        <v>% of fuel shifted</v>
      </c>
      <c r="P485" s="138" t="s">
        <v>854</v>
      </c>
      <c r="Q485" s="81" t="str">
        <f t="shared" si="103"/>
        <v>industry-ag-main.html#fuel-switching</v>
      </c>
      <c r="R485" s="81" t="str">
        <f t="shared" si="103"/>
        <v>industry-elec-and-hydrogen.html</v>
      </c>
      <c r="S485" s="162"/>
      <c r="T485" s="135"/>
    </row>
    <row r="486" spans="1:20" ht="32" customHeight="1">
      <c r="A486" s="81" t="str">
        <f t="shared" si="101"/>
        <v>Industry</v>
      </c>
      <c r="B486" s="81" t="str">
        <f t="shared" si="101"/>
        <v>Electrification + Hydrogen</v>
      </c>
      <c r="C486" s="81" t="str">
        <f t="shared" si="101"/>
        <v>Fraction of Industrial Fuel Use Shifted to Other Fuels</v>
      </c>
      <c r="D486" s="137" t="s">
        <v>769</v>
      </c>
      <c r="E486" s="135" t="s">
        <v>815</v>
      </c>
      <c r="F486" s="137" t="s">
        <v>770</v>
      </c>
      <c r="G486" s="135" t="s">
        <v>816</v>
      </c>
      <c r="H486" s="80">
        <v>416</v>
      </c>
      <c r="I486" s="135" t="s">
        <v>333</v>
      </c>
      <c r="J486" s="81" t="str">
        <f t="shared" si="104"/>
        <v>Electrification + Hydrogen</v>
      </c>
      <c r="K486" s="81" t="str">
        <f t="shared" si="104"/>
        <v>indst fuel type shifting</v>
      </c>
      <c r="L486" s="37">
        <f t="shared" si="104"/>
        <v>0</v>
      </c>
      <c r="M486" s="37">
        <f t="shared" si="104"/>
        <v>1</v>
      </c>
      <c r="N486" s="37">
        <f t="shared" si="104"/>
        <v>0.01</v>
      </c>
      <c r="O486" s="81" t="str">
        <f t="shared" si="104"/>
        <v>% of fuel shifted</v>
      </c>
      <c r="P486" s="138"/>
      <c r="Q486" s="81" t="str">
        <f t="shared" si="103"/>
        <v>industry-ag-main.html#fuel-switching</v>
      </c>
      <c r="R486" s="81" t="str">
        <f t="shared" si="103"/>
        <v>industry-elec-and-hydrogen.html</v>
      </c>
      <c r="S486" s="162"/>
      <c r="T486" s="135"/>
    </row>
    <row r="487" spans="1:20" ht="32" customHeight="1">
      <c r="A487" s="81" t="str">
        <f t="shared" si="101"/>
        <v>Industry</v>
      </c>
      <c r="B487" s="81" t="str">
        <f t="shared" si="101"/>
        <v>Electrification + Hydrogen</v>
      </c>
      <c r="C487" s="81" t="str">
        <f t="shared" si="101"/>
        <v>Fraction of Industrial Fuel Use Shifted to Other Fuels</v>
      </c>
      <c r="D487" s="137" t="s">
        <v>769</v>
      </c>
      <c r="E487" s="135" t="s">
        <v>817</v>
      </c>
      <c r="F487" s="137" t="s">
        <v>770</v>
      </c>
      <c r="G487" s="135" t="s">
        <v>818</v>
      </c>
      <c r="H487" s="80">
        <v>417</v>
      </c>
      <c r="I487" s="135" t="s">
        <v>333</v>
      </c>
      <c r="J487" s="81" t="str">
        <f t="shared" si="104"/>
        <v>Electrification + Hydrogen</v>
      </c>
      <c r="K487" s="81" t="str">
        <f t="shared" si="104"/>
        <v>indst fuel type shifting</v>
      </c>
      <c r="L487" s="37">
        <f t="shared" si="104"/>
        <v>0</v>
      </c>
      <c r="M487" s="37">
        <f t="shared" si="104"/>
        <v>1</v>
      </c>
      <c r="N487" s="37">
        <f t="shared" si="104"/>
        <v>0.01</v>
      </c>
      <c r="O487" s="81" t="str">
        <f t="shared" si="104"/>
        <v>% of fuel shifted</v>
      </c>
      <c r="P487" s="138"/>
      <c r="Q487" s="81" t="str">
        <f t="shared" si="103"/>
        <v>industry-ag-main.html#fuel-switching</v>
      </c>
      <c r="R487" s="81" t="str">
        <f t="shared" si="103"/>
        <v>industry-elec-and-hydrogen.html</v>
      </c>
      <c r="S487" s="162"/>
      <c r="T487" s="135"/>
    </row>
    <row r="488" spans="1:20" ht="224" customHeight="1">
      <c r="A488" s="81" t="str">
        <f t="shared" si="101"/>
        <v>Industry</v>
      </c>
      <c r="B488" s="81" t="str">
        <f t="shared" si="101"/>
        <v>Electrification + Hydrogen</v>
      </c>
      <c r="C488" s="81" t="str">
        <f t="shared" si="101"/>
        <v>Fraction of Industrial Fuel Use Shifted to Other Fuels</v>
      </c>
      <c r="D488" s="137" t="s">
        <v>769</v>
      </c>
      <c r="E488" s="135" t="s">
        <v>819</v>
      </c>
      <c r="F488" s="137" t="s">
        <v>770</v>
      </c>
      <c r="G488" s="135" t="s">
        <v>820</v>
      </c>
      <c r="H488" s="80">
        <v>418</v>
      </c>
      <c r="I488" s="135" t="s">
        <v>311</v>
      </c>
      <c r="J488" s="81" t="str">
        <f t="shared" si="104"/>
        <v>Electrification + Hydrogen</v>
      </c>
      <c r="K488" s="81" t="str">
        <f t="shared" si="104"/>
        <v>indst fuel type shifting</v>
      </c>
      <c r="L488" s="37">
        <f t="shared" si="104"/>
        <v>0</v>
      </c>
      <c r="M488" s="37">
        <f t="shared" si="104"/>
        <v>1</v>
      </c>
      <c r="N488" s="37">
        <f t="shared" si="104"/>
        <v>0.01</v>
      </c>
      <c r="O488" s="81" t="str">
        <f t="shared" si="104"/>
        <v>% of fuel shifted</v>
      </c>
      <c r="P488" s="138" t="s">
        <v>855</v>
      </c>
      <c r="Q488" s="81" t="str">
        <f t="shared" si="103"/>
        <v>industry-ag-main.html#fuel-switching</v>
      </c>
      <c r="R488" s="81" t="str">
        <f t="shared" si="103"/>
        <v>industry-elec-and-hydrogen.html</v>
      </c>
      <c r="S488" s="162"/>
      <c r="T488" s="135"/>
    </row>
    <row r="489" spans="1:20" ht="224" customHeight="1">
      <c r="A489" s="81" t="str">
        <f t="shared" si="101"/>
        <v>Industry</v>
      </c>
      <c r="B489" s="81" t="str">
        <f t="shared" si="101"/>
        <v>Electrification + Hydrogen</v>
      </c>
      <c r="C489" s="81" t="str">
        <f t="shared" si="101"/>
        <v>Fraction of Industrial Fuel Use Shifted to Other Fuels</v>
      </c>
      <c r="D489" s="137" t="s">
        <v>769</v>
      </c>
      <c r="E489" s="135" t="s">
        <v>821</v>
      </c>
      <c r="F489" s="137" t="s">
        <v>770</v>
      </c>
      <c r="G489" s="135" t="s">
        <v>822</v>
      </c>
      <c r="H489" s="80">
        <v>419</v>
      </c>
      <c r="I489" s="135" t="s">
        <v>311</v>
      </c>
      <c r="J489" s="81" t="str">
        <f t="shared" si="104"/>
        <v>Electrification + Hydrogen</v>
      </c>
      <c r="K489" s="81" t="str">
        <f t="shared" si="104"/>
        <v>indst fuel type shifting</v>
      </c>
      <c r="L489" s="37">
        <f t="shared" si="104"/>
        <v>0</v>
      </c>
      <c r="M489" s="37">
        <f t="shared" si="104"/>
        <v>1</v>
      </c>
      <c r="N489" s="37">
        <f t="shared" si="104"/>
        <v>0.01</v>
      </c>
      <c r="O489" s="81" t="str">
        <f t="shared" si="104"/>
        <v>% of fuel shifted</v>
      </c>
      <c r="P489" s="138" t="s">
        <v>856</v>
      </c>
      <c r="Q489" s="81" t="str">
        <f t="shared" si="103"/>
        <v>industry-ag-main.html#fuel-switching</v>
      </c>
      <c r="R489" s="81" t="str">
        <f t="shared" si="103"/>
        <v>industry-elec-and-hydrogen.html</v>
      </c>
      <c r="S489" s="162"/>
      <c r="T489" s="135"/>
    </row>
    <row r="490" spans="1:20" ht="32" customHeight="1">
      <c r="A490" s="81" t="str">
        <f t="shared" si="101"/>
        <v>Industry</v>
      </c>
      <c r="B490" s="81" t="str">
        <f t="shared" si="101"/>
        <v>Electrification + Hydrogen</v>
      </c>
      <c r="C490" s="81" t="str">
        <f t="shared" si="101"/>
        <v>Fraction of Industrial Fuel Use Shifted to Other Fuels</v>
      </c>
      <c r="D490" s="137" t="s">
        <v>769</v>
      </c>
      <c r="E490" s="135" t="s">
        <v>823</v>
      </c>
      <c r="F490" s="137" t="s">
        <v>770</v>
      </c>
      <c r="G490" s="135" t="s">
        <v>824</v>
      </c>
      <c r="H490" s="80">
        <v>420</v>
      </c>
      <c r="I490" s="135" t="s">
        <v>333</v>
      </c>
      <c r="J490" s="81" t="str">
        <f t="shared" si="104"/>
        <v>Electrification + Hydrogen</v>
      </c>
      <c r="K490" s="81" t="str">
        <f t="shared" si="104"/>
        <v>indst fuel type shifting</v>
      </c>
      <c r="L490" s="37">
        <f t="shared" si="104"/>
        <v>0</v>
      </c>
      <c r="M490" s="37">
        <f t="shared" si="104"/>
        <v>1</v>
      </c>
      <c r="N490" s="37">
        <f t="shared" si="104"/>
        <v>0.01</v>
      </c>
      <c r="O490" s="81" t="str">
        <f t="shared" si="104"/>
        <v>% of fuel shifted</v>
      </c>
      <c r="P490" s="138"/>
      <c r="Q490" s="81" t="str">
        <f t="shared" si="103"/>
        <v>industry-ag-main.html#fuel-switching</v>
      </c>
      <c r="R490" s="81" t="str">
        <f t="shared" si="103"/>
        <v>industry-elec-and-hydrogen.html</v>
      </c>
      <c r="S490" s="162"/>
      <c r="T490" s="135"/>
    </row>
    <row r="491" spans="1:20" ht="32" customHeight="1">
      <c r="A491" s="81" t="str">
        <f t="shared" si="101"/>
        <v>Industry</v>
      </c>
      <c r="B491" s="81" t="str">
        <f t="shared" si="101"/>
        <v>Electrification + Hydrogen</v>
      </c>
      <c r="C491" s="81" t="str">
        <f t="shared" si="101"/>
        <v>Fraction of Industrial Fuel Use Shifted to Other Fuels</v>
      </c>
      <c r="D491" s="137" t="s">
        <v>771</v>
      </c>
      <c r="E491" s="135" t="s">
        <v>800</v>
      </c>
      <c r="F491" s="135" t="s">
        <v>772</v>
      </c>
      <c r="G491" s="135" t="s">
        <v>801</v>
      </c>
      <c r="H491" s="80">
        <v>421</v>
      </c>
      <c r="I491" s="135" t="s">
        <v>333</v>
      </c>
      <c r="J491" s="81" t="str">
        <f t="shared" si="104"/>
        <v>Electrification + Hydrogen</v>
      </c>
      <c r="K491" s="81" t="str">
        <f t="shared" si="104"/>
        <v>indst fuel type shifting</v>
      </c>
      <c r="L491" s="37">
        <f t="shared" si="104"/>
        <v>0</v>
      </c>
      <c r="M491" s="37">
        <f t="shared" si="104"/>
        <v>1</v>
      </c>
      <c r="N491" s="37">
        <f t="shared" si="104"/>
        <v>0.01</v>
      </c>
      <c r="O491" s="81" t="str">
        <f t="shared" si="104"/>
        <v>% of fuel shifted</v>
      </c>
      <c r="P491" s="138"/>
      <c r="Q491" s="81" t="str">
        <f t="shared" si="103"/>
        <v>industry-ag-main.html#fuel-switching</v>
      </c>
      <c r="R491" s="81" t="str">
        <f t="shared" si="103"/>
        <v>industry-elec-and-hydrogen.html</v>
      </c>
      <c r="S491" s="162"/>
      <c r="T491" s="135"/>
    </row>
    <row r="492" spans="1:20" ht="208" customHeight="1">
      <c r="A492" s="81" t="str">
        <f t="shared" ref="A492:C511" si="105">A$451</f>
        <v>Industry</v>
      </c>
      <c r="B492" s="81" t="str">
        <f t="shared" si="105"/>
        <v>Electrification + Hydrogen</v>
      </c>
      <c r="C492" s="81" t="str">
        <f t="shared" si="105"/>
        <v>Fraction of Industrial Fuel Use Shifted to Other Fuels</v>
      </c>
      <c r="D492" s="137" t="s">
        <v>771</v>
      </c>
      <c r="E492" s="135" t="s">
        <v>807</v>
      </c>
      <c r="F492" s="135" t="s">
        <v>772</v>
      </c>
      <c r="G492" s="135" t="s">
        <v>808</v>
      </c>
      <c r="H492" s="80">
        <v>422</v>
      </c>
      <c r="I492" s="135" t="s">
        <v>311</v>
      </c>
      <c r="J492" s="81" t="str">
        <f t="shared" ref="J492:O501" si="106">J$451</f>
        <v>Electrification + Hydrogen</v>
      </c>
      <c r="K492" s="81" t="str">
        <f t="shared" si="106"/>
        <v>indst fuel type shifting</v>
      </c>
      <c r="L492" s="37">
        <f t="shared" si="106"/>
        <v>0</v>
      </c>
      <c r="M492" s="37">
        <f t="shared" si="106"/>
        <v>1</v>
      </c>
      <c r="N492" s="37">
        <f t="shared" si="106"/>
        <v>0.01</v>
      </c>
      <c r="O492" s="81" t="str">
        <f t="shared" si="106"/>
        <v>% of fuel shifted</v>
      </c>
      <c r="P492" s="138" t="s">
        <v>857</v>
      </c>
      <c r="Q492" s="81" t="str">
        <f t="shared" ref="Q492:R511" si="107">Q$451</f>
        <v>industry-ag-main.html#fuel-switching</v>
      </c>
      <c r="R492" s="81" t="str">
        <f t="shared" si="107"/>
        <v>industry-elec-and-hydrogen.html</v>
      </c>
      <c r="S492" s="162"/>
      <c r="T492" s="135"/>
    </row>
    <row r="493" spans="1:20" ht="224" customHeight="1">
      <c r="A493" s="81" t="str">
        <f t="shared" si="105"/>
        <v>Industry</v>
      </c>
      <c r="B493" s="81" t="str">
        <f t="shared" si="105"/>
        <v>Electrification + Hydrogen</v>
      </c>
      <c r="C493" s="81" t="str">
        <f t="shared" si="105"/>
        <v>Fraction of Industrial Fuel Use Shifted to Other Fuels</v>
      </c>
      <c r="D493" s="137" t="s">
        <v>771</v>
      </c>
      <c r="E493" s="135" t="s">
        <v>809</v>
      </c>
      <c r="F493" s="135" t="s">
        <v>772</v>
      </c>
      <c r="G493" s="135" t="s">
        <v>810</v>
      </c>
      <c r="H493" s="80">
        <v>423</v>
      </c>
      <c r="I493" s="135" t="s">
        <v>311</v>
      </c>
      <c r="J493" s="81" t="str">
        <f t="shared" si="106"/>
        <v>Electrification + Hydrogen</v>
      </c>
      <c r="K493" s="81" t="str">
        <f t="shared" si="106"/>
        <v>indst fuel type shifting</v>
      </c>
      <c r="L493" s="37">
        <f t="shared" si="106"/>
        <v>0</v>
      </c>
      <c r="M493" s="37">
        <f t="shared" si="106"/>
        <v>1</v>
      </c>
      <c r="N493" s="37">
        <f t="shared" si="106"/>
        <v>0.01</v>
      </c>
      <c r="O493" s="81" t="str">
        <f t="shared" si="106"/>
        <v>% of fuel shifted</v>
      </c>
      <c r="P493" s="138" t="s">
        <v>858</v>
      </c>
      <c r="Q493" s="81" t="str">
        <f t="shared" si="107"/>
        <v>industry-ag-main.html#fuel-switching</v>
      </c>
      <c r="R493" s="81" t="str">
        <f t="shared" si="107"/>
        <v>industry-elec-and-hydrogen.html</v>
      </c>
      <c r="S493" s="162"/>
      <c r="T493" s="135"/>
    </row>
    <row r="494" spans="1:20" ht="32" customHeight="1">
      <c r="A494" s="81" t="str">
        <f t="shared" si="105"/>
        <v>Industry</v>
      </c>
      <c r="B494" s="81" t="str">
        <f t="shared" si="105"/>
        <v>Electrification + Hydrogen</v>
      </c>
      <c r="C494" s="81" t="str">
        <f t="shared" si="105"/>
        <v>Fraction of Industrial Fuel Use Shifted to Other Fuels</v>
      </c>
      <c r="D494" s="137" t="s">
        <v>771</v>
      </c>
      <c r="E494" s="135" t="s">
        <v>811</v>
      </c>
      <c r="F494" s="135" t="s">
        <v>772</v>
      </c>
      <c r="G494" s="135" t="s">
        <v>812</v>
      </c>
      <c r="H494" s="80">
        <v>424</v>
      </c>
      <c r="I494" s="135" t="s">
        <v>333</v>
      </c>
      <c r="J494" s="81" t="str">
        <f t="shared" si="106"/>
        <v>Electrification + Hydrogen</v>
      </c>
      <c r="K494" s="81" t="str">
        <f t="shared" si="106"/>
        <v>indst fuel type shifting</v>
      </c>
      <c r="L494" s="37">
        <f t="shared" si="106"/>
        <v>0</v>
      </c>
      <c r="M494" s="37">
        <f t="shared" si="106"/>
        <v>1</v>
      </c>
      <c r="N494" s="37">
        <f t="shared" si="106"/>
        <v>0.01</v>
      </c>
      <c r="O494" s="81" t="str">
        <f t="shared" si="106"/>
        <v>% of fuel shifted</v>
      </c>
      <c r="P494" s="138"/>
      <c r="Q494" s="81" t="str">
        <f t="shared" si="107"/>
        <v>industry-ag-main.html#fuel-switching</v>
      </c>
      <c r="R494" s="81" t="str">
        <f t="shared" si="107"/>
        <v>industry-elec-and-hydrogen.html</v>
      </c>
      <c r="S494" s="162"/>
      <c r="T494" s="135"/>
    </row>
    <row r="495" spans="1:20" ht="224" customHeight="1">
      <c r="A495" s="81" t="str">
        <f t="shared" si="105"/>
        <v>Industry</v>
      </c>
      <c r="B495" s="81" t="str">
        <f t="shared" si="105"/>
        <v>Electrification + Hydrogen</v>
      </c>
      <c r="C495" s="81" t="str">
        <f t="shared" si="105"/>
        <v>Fraction of Industrial Fuel Use Shifted to Other Fuels</v>
      </c>
      <c r="D495" s="137" t="s">
        <v>771</v>
      </c>
      <c r="E495" s="135" t="s">
        <v>813</v>
      </c>
      <c r="F495" s="135" t="s">
        <v>772</v>
      </c>
      <c r="G495" s="135" t="s">
        <v>814</v>
      </c>
      <c r="H495" s="80">
        <v>425</v>
      </c>
      <c r="I495" s="135" t="s">
        <v>311</v>
      </c>
      <c r="J495" s="81" t="str">
        <f t="shared" si="106"/>
        <v>Electrification + Hydrogen</v>
      </c>
      <c r="K495" s="81" t="str">
        <f t="shared" si="106"/>
        <v>indst fuel type shifting</v>
      </c>
      <c r="L495" s="37">
        <f t="shared" si="106"/>
        <v>0</v>
      </c>
      <c r="M495" s="37">
        <f t="shared" si="106"/>
        <v>1</v>
      </c>
      <c r="N495" s="37">
        <f t="shared" si="106"/>
        <v>0.01</v>
      </c>
      <c r="O495" s="81" t="str">
        <f t="shared" si="106"/>
        <v>% of fuel shifted</v>
      </c>
      <c r="P495" s="138" t="s">
        <v>859</v>
      </c>
      <c r="Q495" s="81" t="str">
        <f t="shared" si="107"/>
        <v>industry-ag-main.html#fuel-switching</v>
      </c>
      <c r="R495" s="81" t="str">
        <f t="shared" si="107"/>
        <v>industry-elec-and-hydrogen.html</v>
      </c>
      <c r="S495" s="162"/>
      <c r="T495" s="135"/>
    </row>
    <row r="496" spans="1:20" ht="32" customHeight="1">
      <c r="A496" s="81" t="str">
        <f t="shared" si="105"/>
        <v>Industry</v>
      </c>
      <c r="B496" s="81" t="str">
        <f t="shared" si="105"/>
        <v>Electrification + Hydrogen</v>
      </c>
      <c r="C496" s="81" t="str">
        <f t="shared" si="105"/>
        <v>Fraction of Industrial Fuel Use Shifted to Other Fuels</v>
      </c>
      <c r="D496" s="137" t="s">
        <v>771</v>
      </c>
      <c r="E496" s="135" t="s">
        <v>815</v>
      </c>
      <c r="F496" s="135" t="s">
        <v>772</v>
      </c>
      <c r="G496" s="135" t="s">
        <v>816</v>
      </c>
      <c r="H496" s="80">
        <v>426</v>
      </c>
      <c r="I496" s="135" t="s">
        <v>333</v>
      </c>
      <c r="J496" s="81" t="str">
        <f t="shared" si="106"/>
        <v>Electrification + Hydrogen</v>
      </c>
      <c r="K496" s="81" t="str">
        <f t="shared" si="106"/>
        <v>indst fuel type shifting</v>
      </c>
      <c r="L496" s="37">
        <f t="shared" si="106"/>
        <v>0</v>
      </c>
      <c r="M496" s="37">
        <f t="shared" si="106"/>
        <v>1</v>
      </c>
      <c r="N496" s="37">
        <f t="shared" si="106"/>
        <v>0.01</v>
      </c>
      <c r="O496" s="81" t="str">
        <f t="shared" si="106"/>
        <v>% of fuel shifted</v>
      </c>
      <c r="P496" s="138"/>
      <c r="Q496" s="81" t="str">
        <f t="shared" si="107"/>
        <v>industry-ag-main.html#fuel-switching</v>
      </c>
      <c r="R496" s="81" t="str">
        <f t="shared" si="107"/>
        <v>industry-elec-and-hydrogen.html</v>
      </c>
      <c r="S496" s="162"/>
      <c r="T496" s="135"/>
    </row>
    <row r="497" spans="1:20" ht="32" customHeight="1">
      <c r="A497" s="81" t="str">
        <f t="shared" si="105"/>
        <v>Industry</v>
      </c>
      <c r="B497" s="81" t="str">
        <f t="shared" si="105"/>
        <v>Electrification + Hydrogen</v>
      </c>
      <c r="C497" s="81" t="str">
        <f t="shared" si="105"/>
        <v>Fraction of Industrial Fuel Use Shifted to Other Fuels</v>
      </c>
      <c r="D497" s="137" t="s">
        <v>771</v>
      </c>
      <c r="E497" s="135" t="s">
        <v>817</v>
      </c>
      <c r="F497" s="135" t="s">
        <v>772</v>
      </c>
      <c r="G497" s="135" t="s">
        <v>818</v>
      </c>
      <c r="H497" s="80">
        <v>427</v>
      </c>
      <c r="I497" s="135" t="s">
        <v>333</v>
      </c>
      <c r="J497" s="81" t="str">
        <f t="shared" si="106"/>
        <v>Electrification + Hydrogen</v>
      </c>
      <c r="K497" s="81" t="str">
        <f t="shared" si="106"/>
        <v>indst fuel type shifting</v>
      </c>
      <c r="L497" s="37">
        <f t="shared" si="106"/>
        <v>0</v>
      </c>
      <c r="M497" s="37">
        <f t="shared" si="106"/>
        <v>1</v>
      </c>
      <c r="N497" s="37">
        <f t="shared" si="106"/>
        <v>0.01</v>
      </c>
      <c r="O497" s="81" t="str">
        <f t="shared" si="106"/>
        <v>% of fuel shifted</v>
      </c>
      <c r="P497" s="138"/>
      <c r="Q497" s="81" t="str">
        <f t="shared" si="107"/>
        <v>industry-ag-main.html#fuel-switching</v>
      </c>
      <c r="R497" s="81" t="str">
        <f t="shared" si="107"/>
        <v>industry-elec-and-hydrogen.html</v>
      </c>
      <c r="S497" s="162"/>
      <c r="T497" s="135"/>
    </row>
    <row r="498" spans="1:20" ht="224" customHeight="1">
      <c r="A498" s="81" t="str">
        <f t="shared" si="105"/>
        <v>Industry</v>
      </c>
      <c r="B498" s="81" t="str">
        <f t="shared" si="105"/>
        <v>Electrification + Hydrogen</v>
      </c>
      <c r="C498" s="81" t="str">
        <f t="shared" si="105"/>
        <v>Fraction of Industrial Fuel Use Shifted to Other Fuels</v>
      </c>
      <c r="D498" s="137" t="s">
        <v>771</v>
      </c>
      <c r="E498" s="135" t="s">
        <v>819</v>
      </c>
      <c r="F498" s="135" t="s">
        <v>772</v>
      </c>
      <c r="G498" s="135" t="s">
        <v>820</v>
      </c>
      <c r="H498" s="80">
        <v>428</v>
      </c>
      <c r="I498" s="135" t="s">
        <v>311</v>
      </c>
      <c r="J498" s="81" t="str">
        <f t="shared" si="106"/>
        <v>Electrification + Hydrogen</v>
      </c>
      <c r="K498" s="81" t="str">
        <f t="shared" si="106"/>
        <v>indst fuel type shifting</v>
      </c>
      <c r="L498" s="37">
        <f t="shared" si="106"/>
        <v>0</v>
      </c>
      <c r="M498" s="37">
        <f t="shared" si="106"/>
        <v>1</v>
      </c>
      <c r="N498" s="37">
        <f t="shared" si="106"/>
        <v>0.01</v>
      </c>
      <c r="O498" s="81" t="str">
        <f t="shared" si="106"/>
        <v>% of fuel shifted</v>
      </c>
      <c r="P498" s="138" t="s">
        <v>860</v>
      </c>
      <c r="Q498" s="81" t="str">
        <f t="shared" si="107"/>
        <v>industry-ag-main.html#fuel-switching</v>
      </c>
      <c r="R498" s="81" t="str">
        <f t="shared" si="107"/>
        <v>industry-elec-and-hydrogen.html</v>
      </c>
      <c r="S498" s="162"/>
      <c r="T498" s="135"/>
    </row>
    <row r="499" spans="1:20" ht="32" customHeight="1">
      <c r="A499" s="81" t="str">
        <f t="shared" si="105"/>
        <v>Industry</v>
      </c>
      <c r="B499" s="81" t="str">
        <f t="shared" si="105"/>
        <v>Electrification + Hydrogen</v>
      </c>
      <c r="C499" s="81" t="str">
        <f t="shared" si="105"/>
        <v>Fraction of Industrial Fuel Use Shifted to Other Fuels</v>
      </c>
      <c r="D499" s="137" t="s">
        <v>771</v>
      </c>
      <c r="E499" s="135" t="s">
        <v>821</v>
      </c>
      <c r="F499" s="135" t="s">
        <v>772</v>
      </c>
      <c r="G499" s="135" t="s">
        <v>822</v>
      </c>
      <c r="H499" s="80">
        <v>464</v>
      </c>
      <c r="I499" s="135" t="s">
        <v>333</v>
      </c>
      <c r="J499" s="81" t="str">
        <f t="shared" si="106"/>
        <v>Electrification + Hydrogen</v>
      </c>
      <c r="K499" s="81" t="str">
        <f t="shared" si="106"/>
        <v>indst fuel type shifting</v>
      </c>
      <c r="L499" s="37">
        <f t="shared" si="106"/>
        <v>0</v>
      </c>
      <c r="M499" s="37">
        <f t="shared" si="106"/>
        <v>1</v>
      </c>
      <c r="N499" s="37">
        <f t="shared" si="106"/>
        <v>0.01</v>
      </c>
      <c r="O499" s="81" t="str">
        <f t="shared" si="106"/>
        <v>% of fuel shifted</v>
      </c>
      <c r="P499" s="138"/>
      <c r="Q499" s="81" t="str">
        <f t="shared" si="107"/>
        <v>industry-ag-main.html#fuel-switching</v>
      </c>
      <c r="R499" s="81" t="str">
        <f t="shared" si="107"/>
        <v>industry-elec-and-hydrogen.html</v>
      </c>
      <c r="S499" s="162"/>
      <c r="T499" s="135"/>
    </row>
    <row r="500" spans="1:20" ht="32" customHeight="1">
      <c r="A500" s="81" t="str">
        <f t="shared" si="105"/>
        <v>Industry</v>
      </c>
      <c r="B500" s="81" t="str">
        <f t="shared" si="105"/>
        <v>Electrification + Hydrogen</v>
      </c>
      <c r="C500" s="81" t="str">
        <f t="shared" si="105"/>
        <v>Fraction of Industrial Fuel Use Shifted to Other Fuels</v>
      </c>
      <c r="D500" s="137" t="s">
        <v>771</v>
      </c>
      <c r="E500" s="135" t="s">
        <v>823</v>
      </c>
      <c r="F500" s="135" t="s">
        <v>772</v>
      </c>
      <c r="G500" s="135" t="s">
        <v>824</v>
      </c>
      <c r="H500" s="80">
        <v>465</v>
      </c>
      <c r="I500" s="135" t="s">
        <v>333</v>
      </c>
      <c r="J500" s="81" t="str">
        <f t="shared" si="106"/>
        <v>Electrification + Hydrogen</v>
      </c>
      <c r="K500" s="81" t="str">
        <f t="shared" si="106"/>
        <v>indst fuel type shifting</v>
      </c>
      <c r="L500" s="37">
        <f t="shared" si="106"/>
        <v>0</v>
      </c>
      <c r="M500" s="37">
        <f t="shared" si="106"/>
        <v>1</v>
      </c>
      <c r="N500" s="37">
        <f t="shared" si="106"/>
        <v>0.01</v>
      </c>
      <c r="O500" s="81" t="str">
        <f t="shared" si="106"/>
        <v>% of fuel shifted</v>
      </c>
      <c r="P500" s="138"/>
      <c r="Q500" s="81" t="str">
        <f t="shared" si="107"/>
        <v>industry-ag-main.html#fuel-switching</v>
      </c>
      <c r="R500" s="81" t="str">
        <f t="shared" si="107"/>
        <v>industry-elec-and-hydrogen.html</v>
      </c>
      <c r="S500" s="162"/>
      <c r="T500" s="135"/>
    </row>
    <row r="501" spans="1:20" ht="32" customHeight="1">
      <c r="A501" s="81" t="str">
        <f t="shared" si="105"/>
        <v>Industry</v>
      </c>
      <c r="B501" s="81" t="str">
        <f t="shared" si="105"/>
        <v>Electrification + Hydrogen</v>
      </c>
      <c r="C501" s="81" t="str">
        <f t="shared" si="105"/>
        <v>Fraction of Industrial Fuel Use Shifted to Other Fuels</v>
      </c>
      <c r="D501" s="137" t="s">
        <v>773</v>
      </c>
      <c r="E501" s="135" t="s">
        <v>800</v>
      </c>
      <c r="F501" s="137" t="s">
        <v>774</v>
      </c>
      <c r="G501" s="135" t="s">
        <v>801</v>
      </c>
      <c r="H501" s="80">
        <v>466</v>
      </c>
      <c r="I501" s="135" t="s">
        <v>333</v>
      </c>
      <c r="J501" s="81" t="str">
        <f t="shared" si="106"/>
        <v>Electrification + Hydrogen</v>
      </c>
      <c r="K501" s="81" t="str">
        <f t="shared" si="106"/>
        <v>indst fuel type shifting</v>
      </c>
      <c r="L501" s="37">
        <f t="shared" si="106"/>
        <v>0</v>
      </c>
      <c r="M501" s="37">
        <f t="shared" si="106"/>
        <v>1</v>
      </c>
      <c r="N501" s="37">
        <f t="shared" si="106"/>
        <v>0.01</v>
      </c>
      <c r="O501" s="81" t="str">
        <f t="shared" si="106"/>
        <v>% of fuel shifted</v>
      </c>
      <c r="P501" s="138"/>
      <c r="Q501" s="81" t="str">
        <f t="shared" si="107"/>
        <v>industry-ag-main.html#fuel-switching</v>
      </c>
      <c r="R501" s="81" t="str">
        <f t="shared" si="107"/>
        <v>industry-elec-and-hydrogen.html</v>
      </c>
      <c r="S501" s="162"/>
      <c r="T501" s="135"/>
    </row>
    <row r="502" spans="1:20" ht="32" customHeight="1">
      <c r="A502" s="81" t="str">
        <f t="shared" si="105"/>
        <v>Industry</v>
      </c>
      <c r="B502" s="81" t="str">
        <f t="shared" si="105"/>
        <v>Electrification + Hydrogen</v>
      </c>
      <c r="C502" s="81" t="str">
        <f t="shared" si="105"/>
        <v>Fraction of Industrial Fuel Use Shifted to Other Fuels</v>
      </c>
      <c r="D502" s="137" t="s">
        <v>773</v>
      </c>
      <c r="E502" s="135" t="s">
        <v>807</v>
      </c>
      <c r="F502" s="137" t="s">
        <v>774</v>
      </c>
      <c r="G502" s="135" t="s">
        <v>808</v>
      </c>
      <c r="H502" s="80">
        <v>467</v>
      </c>
      <c r="I502" s="135" t="s">
        <v>333</v>
      </c>
      <c r="J502" s="81" t="str">
        <f t="shared" ref="J502:O511" si="108">J$451</f>
        <v>Electrification + Hydrogen</v>
      </c>
      <c r="K502" s="81" t="str">
        <f t="shared" si="108"/>
        <v>indst fuel type shifting</v>
      </c>
      <c r="L502" s="37">
        <f t="shared" si="108"/>
        <v>0</v>
      </c>
      <c r="M502" s="37">
        <f t="shared" si="108"/>
        <v>1</v>
      </c>
      <c r="N502" s="37">
        <f t="shared" si="108"/>
        <v>0.01</v>
      </c>
      <c r="O502" s="81" t="str">
        <f t="shared" si="108"/>
        <v>% of fuel shifted</v>
      </c>
      <c r="P502" s="138"/>
      <c r="Q502" s="81" t="str">
        <f t="shared" si="107"/>
        <v>industry-ag-main.html#fuel-switching</v>
      </c>
      <c r="R502" s="81" t="str">
        <f t="shared" si="107"/>
        <v>industry-elec-and-hydrogen.html</v>
      </c>
      <c r="S502" s="162"/>
      <c r="T502" s="135"/>
    </row>
    <row r="503" spans="1:20" ht="32" customHeight="1">
      <c r="A503" s="81" t="str">
        <f t="shared" si="105"/>
        <v>Industry</v>
      </c>
      <c r="B503" s="81" t="str">
        <f t="shared" si="105"/>
        <v>Electrification + Hydrogen</v>
      </c>
      <c r="C503" s="81" t="str">
        <f t="shared" si="105"/>
        <v>Fraction of Industrial Fuel Use Shifted to Other Fuels</v>
      </c>
      <c r="D503" s="137" t="s">
        <v>773</v>
      </c>
      <c r="E503" s="135" t="s">
        <v>809</v>
      </c>
      <c r="F503" s="137" t="s">
        <v>774</v>
      </c>
      <c r="G503" s="135" t="s">
        <v>810</v>
      </c>
      <c r="H503" s="80">
        <v>468</v>
      </c>
      <c r="I503" s="135" t="s">
        <v>333</v>
      </c>
      <c r="J503" s="81" t="str">
        <f t="shared" si="108"/>
        <v>Electrification + Hydrogen</v>
      </c>
      <c r="K503" s="81" t="str">
        <f t="shared" si="108"/>
        <v>indst fuel type shifting</v>
      </c>
      <c r="L503" s="37">
        <f t="shared" si="108"/>
        <v>0</v>
      </c>
      <c r="M503" s="37">
        <f t="shared" si="108"/>
        <v>1</v>
      </c>
      <c r="N503" s="37">
        <f t="shared" si="108"/>
        <v>0.01</v>
      </c>
      <c r="O503" s="81" t="str">
        <f t="shared" si="108"/>
        <v>% of fuel shifted</v>
      </c>
      <c r="P503" s="138"/>
      <c r="Q503" s="81" t="str">
        <f t="shared" si="107"/>
        <v>industry-ag-main.html#fuel-switching</v>
      </c>
      <c r="R503" s="81" t="str">
        <f t="shared" si="107"/>
        <v>industry-elec-and-hydrogen.html</v>
      </c>
      <c r="S503" s="162"/>
      <c r="T503" s="135"/>
    </row>
    <row r="504" spans="1:20" ht="32" customHeight="1">
      <c r="A504" s="81" t="str">
        <f t="shared" si="105"/>
        <v>Industry</v>
      </c>
      <c r="B504" s="81" t="str">
        <f t="shared" si="105"/>
        <v>Electrification + Hydrogen</v>
      </c>
      <c r="C504" s="81" t="str">
        <f t="shared" si="105"/>
        <v>Fraction of Industrial Fuel Use Shifted to Other Fuels</v>
      </c>
      <c r="D504" s="137" t="s">
        <v>773</v>
      </c>
      <c r="E504" s="135" t="s">
        <v>811</v>
      </c>
      <c r="F504" s="137" t="s">
        <v>774</v>
      </c>
      <c r="G504" s="135" t="s">
        <v>812</v>
      </c>
      <c r="H504" s="80">
        <v>469</v>
      </c>
      <c r="I504" s="135" t="s">
        <v>333</v>
      </c>
      <c r="J504" s="81" t="str">
        <f t="shared" si="108"/>
        <v>Electrification + Hydrogen</v>
      </c>
      <c r="K504" s="81" t="str">
        <f t="shared" si="108"/>
        <v>indst fuel type shifting</v>
      </c>
      <c r="L504" s="37">
        <f t="shared" si="108"/>
        <v>0</v>
      </c>
      <c r="M504" s="37">
        <f t="shared" si="108"/>
        <v>1</v>
      </c>
      <c r="N504" s="37">
        <f t="shared" si="108"/>
        <v>0.01</v>
      </c>
      <c r="O504" s="81" t="str">
        <f t="shared" si="108"/>
        <v>% of fuel shifted</v>
      </c>
      <c r="P504" s="138"/>
      <c r="Q504" s="81" t="str">
        <f t="shared" si="107"/>
        <v>industry-ag-main.html#fuel-switching</v>
      </c>
      <c r="R504" s="81" t="str">
        <f t="shared" si="107"/>
        <v>industry-elec-and-hydrogen.html</v>
      </c>
      <c r="S504" s="162"/>
      <c r="T504" s="135"/>
    </row>
    <row r="505" spans="1:20" ht="32" customHeight="1">
      <c r="A505" s="81" t="str">
        <f t="shared" si="105"/>
        <v>Industry</v>
      </c>
      <c r="B505" s="81" t="str">
        <f t="shared" si="105"/>
        <v>Electrification + Hydrogen</v>
      </c>
      <c r="C505" s="81" t="str">
        <f t="shared" si="105"/>
        <v>Fraction of Industrial Fuel Use Shifted to Other Fuels</v>
      </c>
      <c r="D505" s="137" t="s">
        <v>773</v>
      </c>
      <c r="E505" s="135" t="s">
        <v>813</v>
      </c>
      <c r="F505" s="137" t="s">
        <v>774</v>
      </c>
      <c r="G505" s="135" t="s">
        <v>814</v>
      </c>
      <c r="H505" s="80">
        <v>470</v>
      </c>
      <c r="I505" s="135" t="s">
        <v>333</v>
      </c>
      <c r="J505" s="81" t="str">
        <f t="shared" si="108"/>
        <v>Electrification + Hydrogen</v>
      </c>
      <c r="K505" s="81" t="str">
        <f t="shared" si="108"/>
        <v>indst fuel type shifting</v>
      </c>
      <c r="L505" s="37">
        <f t="shared" si="108"/>
        <v>0</v>
      </c>
      <c r="M505" s="37">
        <f t="shared" si="108"/>
        <v>1</v>
      </c>
      <c r="N505" s="37">
        <f t="shared" si="108"/>
        <v>0.01</v>
      </c>
      <c r="O505" s="81" t="str">
        <f t="shared" si="108"/>
        <v>% of fuel shifted</v>
      </c>
      <c r="P505" s="138"/>
      <c r="Q505" s="81" t="str">
        <f t="shared" si="107"/>
        <v>industry-ag-main.html#fuel-switching</v>
      </c>
      <c r="R505" s="81" t="str">
        <f t="shared" si="107"/>
        <v>industry-elec-and-hydrogen.html</v>
      </c>
      <c r="S505" s="162"/>
      <c r="T505" s="135"/>
    </row>
    <row r="506" spans="1:20" ht="32" customHeight="1">
      <c r="A506" s="81" t="str">
        <f t="shared" si="105"/>
        <v>Industry</v>
      </c>
      <c r="B506" s="81" t="str">
        <f t="shared" si="105"/>
        <v>Electrification + Hydrogen</v>
      </c>
      <c r="C506" s="81" t="str">
        <f t="shared" si="105"/>
        <v>Fraction of Industrial Fuel Use Shifted to Other Fuels</v>
      </c>
      <c r="D506" s="137" t="s">
        <v>773</v>
      </c>
      <c r="E506" s="135" t="s">
        <v>815</v>
      </c>
      <c r="F506" s="137" t="s">
        <v>774</v>
      </c>
      <c r="G506" s="135" t="s">
        <v>816</v>
      </c>
      <c r="H506" s="80">
        <v>471</v>
      </c>
      <c r="I506" s="135" t="s">
        <v>333</v>
      </c>
      <c r="J506" s="81" t="str">
        <f t="shared" si="108"/>
        <v>Electrification + Hydrogen</v>
      </c>
      <c r="K506" s="81" t="str">
        <f t="shared" si="108"/>
        <v>indst fuel type shifting</v>
      </c>
      <c r="L506" s="37">
        <f t="shared" si="108"/>
        <v>0</v>
      </c>
      <c r="M506" s="37">
        <f t="shared" si="108"/>
        <v>1</v>
      </c>
      <c r="N506" s="37">
        <f t="shared" si="108"/>
        <v>0.01</v>
      </c>
      <c r="O506" s="81" t="str">
        <f t="shared" si="108"/>
        <v>% of fuel shifted</v>
      </c>
      <c r="P506" s="138"/>
      <c r="Q506" s="81" t="str">
        <f t="shared" si="107"/>
        <v>industry-ag-main.html#fuel-switching</v>
      </c>
      <c r="R506" s="81" t="str">
        <f t="shared" si="107"/>
        <v>industry-elec-and-hydrogen.html</v>
      </c>
      <c r="S506" s="162"/>
      <c r="T506" s="135"/>
    </row>
    <row r="507" spans="1:20" ht="32" customHeight="1">
      <c r="A507" s="81" t="str">
        <f t="shared" si="105"/>
        <v>Industry</v>
      </c>
      <c r="B507" s="81" t="str">
        <f t="shared" si="105"/>
        <v>Electrification + Hydrogen</v>
      </c>
      <c r="C507" s="81" t="str">
        <f t="shared" si="105"/>
        <v>Fraction of Industrial Fuel Use Shifted to Other Fuels</v>
      </c>
      <c r="D507" s="137" t="s">
        <v>773</v>
      </c>
      <c r="E507" s="135" t="s">
        <v>817</v>
      </c>
      <c r="F507" s="137" t="s">
        <v>774</v>
      </c>
      <c r="G507" s="135" t="s">
        <v>818</v>
      </c>
      <c r="H507" s="80">
        <v>472</v>
      </c>
      <c r="I507" s="135" t="s">
        <v>333</v>
      </c>
      <c r="J507" s="81" t="str">
        <f t="shared" si="108"/>
        <v>Electrification + Hydrogen</v>
      </c>
      <c r="K507" s="81" t="str">
        <f t="shared" si="108"/>
        <v>indst fuel type shifting</v>
      </c>
      <c r="L507" s="37">
        <f t="shared" si="108"/>
        <v>0</v>
      </c>
      <c r="M507" s="37">
        <f t="shared" si="108"/>
        <v>1</v>
      </c>
      <c r="N507" s="37">
        <f t="shared" si="108"/>
        <v>0.01</v>
      </c>
      <c r="O507" s="81" t="str">
        <f t="shared" si="108"/>
        <v>% of fuel shifted</v>
      </c>
      <c r="P507" s="138"/>
      <c r="Q507" s="81" t="str">
        <f t="shared" si="107"/>
        <v>industry-ag-main.html#fuel-switching</v>
      </c>
      <c r="R507" s="81" t="str">
        <f t="shared" si="107"/>
        <v>industry-elec-and-hydrogen.html</v>
      </c>
      <c r="S507" s="162"/>
      <c r="T507" s="135"/>
    </row>
    <row r="508" spans="1:20" ht="32" customHeight="1">
      <c r="A508" s="81" t="str">
        <f t="shared" si="105"/>
        <v>Industry</v>
      </c>
      <c r="B508" s="81" t="str">
        <f t="shared" si="105"/>
        <v>Electrification + Hydrogen</v>
      </c>
      <c r="C508" s="81" t="str">
        <f t="shared" si="105"/>
        <v>Fraction of Industrial Fuel Use Shifted to Other Fuels</v>
      </c>
      <c r="D508" s="137" t="s">
        <v>773</v>
      </c>
      <c r="E508" s="135" t="s">
        <v>819</v>
      </c>
      <c r="F508" s="137" t="s">
        <v>774</v>
      </c>
      <c r="G508" s="135" t="s">
        <v>820</v>
      </c>
      <c r="H508" s="80">
        <v>473</v>
      </c>
      <c r="I508" s="135" t="s">
        <v>333</v>
      </c>
      <c r="J508" s="81" t="str">
        <f t="shared" si="108"/>
        <v>Electrification + Hydrogen</v>
      </c>
      <c r="K508" s="81" t="str">
        <f t="shared" si="108"/>
        <v>indst fuel type shifting</v>
      </c>
      <c r="L508" s="37">
        <f t="shared" si="108"/>
        <v>0</v>
      </c>
      <c r="M508" s="37">
        <f t="shared" si="108"/>
        <v>1</v>
      </c>
      <c r="N508" s="37">
        <f t="shared" si="108"/>
        <v>0.01</v>
      </c>
      <c r="O508" s="81" t="str">
        <f t="shared" si="108"/>
        <v>% of fuel shifted</v>
      </c>
      <c r="P508" s="138"/>
      <c r="Q508" s="81" t="str">
        <f t="shared" si="107"/>
        <v>industry-ag-main.html#fuel-switching</v>
      </c>
      <c r="R508" s="81" t="str">
        <f t="shared" si="107"/>
        <v>industry-elec-and-hydrogen.html</v>
      </c>
      <c r="S508" s="162"/>
      <c r="T508" s="135"/>
    </row>
    <row r="509" spans="1:20" ht="32" customHeight="1">
      <c r="A509" s="81" t="str">
        <f t="shared" si="105"/>
        <v>Industry</v>
      </c>
      <c r="B509" s="81" t="str">
        <f t="shared" si="105"/>
        <v>Electrification + Hydrogen</v>
      </c>
      <c r="C509" s="81" t="str">
        <f t="shared" si="105"/>
        <v>Fraction of Industrial Fuel Use Shifted to Other Fuels</v>
      </c>
      <c r="D509" s="137" t="s">
        <v>773</v>
      </c>
      <c r="E509" s="135" t="s">
        <v>821</v>
      </c>
      <c r="F509" s="137" t="s">
        <v>774</v>
      </c>
      <c r="G509" s="135" t="s">
        <v>822</v>
      </c>
      <c r="H509" s="80">
        <v>474</v>
      </c>
      <c r="I509" s="135" t="s">
        <v>333</v>
      </c>
      <c r="J509" s="81" t="str">
        <f t="shared" si="108"/>
        <v>Electrification + Hydrogen</v>
      </c>
      <c r="K509" s="81" t="str">
        <f t="shared" si="108"/>
        <v>indst fuel type shifting</v>
      </c>
      <c r="L509" s="37">
        <f t="shared" si="108"/>
        <v>0</v>
      </c>
      <c r="M509" s="37">
        <f t="shared" si="108"/>
        <v>1</v>
      </c>
      <c r="N509" s="37">
        <f t="shared" si="108"/>
        <v>0.01</v>
      </c>
      <c r="O509" s="81" t="str">
        <f t="shared" si="108"/>
        <v>% of fuel shifted</v>
      </c>
      <c r="P509" s="138"/>
      <c r="Q509" s="81" t="str">
        <f t="shared" si="107"/>
        <v>industry-ag-main.html#fuel-switching</v>
      </c>
      <c r="R509" s="81" t="str">
        <f t="shared" si="107"/>
        <v>industry-elec-and-hydrogen.html</v>
      </c>
      <c r="S509" s="162"/>
      <c r="T509" s="135"/>
    </row>
    <row r="510" spans="1:20" ht="32" customHeight="1">
      <c r="A510" s="81" t="str">
        <f t="shared" si="105"/>
        <v>Industry</v>
      </c>
      <c r="B510" s="81" t="str">
        <f t="shared" si="105"/>
        <v>Electrification + Hydrogen</v>
      </c>
      <c r="C510" s="81" t="str">
        <f t="shared" si="105"/>
        <v>Fraction of Industrial Fuel Use Shifted to Other Fuels</v>
      </c>
      <c r="D510" s="137" t="s">
        <v>773</v>
      </c>
      <c r="E510" s="135" t="s">
        <v>823</v>
      </c>
      <c r="F510" s="137" t="s">
        <v>774</v>
      </c>
      <c r="G510" s="135" t="s">
        <v>824</v>
      </c>
      <c r="H510" s="80">
        <v>475</v>
      </c>
      <c r="I510" s="135" t="s">
        <v>333</v>
      </c>
      <c r="J510" s="81" t="str">
        <f t="shared" si="108"/>
        <v>Electrification + Hydrogen</v>
      </c>
      <c r="K510" s="81" t="str">
        <f t="shared" si="108"/>
        <v>indst fuel type shifting</v>
      </c>
      <c r="L510" s="37">
        <f t="shared" si="108"/>
        <v>0</v>
      </c>
      <c r="M510" s="37">
        <f t="shared" si="108"/>
        <v>1</v>
      </c>
      <c r="N510" s="37">
        <f t="shared" si="108"/>
        <v>0.01</v>
      </c>
      <c r="O510" s="81" t="str">
        <f t="shared" si="108"/>
        <v>% of fuel shifted</v>
      </c>
      <c r="P510" s="138"/>
      <c r="Q510" s="81" t="str">
        <f t="shared" si="107"/>
        <v>industry-ag-main.html#fuel-switching</v>
      </c>
      <c r="R510" s="81" t="str">
        <f t="shared" si="107"/>
        <v>industry-elec-and-hydrogen.html</v>
      </c>
      <c r="S510" s="162"/>
      <c r="T510" s="135"/>
    </row>
    <row r="511" spans="1:20" ht="32" customHeight="1">
      <c r="A511" s="81" t="str">
        <f t="shared" si="105"/>
        <v>Industry</v>
      </c>
      <c r="B511" s="81" t="str">
        <f t="shared" si="105"/>
        <v>Electrification + Hydrogen</v>
      </c>
      <c r="C511" s="81" t="str">
        <f t="shared" si="105"/>
        <v>Fraction of Industrial Fuel Use Shifted to Other Fuels</v>
      </c>
      <c r="D511" s="137" t="s">
        <v>775</v>
      </c>
      <c r="E511" s="135" t="s">
        <v>800</v>
      </c>
      <c r="F511" s="137" t="s">
        <v>776</v>
      </c>
      <c r="G511" s="135" t="s">
        <v>801</v>
      </c>
      <c r="H511" s="80">
        <v>476</v>
      </c>
      <c r="I511" s="135" t="s">
        <v>333</v>
      </c>
      <c r="J511" s="81" t="str">
        <f t="shared" si="108"/>
        <v>Electrification + Hydrogen</v>
      </c>
      <c r="K511" s="81" t="str">
        <f t="shared" si="108"/>
        <v>indst fuel type shifting</v>
      </c>
      <c r="L511" s="37">
        <f t="shared" si="108"/>
        <v>0</v>
      </c>
      <c r="M511" s="37">
        <f t="shared" si="108"/>
        <v>1</v>
      </c>
      <c r="N511" s="37">
        <f t="shared" si="108"/>
        <v>0.01</v>
      </c>
      <c r="O511" s="81" t="str">
        <f t="shared" si="108"/>
        <v>% of fuel shifted</v>
      </c>
      <c r="P511" s="138"/>
      <c r="Q511" s="81" t="str">
        <f t="shared" si="107"/>
        <v>industry-ag-main.html#fuel-switching</v>
      </c>
      <c r="R511" s="81" t="str">
        <f t="shared" si="107"/>
        <v>industry-elec-and-hydrogen.html</v>
      </c>
      <c r="S511" s="162"/>
      <c r="T511" s="135"/>
    </row>
    <row r="512" spans="1:20" ht="32" customHeight="1">
      <c r="A512" s="81" t="str">
        <f t="shared" ref="A512:C530" si="109">A$451</f>
        <v>Industry</v>
      </c>
      <c r="B512" s="81" t="str">
        <f t="shared" si="109"/>
        <v>Electrification + Hydrogen</v>
      </c>
      <c r="C512" s="81" t="str">
        <f t="shared" si="109"/>
        <v>Fraction of Industrial Fuel Use Shifted to Other Fuels</v>
      </c>
      <c r="D512" s="137" t="s">
        <v>775</v>
      </c>
      <c r="E512" s="135" t="s">
        <v>807</v>
      </c>
      <c r="F512" s="137" t="s">
        <v>776</v>
      </c>
      <c r="G512" s="135" t="s">
        <v>808</v>
      </c>
      <c r="H512" s="80">
        <v>477</v>
      </c>
      <c r="I512" s="135" t="s">
        <v>333</v>
      </c>
      <c r="J512" s="81" t="str">
        <f t="shared" ref="J512:O521" si="110">J$451</f>
        <v>Electrification + Hydrogen</v>
      </c>
      <c r="K512" s="81" t="str">
        <f t="shared" si="110"/>
        <v>indst fuel type shifting</v>
      </c>
      <c r="L512" s="37">
        <f t="shared" si="110"/>
        <v>0</v>
      </c>
      <c r="M512" s="37">
        <f t="shared" si="110"/>
        <v>1</v>
      </c>
      <c r="N512" s="37">
        <f t="shared" si="110"/>
        <v>0.01</v>
      </c>
      <c r="O512" s="81" t="str">
        <f t="shared" si="110"/>
        <v>% of fuel shifted</v>
      </c>
      <c r="P512" s="138"/>
      <c r="Q512" s="81" t="str">
        <f t="shared" ref="Q512:R530" si="111">Q$451</f>
        <v>industry-ag-main.html#fuel-switching</v>
      </c>
      <c r="R512" s="81" t="str">
        <f t="shared" si="111"/>
        <v>industry-elec-and-hydrogen.html</v>
      </c>
      <c r="S512" s="162"/>
      <c r="T512" s="135"/>
    </row>
    <row r="513" spans="1:20" ht="224" customHeight="1">
      <c r="A513" s="81" t="str">
        <f t="shared" si="109"/>
        <v>Industry</v>
      </c>
      <c r="B513" s="81" t="str">
        <f t="shared" si="109"/>
        <v>Electrification + Hydrogen</v>
      </c>
      <c r="C513" s="81" t="str">
        <f t="shared" si="109"/>
        <v>Fraction of Industrial Fuel Use Shifted to Other Fuels</v>
      </c>
      <c r="D513" s="137" t="s">
        <v>775</v>
      </c>
      <c r="E513" s="135" t="s">
        <v>809</v>
      </c>
      <c r="F513" s="137" t="s">
        <v>776</v>
      </c>
      <c r="G513" s="135" t="s">
        <v>810</v>
      </c>
      <c r="H513" s="80">
        <v>478</v>
      </c>
      <c r="I513" s="135" t="s">
        <v>311</v>
      </c>
      <c r="J513" s="81" t="str">
        <f t="shared" si="110"/>
        <v>Electrification + Hydrogen</v>
      </c>
      <c r="K513" s="81" t="str">
        <f t="shared" si="110"/>
        <v>indst fuel type shifting</v>
      </c>
      <c r="L513" s="37">
        <f t="shared" si="110"/>
        <v>0</v>
      </c>
      <c r="M513" s="37">
        <f t="shared" si="110"/>
        <v>1</v>
      </c>
      <c r="N513" s="37">
        <f t="shared" si="110"/>
        <v>0.01</v>
      </c>
      <c r="O513" s="81" t="str">
        <f t="shared" si="110"/>
        <v>% of fuel shifted</v>
      </c>
      <c r="P513" s="138" t="s">
        <v>861</v>
      </c>
      <c r="Q513" s="81" t="str">
        <f t="shared" si="111"/>
        <v>industry-ag-main.html#fuel-switching</v>
      </c>
      <c r="R513" s="81" t="str">
        <f t="shared" si="111"/>
        <v>industry-elec-and-hydrogen.html</v>
      </c>
      <c r="S513" s="162"/>
      <c r="T513" s="135"/>
    </row>
    <row r="514" spans="1:20" ht="32" customHeight="1">
      <c r="A514" s="81" t="str">
        <f t="shared" si="109"/>
        <v>Industry</v>
      </c>
      <c r="B514" s="81" t="str">
        <f t="shared" si="109"/>
        <v>Electrification + Hydrogen</v>
      </c>
      <c r="C514" s="81" t="str">
        <f t="shared" si="109"/>
        <v>Fraction of Industrial Fuel Use Shifted to Other Fuels</v>
      </c>
      <c r="D514" s="137" t="s">
        <v>775</v>
      </c>
      <c r="E514" s="135" t="s">
        <v>811</v>
      </c>
      <c r="F514" s="137" t="s">
        <v>776</v>
      </c>
      <c r="G514" s="135" t="s">
        <v>812</v>
      </c>
      <c r="H514" s="80">
        <v>479</v>
      </c>
      <c r="I514" s="135" t="s">
        <v>333</v>
      </c>
      <c r="J514" s="81" t="str">
        <f t="shared" si="110"/>
        <v>Electrification + Hydrogen</v>
      </c>
      <c r="K514" s="81" t="str">
        <f t="shared" si="110"/>
        <v>indst fuel type shifting</v>
      </c>
      <c r="L514" s="37">
        <f t="shared" si="110"/>
        <v>0</v>
      </c>
      <c r="M514" s="37">
        <f t="shared" si="110"/>
        <v>1</v>
      </c>
      <c r="N514" s="37">
        <f t="shared" si="110"/>
        <v>0.01</v>
      </c>
      <c r="O514" s="81" t="str">
        <f t="shared" si="110"/>
        <v>% of fuel shifted</v>
      </c>
      <c r="P514" s="138"/>
      <c r="Q514" s="81" t="str">
        <f t="shared" si="111"/>
        <v>industry-ag-main.html#fuel-switching</v>
      </c>
      <c r="R514" s="81" t="str">
        <f t="shared" si="111"/>
        <v>industry-elec-and-hydrogen.html</v>
      </c>
      <c r="S514" s="162"/>
      <c r="T514" s="135"/>
    </row>
    <row r="515" spans="1:20" ht="224" customHeight="1">
      <c r="A515" s="81" t="str">
        <f t="shared" si="109"/>
        <v>Industry</v>
      </c>
      <c r="B515" s="81" t="str">
        <f t="shared" si="109"/>
        <v>Electrification + Hydrogen</v>
      </c>
      <c r="C515" s="81" t="str">
        <f t="shared" si="109"/>
        <v>Fraction of Industrial Fuel Use Shifted to Other Fuels</v>
      </c>
      <c r="D515" s="137" t="s">
        <v>775</v>
      </c>
      <c r="E515" s="135" t="s">
        <v>813</v>
      </c>
      <c r="F515" s="137" t="s">
        <v>776</v>
      </c>
      <c r="G515" s="135" t="s">
        <v>814</v>
      </c>
      <c r="H515" s="80">
        <v>480</v>
      </c>
      <c r="I515" s="135" t="s">
        <v>311</v>
      </c>
      <c r="J515" s="81" t="str">
        <f t="shared" si="110"/>
        <v>Electrification + Hydrogen</v>
      </c>
      <c r="K515" s="81" t="str">
        <f t="shared" si="110"/>
        <v>indst fuel type shifting</v>
      </c>
      <c r="L515" s="37">
        <f t="shared" si="110"/>
        <v>0</v>
      </c>
      <c r="M515" s="37">
        <f t="shared" si="110"/>
        <v>1</v>
      </c>
      <c r="N515" s="37">
        <f t="shared" si="110"/>
        <v>0.01</v>
      </c>
      <c r="O515" s="81" t="str">
        <f t="shared" si="110"/>
        <v>% of fuel shifted</v>
      </c>
      <c r="P515" s="138" t="s">
        <v>862</v>
      </c>
      <c r="Q515" s="81" t="str">
        <f t="shared" si="111"/>
        <v>industry-ag-main.html#fuel-switching</v>
      </c>
      <c r="R515" s="81" t="str">
        <f t="shared" si="111"/>
        <v>industry-elec-and-hydrogen.html</v>
      </c>
      <c r="S515" s="162"/>
      <c r="T515" s="135"/>
    </row>
    <row r="516" spans="1:20" ht="32" customHeight="1">
      <c r="A516" s="81" t="str">
        <f t="shared" si="109"/>
        <v>Industry</v>
      </c>
      <c r="B516" s="81" t="str">
        <f t="shared" si="109"/>
        <v>Electrification + Hydrogen</v>
      </c>
      <c r="C516" s="81" t="str">
        <f t="shared" si="109"/>
        <v>Fraction of Industrial Fuel Use Shifted to Other Fuels</v>
      </c>
      <c r="D516" s="137" t="s">
        <v>775</v>
      </c>
      <c r="E516" s="135" t="s">
        <v>815</v>
      </c>
      <c r="F516" s="137" t="s">
        <v>776</v>
      </c>
      <c r="G516" s="135" t="s">
        <v>816</v>
      </c>
      <c r="H516" s="80">
        <v>481</v>
      </c>
      <c r="I516" s="135" t="s">
        <v>333</v>
      </c>
      <c r="J516" s="81" t="str">
        <f t="shared" si="110"/>
        <v>Electrification + Hydrogen</v>
      </c>
      <c r="K516" s="81" t="str">
        <f t="shared" si="110"/>
        <v>indst fuel type shifting</v>
      </c>
      <c r="L516" s="37">
        <f t="shared" si="110"/>
        <v>0</v>
      </c>
      <c r="M516" s="37">
        <f t="shared" si="110"/>
        <v>1</v>
      </c>
      <c r="N516" s="37">
        <f t="shared" si="110"/>
        <v>0.01</v>
      </c>
      <c r="O516" s="81" t="str">
        <f t="shared" si="110"/>
        <v>% of fuel shifted</v>
      </c>
      <c r="P516" s="138"/>
      <c r="Q516" s="81" t="str">
        <f t="shared" si="111"/>
        <v>industry-ag-main.html#fuel-switching</v>
      </c>
      <c r="R516" s="81" t="str">
        <f t="shared" si="111"/>
        <v>industry-elec-and-hydrogen.html</v>
      </c>
      <c r="S516" s="162"/>
      <c r="T516" s="135"/>
    </row>
    <row r="517" spans="1:20" ht="32" customHeight="1">
      <c r="A517" s="81" t="str">
        <f t="shared" si="109"/>
        <v>Industry</v>
      </c>
      <c r="B517" s="81" t="str">
        <f t="shared" si="109"/>
        <v>Electrification + Hydrogen</v>
      </c>
      <c r="C517" s="81" t="str">
        <f t="shared" si="109"/>
        <v>Fraction of Industrial Fuel Use Shifted to Other Fuels</v>
      </c>
      <c r="D517" s="137" t="s">
        <v>775</v>
      </c>
      <c r="E517" s="135" t="s">
        <v>817</v>
      </c>
      <c r="F517" s="137" t="s">
        <v>776</v>
      </c>
      <c r="G517" s="135" t="s">
        <v>818</v>
      </c>
      <c r="H517" s="80">
        <v>482</v>
      </c>
      <c r="I517" s="135" t="s">
        <v>333</v>
      </c>
      <c r="J517" s="81" t="str">
        <f t="shared" si="110"/>
        <v>Electrification + Hydrogen</v>
      </c>
      <c r="K517" s="81" t="str">
        <f t="shared" si="110"/>
        <v>indst fuel type shifting</v>
      </c>
      <c r="L517" s="37">
        <f t="shared" si="110"/>
        <v>0</v>
      </c>
      <c r="M517" s="37">
        <f t="shared" si="110"/>
        <v>1</v>
      </c>
      <c r="N517" s="37">
        <f t="shared" si="110"/>
        <v>0.01</v>
      </c>
      <c r="O517" s="81" t="str">
        <f t="shared" si="110"/>
        <v>% of fuel shifted</v>
      </c>
      <c r="P517" s="138"/>
      <c r="Q517" s="81" t="str">
        <f t="shared" si="111"/>
        <v>industry-ag-main.html#fuel-switching</v>
      </c>
      <c r="R517" s="81" t="str">
        <f t="shared" si="111"/>
        <v>industry-elec-and-hydrogen.html</v>
      </c>
      <c r="S517" s="162"/>
      <c r="T517" s="135"/>
    </row>
    <row r="518" spans="1:20" ht="224" customHeight="1">
      <c r="A518" s="81" t="str">
        <f t="shared" si="109"/>
        <v>Industry</v>
      </c>
      <c r="B518" s="81" t="str">
        <f t="shared" si="109"/>
        <v>Electrification + Hydrogen</v>
      </c>
      <c r="C518" s="81" t="str">
        <f t="shared" si="109"/>
        <v>Fraction of Industrial Fuel Use Shifted to Other Fuels</v>
      </c>
      <c r="D518" s="137" t="s">
        <v>775</v>
      </c>
      <c r="E518" s="135" t="s">
        <v>819</v>
      </c>
      <c r="F518" s="137" t="s">
        <v>776</v>
      </c>
      <c r="G518" s="135" t="s">
        <v>820</v>
      </c>
      <c r="H518" s="80">
        <v>483</v>
      </c>
      <c r="I518" s="135" t="s">
        <v>311</v>
      </c>
      <c r="J518" s="81" t="str">
        <f t="shared" si="110"/>
        <v>Electrification + Hydrogen</v>
      </c>
      <c r="K518" s="81" t="str">
        <f t="shared" si="110"/>
        <v>indst fuel type shifting</v>
      </c>
      <c r="L518" s="37">
        <f t="shared" si="110"/>
        <v>0</v>
      </c>
      <c r="M518" s="37">
        <f t="shared" si="110"/>
        <v>1</v>
      </c>
      <c r="N518" s="37">
        <f t="shared" si="110"/>
        <v>0.01</v>
      </c>
      <c r="O518" s="81" t="str">
        <f t="shared" si="110"/>
        <v>% of fuel shifted</v>
      </c>
      <c r="P518" s="138" t="s">
        <v>863</v>
      </c>
      <c r="Q518" s="81" t="str">
        <f t="shared" si="111"/>
        <v>industry-ag-main.html#fuel-switching</v>
      </c>
      <c r="R518" s="81" t="str">
        <f t="shared" si="111"/>
        <v>industry-elec-and-hydrogen.html</v>
      </c>
      <c r="S518" s="162"/>
      <c r="T518" s="135"/>
    </row>
    <row r="519" spans="1:20" ht="224" customHeight="1">
      <c r="A519" s="81" t="str">
        <f t="shared" si="109"/>
        <v>Industry</v>
      </c>
      <c r="B519" s="81" t="str">
        <f t="shared" si="109"/>
        <v>Electrification + Hydrogen</v>
      </c>
      <c r="C519" s="81" t="str">
        <f t="shared" si="109"/>
        <v>Fraction of Industrial Fuel Use Shifted to Other Fuels</v>
      </c>
      <c r="D519" s="137" t="s">
        <v>775</v>
      </c>
      <c r="E519" s="135" t="s">
        <v>821</v>
      </c>
      <c r="F519" s="137" t="s">
        <v>776</v>
      </c>
      <c r="G519" s="135" t="s">
        <v>822</v>
      </c>
      <c r="H519" s="80">
        <v>484</v>
      </c>
      <c r="I519" s="135" t="s">
        <v>311</v>
      </c>
      <c r="J519" s="81" t="str">
        <f t="shared" si="110"/>
        <v>Electrification + Hydrogen</v>
      </c>
      <c r="K519" s="81" t="str">
        <f t="shared" si="110"/>
        <v>indst fuel type shifting</v>
      </c>
      <c r="L519" s="37">
        <f t="shared" si="110"/>
        <v>0</v>
      </c>
      <c r="M519" s="37">
        <f t="shared" si="110"/>
        <v>1</v>
      </c>
      <c r="N519" s="37">
        <f t="shared" si="110"/>
        <v>0.01</v>
      </c>
      <c r="O519" s="81" t="str">
        <f t="shared" si="110"/>
        <v>% of fuel shifted</v>
      </c>
      <c r="P519" s="138" t="s">
        <v>864</v>
      </c>
      <c r="Q519" s="81" t="str">
        <f t="shared" si="111"/>
        <v>industry-ag-main.html#fuel-switching</v>
      </c>
      <c r="R519" s="81" t="str">
        <f t="shared" si="111"/>
        <v>industry-elec-and-hydrogen.html</v>
      </c>
      <c r="S519" s="162"/>
      <c r="T519" s="135"/>
    </row>
    <row r="520" spans="1:20" ht="32" customHeight="1">
      <c r="A520" s="81" t="str">
        <f t="shared" si="109"/>
        <v>Industry</v>
      </c>
      <c r="B520" s="81" t="str">
        <f t="shared" si="109"/>
        <v>Electrification + Hydrogen</v>
      </c>
      <c r="C520" s="81" t="str">
        <f t="shared" si="109"/>
        <v>Fraction of Industrial Fuel Use Shifted to Other Fuels</v>
      </c>
      <c r="D520" s="137" t="s">
        <v>775</v>
      </c>
      <c r="E520" s="135" t="s">
        <v>823</v>
      </c>
      <c r="F520" s="137" t="s">
        <v>776</v>
      </c>
      <c r="G520" s="135" t="s">
        <v>824</v>
      </c>
      <c r="H520" s="80">
        <v>485</v>
      </c>
      <c r="I520" s="135" t="s">
        <v>333</v>
      </c>
      <c r="J520" s="81" t="str">
        <f t="shared" si="110"/>
        <v>Electrification + Hydrogen</v>
      </c>
      <c r="K520" s="81" t="str">
        <f t="shared" si="110"/>
        <v>indst fuel type shifting</v>
      </c>
      <c r="L520" s="37">
        <f t="shared" si="110"/>
        <v>0</v>
      </c>
      <c r="M520" s="37">
        <f t="shared" si="110"/>
        <v>1</v>
      </c>
      <c r="N520" s="37">
        <f t="shared" si="110"/>
        <v>0.01</v>
      </c>
      <c r="O520" s="81" t="str">
        <f t="shared" si="110"/>
        <v>% of fuel shifted</v>
      </c>
      <c r="P520" s="138"/>
      <c r="Q520" s="81" t="str">
        <f t="shared" si="111"/>
        <v>industry-ag-main.html#fuel-switching</v>
      </c>
      <c r="R520" s="81" t="str">
        <f t="shared" si="111"/>
        <v>industry-elec-and-hydrogen.html</v>
      </c>
      <c r="S520" s="162"/>
      <c r="T520" s="135"/>
    </row>
    <row r="521" spans="1:20" ht="32" customHeight="1">
      <c r="A521" s="81" t="str">
        <f t="shared" si="109"/>
        <v>Industry</v>
      </c>
      <c r="B521" s="81" t="str">
        <f t="shared" si="109"/>
        <v>Electrification + Hydrogen</v>
      </c>
      <c r="C521" s="81" t="str">
        <f t="shared" si="109"/>
        <v>Fraction of Industrial Fuel Use Shifted to Other Fuels</v>
      </c>
      <c r="D521" s="137" t="s">
        <v>777</v>
      </c>
      <c r="E521" s="135" t="s">
        <v>800</v>
      </c>
      <c r="F521" s="137" t="s">
        <v>778</v>
      </c>
      <c r="G521" s="135" t="s">
        <v>801</v>
      </c>
      <c r="H521" s="80">
        <v>486</v>
      </c>
      <c r="I521" s="135" t="s">
        <v>333</v>
      </c>
      <c r="J521" s="81" t="str">
        <f t="shared" si="110"/>
        <v>Electrification + Hydrogen</v>
      </c>
      <c r="K521" s="81" t="str">
        <f t="shared" si="110"/>
        <v>indst fuel type shifting</v>
      </c>
      <c r="L521" s="37">
        <f t="shared" si="110"/>
        <v>0</v>
      </c>
      <c r="M521" s="37">
        <f t="shared" si="110"/>
        <v>1</v>
      </c>
      <c r="N521" s="37">
        <f t="shared" si="110"/>
        <v>0.01</v>
      </c>
      <c r="O521" s="81" t="str">
        <f t="shared" si="110"/>
        <v>% of fuel shifted</v>
      </c>
      <c r="P521" s="138"/>
      <c r="Q521" s="81" t="str">
        <f t="shared" si="111"/>
        <v>industry-ag-main.html#fuel-switching</v>
      </c>
      <c r="R521" s="81" t="str">
        <f t="shared" si="111"/>
        <v>industry-elec-and-hydrogen.html</v>
      </c>
      <c r="S521" s="162"/>
      <c r="T521" s="135"/>
    </row>
    <row r="522" spans="1:20" ht="208" customHeight="1">
      <c r="A522" s="81" t="str">
        <f t="shared" si="109"/>
        <v>Industry</v>
      </c>
      <c r="B522" s="81" t="str">
        <f t="shared" si="109"/>
        <v>Electrification + Hydrogen</v>
      </c>
      <c r="C522" s="81" t="str">
        <f t="shared" si="109"/>
        <v>Fraction of Industrial Fuel Use Shifted to Other Fuels</v>
      </c>
      <c r="D522" s="137" t="s">
        <v>777</v>
      </c>
      <c r="E522" s="135" t="s">
        <v>807</v>
      </c>
      <c r="F522" s="137" t="s">
        <v>778</v>
      </c>
      <c r="G522" s="135" t="s">
        <v>808</v>
      </c>
      <c r="H522" s="80">
        <v>487</v>
      </c>
      <c r="I522" s="135" t="s">
        <v>311</v>
      </c>
      <c r="J522" s="81" t="str">
        <f t="shared" ref="J522:O530" si="112">J$451</f>
        <v>Electrification + Hydrogen</v>
      </c>
      <c r="K522" s="81" t="str">
        <f t="shared" si="112"/>
        <v>indst fuel type shifting</v>
      </c>
      <c r="L522" s="37">
        <f t="shared" si="112"/>
        <v>0</v>
      </c>
      <c r="M522" s="37">
        <f t="shared" si="112"/>
        <v>1</v>
      </c>
      <c r="N522" s="37">
        <f t="shared" si="112"/>
        <v>0.01</v>
      </c>
      <c r="O522" s="81" t="str">
        <f t="shared" si="112"/>
        <v>% of fuel shifted</v>
      </c>
      <c r="P522" s="138" t="s">
        <v>865</v>
      </c>
      <c r="Q522" s="81" t="str">
        <f t="shared" si="111"/>
        <v>industry-ag-main.html#fuel-switching</v>
      </c>
      <c r="R522" s="81" t="str">
        <f t="shared" si="111"/>
        <v>industry-elec-and-hydrogen.html</v>
      </c>
      <c r="S522" s="162"/>
      <c r="T522" s="135"/>
    </row>
    <row r="523" spans="1:20" ht="224" customHeight="1">
      <c r="A523" s="81" t="str">
        <f t="shared" si="109"/>
        <v>Industry</v>
      </c>
      <c r="B523" s="81" t="str">
        <f t="shared" si="109"/>
        <v>Electrification + Hydrogen</v>
      </c>
      <c r="C523" s="81" t="str">
        <f t="shared" si="109"/>
        <v>Fraction of Industrial Fuel Use Shifted to Other Fuels</v>
      </c>
      <c r="D523" s="137" t="s">
        <v>777</v>
      </c>
      <c r="E523" s="135" t="s">
        <v>809</v>
      </c>
      <c r="F523" s="137" t="s">
        <v>778</v>
      </c>
      <c r="G523" s="135" t="s">
        <v>810</v>
      </c>
      <c r="H523" s="80">
        <v>488</v>
      </c>
      <c r="I523" s="135" t="s">
        <v>311</v>
      </c>
      <c r="J523" s="81" t="str">
        <f t="shared" si="112"/>
        <v>Electrification + Hydrogen</v>
      </c>
      <c r="K523" s="81" t="str">
        <f t="shared" si="112"/>
        <v>indst fuel type shifting</v>
      </c>
      <c r="L523" s="37">
        <f t="shared" si="112"/>
        <v>0</v>
      </c>
      <c r="M523" s="37">
        <f t="shared" si="112"/>
        <v>1</v>
      </c>
      <c r="N523" s="37">
        <f t="shared" si="112"/>
        <v>0.01</v>
      </c>
      <c r="O523" s="81" t="str">
        <f t="shared" si="112"/>
        <v>% of fuel shifted</v>
      </c>
      <c r="P523" s="138" t="s">
        <v>866</v>
      </c>
      <c r="Q523" s="81" t="str">
        <f t="shared" si="111"/>
        <v>industry-ag-main.html#fuel-switching</v>
      </c>
      <c r="R523" s="81" t="str">
        <f t="shared" si="111"/>
        <v>industry-elec-and-hydrogen.html</v>
      </c>
      <c r="S523" s="162"/>
      <c r="T523" s="135"/>
    </row>
    <row r="524" spans="1:20" ht="32" customHeight="1">
      <c r="A524" s="81" t="str">
        <f t="shared" si="109"/>
        <v>Industry</v>
      </c>
      <c r="B524" s="81" t="str">
        <f t="shared" si="109"/>
        <v>Electrification + Hydrogen</v>
      </c>
      <c r="C524" s="81" t="str">
        <f t="shared" si="109"/>
        <v>Fraction of Industrial Fuel Use Shifted to Other Fuels</v>
      </c>
      <c r="D524" s="137" t="s">
        <v>777</v>
      </c>
      <c r="E524" s="135" t="s">
        <v>811</v>
      </c>
      <c r="F524" s="137" t="s">
        <v>778</v>
      </c>
      <c r="G524" s="135" t="s">
        <v>812</v>
      </c>
      <c r="H524" s="80">
        <v>489</v>
      </c>
      <c r="I524" s="135" t="s">
        <v>333</v>
      </c>
      <c r="J524" s="81" t="str">
        <f t="shared" si="112"/>
        <v>Electrification + Hydrogen</v>
      </c>
      <c r="K524" s="81" t="str">
        <f t="shared" si="112"/>
        <v>indst fuel type shifting</v>
      </c>
      <c r="L524" s="37">
        <f t="shared" si="112"/>
        <v>0</v>
      </c>
      <c r="M524" s="37">
        <f t="shared" si="112"/>
        <v>1</v>
      </c>
      <c r="N524" s="37">
        <f t="shared" si="112"/>
        <v>0.01</v>
      </c>
      <c r="O524" s="81" t="str">
        <f t="shared" si="112"/>
        <v>% of fuel shifted</v>
      </c>
      <c r="P524" s="138"/>
      <c r="Q524" s="81" t="str">
        <f t="shared" si="111"/>
        <v>industry-ag-main.html#fuel-switching</v>
      </c>
      <c r="R524" s="81" t="str">
        <f t="shared" si="111"/>
        <v>industry-elec-and-hydrogen.html</v>
      </c>
      <c r="S524" s="162"/>
      <c r="T524" s="135"/>
    </row>
    <row r="525" spans="1:20" ht="224" customHeight="1">
      <c r="A525" s="81" t="str">
        <f t="shared" si="109"/>
        <v>Industry</v>
      </c>
      <c r="B525" s="81" t="str">
        <f t="shared" si="109"/>
        <v>Electrification + Hydrogen</v>
      </c>
      <c r="C525" s="81" t="str">
        <f t="shared" si="109"/>
        <v>Fraction of Industrial Fuel Use Shifted to Other Fuels</v>
      </c>
      <c r="D525" s="137" t="s">
        <v>777</v>
      </c>
      <c r="E525" s="135" t="s">
        <v>813</v>
      </c>
      <c r="F525" s="137" t="s">
        <v>778</v>
      </c>
      <c r="G525" s="135" t="s">
        <v>814</v>
      </c>
      <c r="H525" s="80">
        <v>490</v>
      </c>
      <c r="I525" s="135" t="s">
        <v>311</v>
      </c>
      <c r="J525" s="81" t="str">
        <f t="shared" si="112"/>
        <v>Electrification + Hydrogen</v>
      </c>
      <c r="K525" s="81" t="str">
        <f t="shared" si="112"/>
        <v>indst fuel type shifting</v>
      </c>
      <c r="L525" s="37">
        <f t="shared" si="112"/>
        <v>0</v>
      </c>
      <c r="M525" s="37">
        <f t="shared" si="112"/>
        <v>1</v>
      </c>
      <c r="N525" s="37">
        <f t="shared" si="112"/>
        <v>0.01</v>
      </c>
      <c r="O525" s="81" t="str">
        <f t="shared" si="112"/>
        <v>% of fuel shifted</v>
      </c>
      <c r="P525" s="138" t="s">
        <v>867</v>
      </c>
      <c r="Q525" s="81" t="str">
        <f t="shared" si="111"/>
        <v>industry-ag-main.html#fuel-switching</v>
      </c>
      <c r="R525" s="81" t="str">
        <f t="shared" si="111"/>
        <v>industry-elec-and-hydrogen.html</v>
      </c>
      <c r="S525" s="162"/>
      <c r="T525" s="135"/>
    </row>
    <row r="526" spans="1:20" ht="32" customHeight="1">
      <c r="A526" s="81" t="str">
        <f t="shared" si="109"/>
        <v>Industry</v>
      </c>
      <c r="B526" s="81" t="str">
        <f t="shared" si="109"/>
        <v>Electrification + Hydrogen</v>
      </c>
      <c r="C526" s="81" t="str">
        <f t="shared" si="109"/>
        <v>Fraction of Industrial Fuel Use Shifted to Other Fuels</v>
      </c>
      <c r="D526" s="137" t="s">
        <v>777</v>
      </c>
      <c r="E526" s="135" t="s">
        <v>815</v>
      </c>
      <c r="F526" s="137" t="s">
        <v>778</v>
      </c>
      <c r="G526" s="135" t="s">
        <v>816</v>
      </c>
      <c r="H526" s="80">
        <v>491</v>
      </c>
      <c r="I526" s="135" t="s">
        <v>333</v>
      </c>
      <c r="J526" s="81" t="str">
        <f t="shared" si="112"/>
        <v>Electrification + Hydrogen</v>
      </c>
      <c r="K526" s="81" t="str">
        <f t="shared" si="112"/>
        <v>indst fuel type shifting</v>
      </c>
      <c r="L526" s="37">
        <f t="shared" si="112"/>
        <v>0</v>
      </c>
      <c r="M526" s="37">
        <f t="shared" si="112"/>
        <v>1</v>
      </c>
      <c r="N526" s="37">
        <f t="shared" si="112"/>
        <v>0.01</v>
      </c>
      <c r="O526" s="81" t="str">
        <f t="shared" si="112"/>
        <v>% of fuel shifted</v>
      </c>
      <c r="P526" s="138"/>
      <c r="Q526" s="81" t="str">
        <f t="shared" si="111"/>
        <v>industry-ag-main.html#fuel-switching</v>
      </c>
      <c r="R526" s="81" t="str">
        <f t="shared" si="111"/>
        <v>industry-elec-and-hydrogen.html</v>
      </c>
      <c r="S526" s="162"/>
      <c r="T526" s="135"/>
    </row>
    <row r="527" spans="1:20" ht="32" customHeight="1">
      <c r="A527" s="81" t="str">
        <f t="shared" si="109"/>
        <v>Industry</v>
      </c>
      <c r="B527" s="81" t="str">
        <f t="shared" si="109"/>
        <v>Electrification + Hydrogen</v>
      </c>
      <c r="C527" s="81" t="str">
        <f t="shared" si="109"/>
        <v>Fraction of Industrial Fuel Use Shifted to Other Fuels</v>
      </c>
      <c r="D527" s="137" t="s">
        <v>777</v>
      </c>
      <c r="E527" s="135" t="s">
        <v>817</v>
      </c>
      <c r="F527" s="137" t="s">
        <v>778</v>
      </c>
      <c r="G527" s="135" t="s">
        <v>818</v>
      </c>
      <c r="H527" s="80">
        <v>492</v>
      </c>
      <c r="I527" s="135" t="s">
        <v>333</v>
      </c>
      <c r="J527" s="81" t="str">
        <f t="shared" si="112"/>
        <v>Electrification + Hydrogen</v>
      </c>
      <c r="K527" s="81" t="str">
        <f t="shared" si="112"/>
        <v>indst fuel type shifting</v>
      </c>
      <c r="L527" s="37">
        <f t="shared" si="112"/>
        <v>0</v>
      </c>
      <c r="M527" s="37">
        <f t="shared" si="112"/>
        <v>1</v>
      </c>
      <c r="N527" s="37">
        <f t="shared" si="112"/>
        <v>0.01</v>
      </c>
      <c r="O527" s="81" t="str">
        <f t="shared" si="112"/>
        <v>% of fuel shifted</v>
      </c>
      <c r="P527" s="138"/>
      <c r="Q527" s="81" t="str">
        <f t="shared" si="111"/>
        <v>industry-ag-main.html#fuel-switching</v>
      </c>
      <c r="R527" s="81" t="str">
        <f t="shared" si="111"/>
        <v>industry-elec-and-hydrogen.html</v>
      </c>
      <c r="S527" s="162"/>
      <c r="T527" s="135"/>
    </row>
    <row r="528" spans="1:20" ht="224" customHeight="1">
      <c r="A528" s="81" t="str">
        <f t="shared" si="109"/>
        <v>Industry</v>
      </c>
      <c r="B528" s="81" t="str">
        <f t="shared" si="109"/>
        <v>Electrification + Hydrogen</v>
      </c>
      <c r="C528" s="81" t="str">
        <f t="shared" si="109"/>
        <v>Fraction of Industrial Fuel Use Shifted to Other Fuels</v>
      </c>
      <c r="D528" s="137" t="s">
        <v>777</v>
      </c>
      <c r="E528" s="135" t="s">
        <v>819</v>
      </c>
      <c r="F528" s="137" t="s">
        <v>778</v>
      </c>
      <c r="G528" s="135" t="s">
        <v>820</v>
      </c>
      <c r="H528" s="80">
        <v>493</v>
      </c>
      <c r="I528" s="135" t="s">
        <v>311</v>
      </c>
      <c r="J528" s="81" t="str">
        <f t="shared" si="112"/>
        <v>Electrification + Hydrogen</v>
      </c>
      <c r="K528" s="81" t="str">
        <f t="shared" si="112"/>
        <v>indst fuel type shifting</v>
      </c>
      <c r="L528" s="37">
        <f t="shared" si="112"/>
        <v>0</v>
      </c>
      <c r="M528" s="37">
        <f t="shared" si="112"/>
        <v>1</v>
      </c>
      <c r="N528" s="37">
        <f t="shared" si="112"/>
        <v>0.01</v>
      </c>
      <c r="O528" s="81" t="str">
        <f t="shared" si="112"/>
        <v>% of fuel shifted</v>
      </c>
      <c r="P528" s="138" t="s">
        <v>868</v>
      </c>
      <c r="Q528" s="81" t="str">
        <f t="shared" si="111"/>
        <v>industry-ag-main.html#fuel-switching</v>
      </c>
      <c r="R528" s="81" t="str">
        <f t="shared" si="111"/>
        <v>industry-elec-and-hydrogen.html</v>
      </c>
      <c r="S528" s="162"/>
      <c r="T528" s="135"/>
    </row>
    <row r="529" spans="1:26" ht="224" customHeight="1">
      <c r="A529" s="81" t="str">
        <f t="shared" si="109"/>
        <v>Industry</v>
      </c>
      <c r="B529" s="81" t="str">
        <f t="shared" si="109"/>
        <v>Electrification + Hydrogen</v>
      </c>
      <c r="C529" s="81" t="str">
        <f t="shared" si="109"/>
        <v>Fraction of Industrial Fuel Use Shifted to Other Fuels</v>
      </c>
      <c r="D529" s="137" t="s">
        <v>777</v>
      </c>
      <c r="E529" s="135" t="s">
        <v>821</v>
      </c>
      <c r="F529" s="137" t="s">
        <v>778</v>
      </c>
      <c r="G529" s="135" t="s">
        <v>822</v>
      </c>
      <c r="H529" s="80">
        <v>494</v>
      </c>
      <c r="I529" s="135" t="s">
        <v>311</v>
      </c>
      <c r="J529" s="81" t="str">
        <f t="shared" si="112"/>
        <v>Electrification + Hydrogen</v>
      </c>
      <c r="K529" s="81" t="str">
        <f t="shared" si="112"/>
        <v>indst fuel type shifting</v>
      </c>
      <c r="L529" s="37">
        <f t="shared" si="112"/>
        <v>0</v>
      </c>
      <c r="M529" s="37">
        <f t="shared" si="112"/>
        <v>1</v>
      </c>
      <c r="N529" s="37">
        <f t="shared" si="112"/>
        <v>0.01</v>
      </c>
      <c r="O529" s="81" t="str">
        <f t="shared" si="112"/>
        <v>% of fuel shifted</v>
      </c>
      <c r="P529" s="138" t="s">
        <v>869</v>
      </c>
      <c r="Q529" s="81" t="str">
        <f t="shared" si="111"/>
        <v>industry-ag-main.html#fuel-switching</v>
      </c>
      <c r="R529" s="81" t="str">
        <f t="shared" si="111"/>
        <v>industry-elec-and-hydrogen.html</v>
      </c>
      <c r="S529" s="162"/>
      <c r="T529" s="135"/>
    </row>
    <row r="530" spans="1:26" ht="32" customHeight="1">
      <c r="A530" s="81" t="str">
        <f t="shared" si="109"/>
        <v>Industry</v>
      </c>
      <c r="B530" s="81" t="str">
        <f t="shared" si="109"/>
        <v>Electrification + Hydrogen</v>
      </c>
      <c r="C530" s="81" t="str">
        <f t="shared" si="109"/>
        <v>Fraction of Industrial Fuel Use Shifted to Other Fuels</v>
      </c>
      <c r="D530" s="137" t="s">
        <v>777</v>
      </c>
      <c r="E530" s="135" t="s">
        <v>823</v>
      </c>
      <c r="F530" s="137" t="s">
        <v>778</v>
      </c>
      <c r="G530" s="135" t="s">
        <v>824</v>
      </c>
      <c r="H530" s="80">
        <v>495</v>
      </c>
      <c r="I530" s="135" t="s">
        <v>333</v>
      </c>
      <c r="J530" s="81" t="str">
        <f t="shared" si="112"/>
        <v>Electrification + Hydrogen</v>
      </c>
      <c r="K530" s="81" t="str">
        <f t="shared" si="112"/>
        <v>indst fuel type shifting</v>
      </c>
      <c r="L530" s="37">
        <f t="shared" si="112"/>
        <v>0</v>
      </c>
      <c r="M530" s="37">
        <f t="shared" si="112"/>
        <v>1</v>
      </c>
      <c r="N530" s="37">
        <f t="shared" si="112"/>
        <v>0.01</v>
      </c>
      <c r="O530" s="81" t="str">
        <f t="shared" si="112"/>
        <v>% of fuel shifted</v>
      </c>
      <c r="P530" s="138"/>
      <c r="Q530" s="81" t="str">
        <f t="shared" si="111"/>
        <v>industry-ag-main.html#fuel-switching</v>
      </c>
      <c r="R530" s="81" t="str">
        <f t="shared" si="111"/>
        <v>industry-elec-and-hydrogen.html</v>
      </c>
      <c r="S530" s="162"/>
      <c r="T530" s="135"/>
    </row>
    <row r="531" spans="1:26" s="38" customFormat="1" ht="64" customHeight="1">
      <c r="A531" s="38" t="s">
        <v>754</v>
      </c>
      <c r="B531" s="38" t="s">
        <v>870</v>
      </c>
      <c r="C531" s="38" t="s">
        <v>871</v>
      </c>
      <c r="D531" s="137"/>
      <c r="E531" s="137"/>
      <c r="F531" s="137"/>
      <c r="G531" s="137"/>
      <c r="H531" s="34">
        <v>58</v>
      </c>
      <c r="I531" s="137" t="s">
        <v>311</v>
      </c>
      <c r="J531" s="38" t="s">
        <v>872</v>
      </c>
      <c r="K531" s="38" t="s">
        <v>873</v>
      </c>
      <c r="L531" s="39">
        <v>0</v>
      </c>
      <c r="M531" s="35">
        <v>1</v>
      </c>
      <c r="N531" s="35">
        <v>0.01</v>
      </c>
      <c r="O531" s="137" t="s">
        <v>654</v>
      </c>
      <c r="P531" s="138" t="s">
        <v>874</v>
      </c>
      <c r="Q531" s="137" t="s">
        <v>875</v>
      </c>
      <c r="R531" s="137" t="s">
        <v>876</v>
      </c>
      <c r="S531" s="158" t="s">
        <v>446</v>
      </c>
      <c r="T531" s="137"/>
    </row>
    <row r="532" spans="1:26" s="38" customFormat="1" ht="64" customHeight="1">
      <c r="A532" s="38" t="s">
        <v>754</v>
      </c>
      <c r="B532" s="38" t="s">
        <v>877</v>
      </c>
      <c r="C532" s="38" t="s">
        <v>878</v>
      </c>
      <c r="D532" s="137"/>
      <c r="E532" s="137"/>
      <c r="F532" s="137"/>
      <c r="G532" s="137"/>
      <c r="H532" s="34">
        <v>510</v>
      </c>
      <c r="I532" s="137" t="s">
        <v>311</v>
      </c>
      <c r="J532" s="38" t="s">
        <v>872</v>
      </c>
      <c r="K532" s="38" t="s">
        <v>879</v>
      </c>
      <c r="L532" s="39">
        <v>0</v>
      </c>
      <c r="M532" s="35">
        <v>1</v>
      </c>
      <c r="N532" s="35">
        <v>0.01</v>
      </c>
      <c r="O532" s="137" t="s">
        <v>654</v>
      </c>
      <c r="P532" s="138" t="s">
        <v>880</v>
      </c>
      <c r="Q532" s="137" t="s">
        <v>875</v>
      </c>
      <c r="R532" s="137" t="s">
        <v>876</v>
      </c>
      <c r="S532" s="158"/>
      <c r="T532" s="137"/>
    </row>
    <row r="533" spans="1:26" s="38" customFormat="1" ht="64" customHeight="1">
      <c r="A533" s="38" t="s">
        <v>754</v>
      </c>
      <c r="B533" s="38" t="s">
        <v>881</v>
      </c>
      <c r="C533" s="38" t="s">
        <v>882</v>
      </c>
      <c r="D533" s="137"/>
      <c r="E533" s="137"/>
      <c r="F533" s="137"/>
      <c r="G533" s="137"/>
      <c r="H533" s="34">
        <v>511</v>
      </c>
      <c r="I533" s="137" t="s">
        <v>311</v>
      </c>
      <c r="J533" s="38" t="s">
        <v>872</v>
      </c>
      <c r="K533" s="38" t="s">
        <v>883</v>
      </c>
      <c r="L533" s="39">
        <v>0</v>
      </c>
      <c r="M533" s="35">
        <v>1</v>
      </c>
      <c r="N533" s="35">
        <v>0.01</v>
      </c>
      <c r="O533" s="137" t="s">
        <v>654</v>
      </c>
      <c r="P533" s="138" t="s">
        <v>884</v>
      </c>
      <c r="Q533" s="137" t="s">
        <v>875</v>
      </c>
      <c r="R533" s="137" t="s">
        <v>876</v>
      </c>
      <c r="S533" s="158"/>
      <c r="T533" s="137"/>
    </row>
    <row r="534" spans="1:26" s="38" customFormat="1" ht="64" customHeight="1">
      <c r="A534" s="38" t="s">
        <v>754</v>
      </c>
      <c r="B534" s="38" t="s">
        <v>885</v>
      </c>
      <c r="C534" s="38" t="s">
        <v>886</v>
      </c>
      <c r="D534" s="137"/>
      <c r="E534" s="137"/>
      <c r="F534" s="137"/>
      <c r="G534" s="137"/>
      <c r="H534" s="34">
        <v>512</v>
      </c>
      <c r="I534" s="137" t="s">
        <v>311</v>
      </c>
      <c r="J534" s="38" t="s">
        <v>872</v>
      </c>
      <c r="K534" s="38" t="s">
        <v>887</v>
      </c>
      <c r="L534" s="39">
        <v>0</v>
      </c>
      <c r="M534" s="35">
        <v>1</v>
      </c>
      <c r="N534" s="35">
        <v>0.01</v>
      </c>
      <c r="O534" s="137" t="s">
        <v>654</v>
      </c>
      <c r="P534" s="138" t="s">
        <v>888</v>
      </c>
      <c r="Q534" s="137" t="s">
        <v>875</v>
      </c>
      <c r="R534" s="137" t="s">
        <v>876</v>
      </c>
      <c r="S534" s="158"/>
      <c r="T534" s="137"/>
    </row>
    <row r="535" spans="1:26" s="81" customFormat="1" ht="160" customHeight="1">
      <c r="A535" s="166" t="s">
        <v>754</v>
      </c>
      <c r="B535" s="166" t="s">
        <v>889</v>
      </c>
      <c r="C535" s="166" t="s">
        <v>890</v>
      </c>
      <c r="D535" s="135" t="s">
        <v>756</v>
      </c>
      <c r="E535" s="135"/>
      <c r="F535" s="137" t="s">
        <v>758</v>
      </c>
      <c r="G535" s="135"/>
      <c r="H535" s="80">
        <v>429</v>
      </c>
      <c r="I535" s="135" t="s">
        <v>311</v>
      </c>
      <c r="J535" s="166" t="s">
        <v>889</v>
      </c>
      <c r="K535" s="166" t="s">
        <v>891</v>
      </c>
      <c r="L535" s="161">
        <v>0</v>
      </c>
      <c r="M535" s="78">
        <v>1</v>
      </c>
      <c r="N535" s="78">
        <v>0.01</v>
      </c>
      <c r="O535" s="135" t="s">
        <v>892</v>
      </c>
      <c r="P535" s="138" t="s">
        <v>893</v>
      </c>
      <c r="Q535" s="135"/>
      <c r="R535" s="137" t="s">
        <v>894</v>
      </c>
      <c r="S535" s="162" t="s">
        <v>895</v>
      </c>
      <c r="T535" s="160"/>
    </row>
    <row r="536" spans="1:26" s="81" customFormat="1" ht="128" customHeight="1">
      <c r="A536" s="81" t="str">
        <f t="shared" ref="A536:C537" si="113">A$535</f>
        <v>Industry</v>
      </c>
      <c r="B536" s="81" t="str">
        <f t="shared" si="113"/>
        <v>Material Efficiency, Longevity, &amp; Re-Use</v>
      </c>
      <c r="C536" s="81" t="str">
        <f t="shared" si="113"/>
        <v>Percent Reduction in Nonenergy Nonagriculture Industry Product Demand</v>
      </c>
      <c r="D536" s="137" t="s">
        <v>767</v>
      </c>
      <c r="E536" s="135"/>
      <c r="F536" s="137" t="s">
        <v>768</v>
      </c>
      <c r="G536" s="135"/>
      <c r="H536" s="80">
        <v>430</v>
      </c>
      <c r="I536" s="135" t="s">
        <v>311</v>
      </c>
      <c r="J536" s="81" t="str">
        <f t="shared" ref="J536:O537" si="114">J$535</f>
        <v>Material Efficiency, Longevity, &amp; Re-Use</v>
      </c>
      <c r="K536" s="81" t="str">
        <f t="shared" si="114"/>
        <v>indst reduce nonenergy product demand</v>
      </c>
      <c r="L536" s="37">
        <f t="shared" si="114"/>
        <v>0</v>
      </c>
      <c r="M536" s="37">
        <f t="shared" si="114"/>
        <v>1</v>
      </c>
      <c r="N536" s="37">
        <f t="shared" si="114"/>
        <v>0.01</v>
      </c>
      <c r="O536" s="37" t="str">
        <f t="shared" si="114"/>
        <v>% demand reduction</v>
      </c>
      <c r="P536" s="138" t="s">
        <v>896</v>
      </c>
      <c r="Q536" s="135"/>
      <c r="R536" s="81" t="str">
        <f>R$535</f>
        <v>material-efficiency-longevity-reuse.html</v>
      </c>
      <c r="S536" s="162" t="s">
        <v>897</v>
      </c>
      <c r="T536" s="160"/>
    </row>
    <row r="537" spans="1:26" s="81" customFormat="1" ht="176" customHeight="1">
      <c r="A537" s="81" t="str">
        <f t="shared" si="113"/>
        <v>Industry</v>
      </c>
      <c r="B537" s="81" t="str">
        <f t="shared" si="113"/>
        <v>Material Efficiency, Longevity, &amp; Re-Use</v>
      </c>
      <c r="C537" s="81" t="str">
        <f t="shared" si="113"/>
        <v>Percent Reduction in Nonenergy Nonagriculture Industry Product Demand</v>
      </c>
      <c r="D537" s="137" t="s">
        <v>773</v>
      </c>
      <c r="E537" s="135"/>
      <c r="F537" s="137" t="s">
        <v>774</v>
      </c>
      <c r="G537" s="135"/>
      <c r="H537" s="80">
        <v>432</v>
      </c>
      <c r="I537" s="135" t="s">
        <v>311</v>
      </c>
      <c r="J537" s="81" t="str">
        <f t="shared" si="114"/>
        <v>Material Efficiency, Longevity, &amp; Re-Use</v>
      </c>
      <c r="K537" s="81" t="str">
        <f t="shared" si="114"/>
        <v>indst reduce nonenergy product demand</v>
      </c>
      <c r="L537" s="37">
        <f t="shared" si="114"/>
        <v>0</v>
      </c>
      <c r="M537" s="37">
        <f t="shared" si="114"/>
        <v>1</v>
      </c>
      <c r="N537" s="37">
        <f t="shared" si="114"/>
        <v>0.01</v>
      </c>
      <c r="O537" s="37" t="str">
        <f t="shared" si="114"/>
        <v>% demand reduction</v>
      </c>
      <c r="P537" s="138" t="s">
        <v>898</v>
      </c>
      <c r="Q537" s="135"/>
      <c r="R537" s="137" t="s">
        <v>899</v>
      </c>
      <c r="S537" s="162" t="s">
        <v>900</v>
      </c>
      <c r="T537" s="160"/>
    </row>
    <row r="538" spans="1:26" ht="80" customHeight="1">
      <c r="A538" s="166" t="s">
        <v>754</v>
      </c>
      <c r="B538" s="166" t="s">
        <v>901</v>
      </c>
      <c r="C538" s="166" t="s">
        <v>902</v>
      </c>
      <c r="D538" s="135" t="s">
        <v>765</v>
      </c>
      <c r="E538" s="135"/>
      <c r="F538" s="137" t="s">
        <v>766</v>
      </c>
      <c r="G538" s="135"/>
      <c r="H538" s="80">
        <v>56</v>
      </c>
      <c r="I538" s="135" t="s">
        <v>311</v>
      </c>
      <c r="J538" s="80" t="s">
        <v>903</v>
      </c>
      <c r="K538" s="166" t="s">
        <v>904</v>
      </c>
      <c r="L538" s="161">
        <v>0</v>
      </c>
      <c r="M538" s="78">
        <v>1</v>
      </c>
      <c r="N538" s="78">
        <v>0.01</v>
      </c>
      <c r="O538" s="135" t="s">
        <v>654</v>
      </c>
      <c r="P538" s="138" t="s">
        <v>905</v>
      </c>
      <c r="Q538" s="135" t="s">
        <v>906</v>
      </c>
      <c r="R538" s="137" t="s">
        <v>907</v>
      </c>
      <c r="S538" s="162" t="s">
        <v>446</v>
      </c>
      <c r="T538" s="135"/>
    </row>
    <row r="539" spans="1:26" ht="64" customHeight="1">
      <c r="A539" s="81" t="str">
        <f t="shared" ref="A539:C540" si="115">A$538</f>
        <v>Industry</v>
      </c>
      <c r="B539" s="81" t="str">
        <f t="shared" si="115"/>
        <v>Methane Capture</v>
      </c>
      <c r="C539" s="81" t="str">
        <f t="shared" si="115"/>
        <v>Fraction of Methane Capture Opportunities Achieved</v>
      </c>
      <c r="D539" s="135" t="s">
        <v>771</v>
      </c>
      <c r="E539" s="135"/>
      <c r="F539" s="135" t="s">
        <v>772</v>
      </c>
      <c r="G539" s="135"/>
      <c r="H539" s="80">
        <v>513</v>
      </c>
      <c r="I539" s="135" t="s">
        <v>311</v>
      </c>
      <c r="J539" s="81" t="str">
        <f t="shared" ref="J539:O540" si="116">J$538</f>
        <v>Methane Capture and Destruction</v>
      </c>
      <c r="K539" s="81" t="str">
        <f t="shared" si="116"/>
        <v>indst methane capture</v>
      </c>
      <c r="L539" s="37">
        <f t="shared" si="116"/>
        <v>0</v>
      </c>
      <c r="M539" s="37">
        <f t="shared" si="116"/>
        <v>1</v>
      </c>
      <c r="N539" s="37">
        <f t="shared" si="116"/>
        <v>0.01</v>
      </c>
      <c r="O539" s="81" t="str">
        <f t="shared" si="116"/>
        <v>% of potential achieved</v>
      </c>
      <c r="P539" s="138" t="s">
        <v>908</v>
      </c>
      <c r="Q539" s="81" t="str">
        <f t="shared" ref="Q539:S540" si="117">Q$538</f>
        <v>industry-ag-main.html#methane-capture</v>
      </c>
      <c r="R539" s="81" t="str">
        <f t="shared" si="117"/>
        <v>methane-capture.html</v>
      </c>
      <c r="S539" s="94" t="str">
        <f t="shared" si="117"/>
        <v>Calculated from model data; see the relevant variable(s) in the InputData folder for source information.</v>
      </c>
      <c r="T539" s="135"/>
    </row>
    <row r="540" spans="1:26" ht="80" customHeight="1">
      <c r="A540" s="81" t="str">
        <f t="shared" si="115"/>
        <v>Industry</v>
      </c>
      <c r="B540" s="81" t="str">
        <f t="shared" si="115"/>
        <v>Methane Capture</v>
      </c>
      <c r="C540" s="81" t="str">
        <f t="shared" si="115"/>
        <v>Fraction of Methane Capture Opportunities Achieved</v>
      </c>
      <c r="D540" s="135" t="s">
        <v>773</v>
      </c>
      <c r="E540" s="135"/>
      <c r="F540" s="137" t="s">
        <v>774</v>
      </c>
      <c r="G540" s="135"/>
      <c r="H540" s="80">
        <v>514</v>
      </c>
      <c r="I540" s="135" t="s">
        <v>311</v>
      </c>
      <c r="J540" s="81" t="str">
        <f t="shared" si="116"/>
        <v>Methane Capture and Destruction</v>
      </c>
      <c r="K540" s="81" t="str">
        <f t="shared" si="116"/>
        <v>indst methane capture</v>
      </c>
      <c r="L540" s="37">
        <f t="shared" si="116"/>
        <v>0</v>
      </c>
      <c r="M540" s="37">
        <f t="shared" si="116"/>
        <v>1</v>
      </c>
      <c r="N540" s="37">
        <f t="shared" si="116"/>
        <v>0.01</v>
      </c>
      <c r="O540" s="81" t="str">
        <f t="shared" si="116"/>
        <v>% of potential achieved</v>
      </c>
      <c r="P540" s="138" t="s">
        <v>909</v>
      </c>
      <c r="Q540" s="81" t="str">
        <f t="shared" si="117"/>
        <v>industry-ag-main.html#methane-capture</v>
      </c>
      <c r="R540" s="81" t="str">
        <f t="shared" si="117"/>
        <v>methane-capture.html</v>
      </c>
      <c r="S540" s="94" t="str">
        <f t="shared" si="117"/>
        <v>Calculated from model data; see the relevant variable(s) in the InputData folder for source information.</v>
      </c>
      <c r="T540" s="135"/>
    </row>
    <row r="541" spans="1:26" ht="80" customHeight="1">
      <c r="A541" s="166" t="s">
        <v>754</v>
      </c>
      <c r="B541" s="166" t="s">
        <v>910</v>
      </c>
      <c r="C541" s="166" t="s">
        <v>911</v>
      </c>
      <c r="D541" s="135" t="s">
        <v>765</v>
      </c>
      <c r="E541" s="135"/>
      <c r="F541" s="137" t="s">
        <v>766</v>
      </c>
      <c r="G541" s="135"/>
      <c r="H541" s="80">
        <v>57</v>
      </c>
      <c r="I541" s="135" t="s">
        <v>311</v>
      </c>
      <c r="J541" s="80" t="s">
        <v>903</v>
      </c>
      <c r="K541" s="166" t="s">
        <v>912</v>
      </c>
      <c r="L541" s="161">
        <v>0</v>
      </c>
      <c r="M541" s="78">
        <v>1</v>
      </c>
      <c r="N541" s="78">
        <v>0.01</v>
      </c>
      <c r="O541" s="135" t="s">
        <v>654</v>
      </c>
      <c r="P541" s="138" t="s">
        <v>913</v>
      </c>
      <c r="Q541" s="135" t="s">
        <v>914</v>
      </c>
      <c r="R541" s="137" t="s">
        <v>915</v>
      </c>
      <c r="S541" s="162" t="s">
        <v>446</v>
      </c>
      <c r="T541" s="135"/>
    </row>
    <row r="542" spans="1:26" ht="64" customHeight="1">
      <c r="A542" s="81" t="str">
        <f t="shared" ref="A542:C543" si="118">A$541</f>
        <v>Industry</v>
      </c>
      <c r="B542" s="81" t="str">
        <f t="shared" si="118"/>
        <v>Methane Destruction</v>
      </c>
      <c r="C542" s="81" t="str">
        <f t="shared" si="118"/>
        <v>Fraction of Methane Destruction Opportunities Achieved</v>
      </c>
      <c r="D542" s="135" t="s">
        <v>771</v>
      </c>
      <c r="E542" s="135"/>
      <c r="F542" s="135" t="s">
        <v>772</v>
      </c>
      <c r="G542" s="135"/>
      <c r="H542" s="80">
        <v>515</v>
      </c>
      <c r="I542" s="135" t="s">
        <v>311</v>
      </c>
      <c r="J542" s="81" t="str">
        <f t="shared" ref="J542:O543" si="119">J$541</f>
        <v>Methane Capture and Destruction</v>
      </c>
      <c r="K542" s="81" t="str">
        <f t="shared" si="119"/>
        <v>indst methane destruction</v>
      </c>
      <c r="L542" s="37">
        <f t="shared" si="119"/>
        <v>0</v>
      </c>
      <c r="M542" s="37">
        <f t="shared" si="119"/>
        <v>1</v>
      </c>
      <c r="N542" s="37">
        <f t="shared" si="119"/>
        <v>0.01</v>
      </c>
      <c r="O542" s="81" t="str">
        <f t="shared" si="119"/>
        <v>% of potential achieved</v>
      </c>
      <c r="P542" s="138" t="s">
        <v>916</v>
      </c>
      <c r="Q542" s="81" t="str">
        <f t="shared" ref="Q542:S543" si="120">Q$541</f>
        <v>industry-ag-main.html#methane-destr</v>
      </c>
      <c r="R542" s="81" t="str">
        <f t="shared" si="120"/>
        <v>methane-destruction.html</v>
      </c>
      <c r="S542" s="94" t="str">
        <f t="shared" si="120"/>
        <v>Calculated from model data; see the relevant variable(s) in the InputData folder for source information.</v>
      </c>
      <c r="T542" s="135"/>
    </row>
    <row r="543" spans="1:26" ht="80" customHeight="1">
      <c r="A543" s="81" t="str">
        <f t="shared" si="118"/>
        <v>Industry</v>
      </c>
      <c r="B543" s="81" t="str">
        <f t="shared" si="118"/>
        <v>Methane Destruction</v>
      </c>
      <c r="C543" s="81" t="str">
        <f t="shared" si="118"/>
        <v>Fraction of Methane Destruction Opportunities Achieved</v>
      </c>
      <c r="D543" s="135" t="s">
        <v>773</v>
      </c>
      <c r="E543" s="135"/>
      <c r="F543" s="137" t="s">
        <v>774</v>
      </c>
      <c r="G543" s="135"/>
      <c r="H543" s="80">
        <v>516</v>
      </c>
      <c r="I543" s="135" t="s">
        <v>311</v>
      </c>
      <c r="J543" s="81" t="str">
        <f t="shared" si="119"/>
        <v>Methane Capture and Destruction</v>
      </c>
      <c r="K543" s="81" t="str">
        <f t="shared" si="119"/>
        <v>indst methane destruction</v>
      </c>
      <c r="L543" s="37">
        <f t="shared" si="119"/>
        <v>0</v>
      </c>
      <c r="M543" s="37">
        <f t="shared" si="119"/>
        <v>1</v>
      </c>
      <c r="N543" s="37">
        <f t="shared" si="119"/>
        <v>0.01</v>
      </c>
      <c r="O543" s="81" t="str">
        <f t="shared" si="119"/>
        <v>% of potential achieved</v>
      </c>
      <c r="P543" s="138" t="s">
        <v>917</v>
      </c>
      <c r="Q543" s="81" t="str">
        <f t="shared" si="120"/>
        <v>industry-ag-main.html#methane-destr</v>
      </c>
      <c r="R543" s="81" t="str">
        <f t="shared" si="120"/>
        <v>methane-destruction.html</v>
      </c>
      <c r="S543" s="94" t="str">
        <f t="shared" si="120"/>
        <v>Calculated from model data; see the relevant variable(s) in the InputData folder for source information.</v>
      </c>
      <c r="T543" s="135"/>
    </row>
    <row r="544" spans="1:26" ht="135" customHeight="1">
      <c r="A544" s="166" t="s">
        <v>754</v>
      </c>
      <c r="B544" s="166" t="s">
        <v>918</v>
      </c>
      <c r="C544" s="166" t="s">
        <v>919</v>
      </c>
      <c r="D544" s="137" t="s">
        <v>252</v>
      </c>
      <c r="E544" s="135"/>
      <c r="F544" s="137" t="s">
        <v>580</v>
      </c>
      <c r="G544" s="135"/>
      <c r="H544" s="80">
        <v>451</v>
      </c>
      <c r="I544" s="135" t="s">
        <v>311</v>
      </c>
      <c r="J544" s="166" t="s">
        <v>919</v>
      </c>
      <c r="K544" s="166" t="s">
        <v>920</v>
      </c>
      <c r="L544" s="161">
        <v>0</v>
      </c>
      <c r="M544" s="78">
        <v>1</v>
      </c>
      <c r="N544" s="78">
        <v>0.01</v>
      </c>
      <c r="O544" s="135" t="s">
        <v>921</v>
      </c>
      <c r="P544" s="141"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35"/>
      <c r="R544" s="137" t="s">
        <v>922</v>
      </c>
      <c r="S544" s="162" t="s">
        <v>446</v>
      </c>
      <c r="T544" s="135"/>
      <c r="U544" s="166" t="s">
        <v>149</v>
      </c>
      <c r="Z544" s="166" t="s">
        <v>923</v>
      </c>
    </row>
    <row r="545" spans="1:21" ht="80" customHeight="1">
      <c r="A545" s="81" t="str">
        <f t="shared" ref="A545:C552" si="121">A$544</f>
        <v>Industry</v>
      </c>
      <c r="B545" s="81" t="str">
        <f t="shared" si="121"/>
        <v>Reduce Fossil Fuel Exports</v>
      </c>
      <c r="C545" s="81" t="str">
        <f t="shared" si="121"/>
        <v>Percent Reduction in Fossil Fuel Exports</v>
      </c>
      <c r="D545" s="137" t="s">
        <v>256</v>
      </c>
      <c r="E545" s="135"/>
      <c r="F545" s="137" t="s">
        <v>742</v>
      </c>
      <c r="G545" s="135"/>
      <c r="H545" s="80">
        <v>452</v>
      </c>
      <c r="I545" s="135" t="s">
        <v>311</v>
      </c>
      <c r="J545" s="81" t="str">
        <f t="shared" ref="J545:O548" si="122">J$544</f>
        <v>Percent Reduction in Fossil Fuel Exports</v>
      </c>
      <c r="K545" s="81" t="str">
        <f t="shared" si="122"/>
        <v>indst reduce fossil fuel exports</v>
      </c>
      <c r="L545" s="37">
        <f t="shared" si="122"/>
        <v>0</v>
      </c>
      <c r="M545" s="37">
        <f t="shared" si="122"/>
        <v>1</v>
      </c>
      <c r="N545" s="37">
        <f t="shared" si="122"/>
        <v>0.01</v>
      </c>
      <c r="O545" s="81" t="str">
        <f t="shared" si="122"/>
        <v>% reduction in exports</v>
      </c>
      <c r="P545" s="141"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35"/>
      <c r="R545" s="81" t="str">
        <f t="shared" ref="R545:S548" si="123">R$544</f>
        <v>reduce-fuel-exports.html</v>
      </c>
      <c r="S545" s="94" t="str">
        <f t="shared" si="123"/>
        <v>Calculated from model data; see the relevant variable(s) in the InputData folder for source information.</v>
      </c>
      <c r="T545" s="135"/>
      <c r="U545" s="166" t="s">
        <v>149</v>
      </c>
    </row>
    <row r="546" spans="1:21" ht="80" customHeight="1">
      <c r="A546" s="81" t="str">
        <f t="shared" si="121"/>
        <v>Industry</v>
      </c>
      <c r="B546" s="81" t="str">
        <f t="shared" si="121"/>
        <v>Reduce Fossil Fuel Exports</v>
      </c>
      <c r="C546" s="81" t="str">
        <f t="shared" si="121"/>
        <v>Percent Reduction in Fossil Fuel Exports</v>
      </c>
      <c r="D546" s="137" t="s">
        <v>258</v>
      </c>
      <c r="E546" s="135"/>
      <c r="F546" s="137" t="s">
        <v>924</v>
      </c>
      <c r="G546" s="135"/>
      <c r="H546" s="80">
        <v>453</v>
      </c>
      <c r="I546" s="135" t="s">
        <v>311</v>
      </c>
      <c r="J546" s="81" t="str">
        <f t="shared" si="122"/>
        <v>Percent Reduction in Fossil Fuel Exports</v>
      </c>
      <c r="K546" s="81" t="str">
        <f t="shared" si="122"/>
        <v>indst reduce fossil fuel exports</v>
      </c>
      <c r="L546" s="37">
        <f t="shared" si="122"/>
        <v>0</v>
      </c>
      <c r="M546" s="37">
        <f t="shared" si="122"/>
        <v>1</v>
      </c>
      <c r="N546" s="37">
        <f t="shared" si="122"/>
        <v>0.01</v>
      </c>
      <c r="O546" s="81" t="str">
        <f t="shared" si="122"/>
        <v>% reduction in exports</v>
      </c>
      <c r="P546" s="141"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35"/>
      <c r="R546" s="81" t="str">
        <f t="shared" si="123"/>
        <v>reduce-fuel-exports.html</v>
      </c>
      <c r="S546" s="94" t="str">
        <f t="shared" si="123"/>
        <v>Calculated from model data; see the relevant variable(s) in the InputData folder for source information.</v>
      </c>
      <c r="T546" s="135"/>
      <c r="U546" s="166" t="s">
        <v>149</v>
      </c>
    </row>
    <row r="547" spans="1:21" ht="80" customHeight="1">
      <c r="A547" s="81" t="str">
        <f t="shared" si="121"/>
        <v>Industry</v>
      </c>
      <c r="B547" s="81" t="str">
        <f t="shared" si="121"/>
        <v>Reduce Fossil Fuel Exports</v>
      </c>
      <c r="C547" s="81" t="str">
        <f t="shared" si="121"/>
        <v>Percent Reduction in Fossil Fuel Exports</v>
      </c>
      <c r="D547" s="137" t="s">
        <v>257</v>
      </c>
      <c r="E547" s="135"/>
      <c r="F547" s="137" t="s">
        <v>925</v>
      </c>
      <c r="G547" s="135"/>
      <c r="H547" s="80">
        <v>454</v>
      </c>
      <c r="I547" s="135" t="s">
        <v>311</v>
      </c>
      <c r="J547" s="81" t="str">
        <f t="shared" si="122"/>
        <v>Percent Reduction in Fossil Fuel Exports</v>
      </c>
      <c r="K547" s="81" t="str">
        <f t="shared" si="122"/>
        <v>indst reduce fossil fuel exports</v>
      </c>
      <c r="L547" s="37">
        <f t="shared" si="122"/>
        <v>0</v>
      </c>
      <c r="M547" s="37">
        <f t="shared" si="122"/>
        <v>1</v>
      </c>
      <c r="N547" s="37">
        <f t="shared" si="122"/>
        <v>0.01</v>
      </c>
      <c r="O547" s="81" t="str">
        <f t="shared" si="122"/>
        <v>% reduction in exports</v>
      </c>
      <c r="P547" s="141"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35"/>
      <c r="R547" s="81" t="str">
        <f t="shared" si="123"/>
        <v>reduce-fuel-exports.html</v>
      </c>
      <c r="S547" s="94" t="str">
        <f t="shared" si="123"/>
        <v>Calculated from model data; see the relevant variable(s) in the InputData folder for source information.</v>
      </c>
      <c r="T547" s="135"/>
      <c r="U547" s="166" t="s">
        <v>149</v>
      </c>
    </row>
    <row r="548" spans="1:21" ht="80" customHeight="1">
      <c r="A548" s="81" t="str">
        <f t="shared" si="121"/>
        <v>Industry</v>
      </c>
      <c r="B548" s="81" t="str">
        <f t="shared" si="121"/>
        <v>Reduce Fossil Fuel Exports</v>
      </c>
      <c r="C548" s="81" t="str">
        <f t="shared" si="121"/>
        <v>Percent Reduction in Fossil Fuel Exports</v>
      </c>
      <c r="D548" s="137" t="s">
        <v>254</v>
      </c>
      <c r="E548" s="135"/>
      <c r="F548" s="137" t="s">
        <v>926</v>
      </c>
      <c r="G548" s="135"/>
      <c r="H548" s="80">
        <v>455</v>
      </c>
      <c r="I548" s="135" t="s">
        <v>311</v>
      </c>
      <c r="J548" s="81" t="str">
        <f t="shared" si="122"/>
        <v>Percent Reduction in Fossil Fuel Exports</v>
      </c>
      <c r="K548" s="81" t="str">
        <f t="shared" si="122"/>
        <v>indst reduce fossil fuel exports</v>
      </c>
      <c r="L548" s="37">
        <f t="shared" si="122"/>
        <v>0</v>
      </c>
      <c r="M548" s="37">
        <f t="shared" si="122"/>
        <v>1</v>
      </c>
      <c r="N548" s="37">
        <f t="shared" si="122"/>
        <v>0.01</v>
      </c>
      <c r="O548" s="81" t="str">
        <f t="shared" si="122"/>
        <v>% reduction in exports</v>
      </c>
      <c r="P548" s="141"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35"/>
      <c r="R548" s="81" t="str">
        <f t="shared" si="123"/>
        <v>reduce-fuel-exports.html</v>
      </c>
      <c r="S548" s="94" t="str">
        <f t="shared" si="123"/>
        <v>Calculated from model data; see the relevant variable(s) in the InputData folder for source information.</v>
      </c>
      <c r="T548" s="135"/>
      <c r="U548" s="166" t="s">
        <v>149</v>
      </c>
    </row>
    <row r="549" spans="1:21" ht="48" customHeight="1">
      <c r="A549" s="81" t="str">
        <f t="shared" si="121"/>
        <v>Industry</v>
      </c>
      <c r="B549" s="81" t="str">
        <f t="shared" si="121"/>
        <v>Reduce Fossil Fuel Exports</v>
      </c>
      <c r="C549" s="81" t="str">
        <f t="shared" si="121"/>
        <v>Percent Reduction in Fossil Fuel Exports</v>
      </c>
      <c r="D549" s="137" t="s">
        <v>927</v>
      </c>
      <c r="E549" s="135"/>
      <c r="F549" s="137" t="s">
        <v>610</v>
      </c>
      <c r="G549" s="135"/>
      <c r="H549" s="80">
        <v>456</v>
      </c>
      <c r="I549" s="137" t="s">
        <v>333</v>
      </c>
      <c r="J549" s="81"/>
      <c r="K549" s="81"/>
      <c r="L549" s="37"/>
      <c r="M549" s="37"/>
      <c r="N549" s="37"/>
      <c r="O549" s="81"/>
      <c r="P549" s="138"/>
      <c r="Q549" s="135"/>
      <c r="R549" s="137"/>
      <c r="S549" s="94" t="str">
        <f>S$544</f>
        <v>Calculated from model data; see the relevant variable(s) in the InputData folder for source information.</v>
      </c>
      <c r="T549" s="135"/>
    </row>
    <row r="550" spans="1:21" ht="80" customHeight="1">
      <c r="A550" s="81" t="str">
        <f t="shared" si="121"/>
        <v>Industry</v>
      </c>
      <c r="B550" s="81" t="str">
        <f t="shared" si="121"/>
        <v>Reduce Fossil Fuel Exports</v>
      </c>
      <c r="C550" s="81" t="str">
        <f t="shared" si="121"/>
        <v>Percent Reduction in Fossil Fuel Exports</v>
      </c>
      <c r="D550" s="137" t="s">
        <v>251</v>
      </c>
      <c r="E550" s="135"/>
      <c r="F550" s="137" t="s">
        <v>615</v>
      </c>
      <c r="G550" s="135"/>
      <c r="H550" s="80">
        <v>457</v>
      </c>
      <c r="I550" s="135" t="s">
        <v>311</v>
      </c>
      <c r="J550" s="81" t="str">
        <f t="shared" ref="J550:O552" si="124">J$544</f>
        <v>Percent Reduction in Fossil Fuel Exports</v>
      </c>
      <c r="K550" s="81" t="str">
        <f t="shared" si="124"/>
        <v>indst reduce fossil fuel exports</v>
      </c>
      <c r="L550" s="37">
        <f t="shared" si="124"/>
        <v>0</v>
      </c>
      <c r="M550" s="37">
        <f t="shared" si="124"/>
        <v>1</v>
      </c>
      <c r="N550" s="37">
        <f t="shared" si="124"/>
        <v>0.01</v>
      </c>
      <c r="O550" s="81" t="str">
        <f t="shared" si="124"/>
        <v>% reduction in exports</v>
      </c>
      <c r="P550" s="141"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35"/>
      <c r="R550" s="81" t="str">
        <f>R$544</f>
        <v>reduce-fuel-exports.html</v>
      </c>
      <c r="S550" s="94" t="str">
        <f>S$544</f>
        <v>Calculated from model data; see the relevant variable(s) in the InputData folder for source information.</v>
      </c>
      <c r="T550" s="135"/>
      <c r="U550" s="166" t="s">
        <v>149</v>
      </c>
    </row>
    <row r="551" spans="1:21" ht="80" customHeight="1">
      <c r="A551" s="81" t="str">
        <f t="shared" si="121"/>
        <v>Industry</v>
      </c>
      <c r="B551" s="81" t="str">
        <f t="shared" si="121"/>
        <v>Reduce Fossil Fuel Exports</v>
      </c>
      <c r="C551" s="81" t="str">
        <f t="shared" si="121"/>
        <v>Percent Reduction in Fossil Fuel Exports</v>
      </c>
      <c r="D551" s="137" t="s">
        <v>928</v>
      </c>
      <c r="E551" s="135"/>
      <c r="F551" s="137" t="s">
        <v>929</v>
      </c>
      <c r="G551" s="135"/>
      <c r="H551" s="80">
        <v>458</v>
      </c>
      <c r="I551" s="135" t="s">
        <v>311</v>
      </c>
      <c r="J551" s="81" t="str">
        <f t="shared" si="124"/>
        <v>Percent Reduction in Fossil Fuel Exports</v>
      </c>
      <c r="K551" s="81" t="str">
        <f t="shared" si="124"/>
        <v>indst reduce fossil fuel exports</v>
      </c>
      <c r="L551" s="37">
        <f t="shared" si="124"/>
        <v>0</v>
      </c>
      <c r="M551" s="37">
        <f t="shared" si="124"/>
        <v>1</v>
      </c>
      <c r="N551" s="37">
        <f t="shared" si="124"/>
        <v>0.01</v>
      </c>
      <c r="O551" s="81" t="str">
        <f t="shared" si="124"/>
        <v>% reduction in exports</v>
      </c>
      <c r="P551" s="141"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35"/>
      <c r="R551" s="81" t="str">
        <f>R$544</f>
        <v>reduce-fuel-exports.html</v>
      </c>
      <c r="S551" s="94" t="str">
        <f>S$544</f>
        <v>Calculated from model data; see the relevant variable(s) in the InputData folder for source information.</v>
      </c>
      <c r="T551" s="135"/>
      <c r="U551" s="166" t="s">
        <v>149</v>
      </c>
    </row>
    <row r="552" spans="1:21" ht="90" customHeight="1">
      <c r="A552" s="81" t="str">
        <f t="shared" si="121"/>
        <v>Industry</v>
      </c>
      <c r="B552" s="81" t="str">
        <f t="shared" si="121"/>
        <v>Reduce Fossil Fuel Exports</v>
      </c>
      <c r="C552" s="81" t="str">
        <f t="shared" si="121"/>
        <v>Percent Reduction in Fossil Fuel Exports</v>
      </c>
      <c r="D552" s="137" t="s">
        <v>255</v>
      </c>
      <c r="E552" s="135"/>
      <c r="F552" s="137" t="s">
        <v>930</v>
      </c>
      <c r="G552" s="135"/>
      <c r="H552" s="80">
        <v>459</v>
      </c>
      <c r="I552" s="135" t="s">
        <v>311</v>
      </c>
      <c r="J552" s="81" t="str">
        <f t="shared" si="124"/>
        <v>Percent Reduction in Fossil Fuel Exports</v>
      </c>
      <c r="K552" s="81" t="str">
        <f t="shared" si="124"/>
        <v>indst reduce fossil fuel exports</v>
      </c>
      <c r="L552" s="37">
        <f t="shared" si="124"/>
        <v>0</v>
      </c>
      <c r="M552" s="37">
        <f t="shared" si="124"/>
        <v>1</v>
      </c>
      <c r="N552" s="37">
        <f t="shared" si="124"/>
        <v>0.01</v>
      </c>
      <c r="O552" s="81" t="str">
        <f t="shared" si="124"/>
        <v>% reduction in exports</v>
      </c>
      <c r="P552" s="141"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35"/>
      <c r="R552" s="81" t="str">
        <f>R$544</f>
        <v>reduce-fuel-exports.html</v>
      </c>
      <c r="S552" s="94" t="str">
        <f>S$544</f>
        <v>Calculated from model data; see the relevant variable(s) in the InputData folder for source information.</v>
      </c>
      <c r="T552" s="135"/>
      <c r="U552" s="166" t="s">
        <v>149</v>
      </c>
    </row>
    <row r="553" spans="1:21" ht="80" customHeight="1">
      <c r="A553" s="166" t="s">
        <v>931</v>
      </c>
      <c r="B553" s="166" t="s">
        <v>932</v>
      </c>
      <c r="C553" s="166" t="s">
        <v>933</v>
      </c>
      <c r="D553" s="135"/>
      <c r="E553" s="135"/>
      <c r="F553" s="135"/>
      <c r="G553" s="135"/>
      <c r="H553" s="80">
        <v>60</v>
      </c>
      <c r="I553" s="135" t="s">
        <v>311</v>
      </c>
      <c r="J553" s="166" t="s">
        <v>932</v>
      </c>
      <c r="K553" s="166" t="s">
        <v>934</v>
      </c>
      <c r="L553" s="161">
        <v>0</v>
      </c>
      <c r="M553" s="78">
        <v>1</v>
      </c>
      <c r="N553" s="78">
        <v>0.01</v>
      </c>
      <c r="O553" s="135" t="s">
        <v>654</v>
      </c>
      <c r="P553" s="141"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135" t="s">
        <v>935</v>
      </c>
      <c r="R553" s="137" t="s">
        <v>936</v>
      </c>
      <c r="S553" s="162" t="s">
        <v>446</v>
      </c>
      <c r="T553" s="135" t="s">
        <v>937</v>
      </c>
    </row>
    <row r="554" spans="1:21" ht="32" customHeight="1">
      <c r="A554" s="166" t="s">
        <v>931</v>
      </c>
      <c r="B554" s="166" t="s">
        <v>938</v>
      </c>
      <c r="C554" s="166" t="s">
        <v>939</v>
      </c>
      <c r="D554" s="135"/>
      <c r="E554" s="135"/>
      <c r="F554" s="135"/>
      <c r="G554" s="135"/>
      <c r="H554" s="80">
        <v>705</v>
      </c>
      <c r="I554" s="137" t="s">
        <v>333</v>
      </c>
      <c r="J554" s="166" t="s">
        <v>938</v>
      </c>
      <c r="K554" s="166" t="s">
        <v>940</v>
      </c>
      <c r="L554" s="161"/>
      <c r="M554" s="78"/>
      <c r="N554" s="78"/>
      <c r="O554" s="135"/>
      <c r="P554" s="138"/>
      <c r="Q554" s="135" t="s">
        <v>941</v>
      </c>
      <c r="R554" s="137" t="s">
        <v>942</v>
      </c>
      <c r="S554" s="162"/>
      <c r="T554" s="135"/>
    </row>
    <row r="555" spans="1:21" ht="32" customHeight="1">
      <c r="A555" s="166" t="s">
        <v>931</v>
      </c>
      <c r="B555" s="166" t="s">
        <v>943</v>
      </c>
      <c r="C555" s="166" t="s">
        <v>944</v>
      </c>
      <c r="D555" s="135"/>
      <c r="E555" s="135"/>
      <c r="F555" s="135"/>
      <c r="G555" s="135"/>
      <c r="H555" s="80">
        <v>177</v>
      </c>
      <c r="I555" s="137" t="s">
        <v>333</v>
      </c>
      <c r="J555" s="166" t="s">
        <v>943</v>
      </c>
      <c r="K555" s="166" t="s">
        <v>945</v>
      </c>
      <c r="L555" s="161"/>
      <c r="M555" s="78"/>
      <c r="N555" s="78"/>
      <c r="O555" s="135"/>
      <c r="P555" s="138"/>
      <c r="Q555" s="135"/>
      <c r="R555" s="137" t="s">
        <v>946</v>
      </c>
      <c r="S555" s="162"/>
      <c r="T555" s="135"/>
    </row>
    <row r="556" spans="1:21" ht="64" customHeight="1">
      <c r="A556" s="166" t="s">
        <v>931</v>
      </c>
      <c r="B556" s="166" t="s">
        <v>947</v>
      </c>
      <c r="C556" s="166" t="s">
        <v>948</v>
      </c>
      <c r="D556" s="135"/>
      <c r="E556" s="135"/>
      <c r="F556" s="135"/>
      <c r="G556" s="135"/>
      <c r="H556" s="80">
        <v>61</v>
      </c>
      <c r="I556" s="135" t="s">
        <v>311</v>
      </c>
      <c r="J556" s="166" t="s">
        <v>947</v>
      </c>
      <c r="K556" s="166" t="s">
        <v>949</v>
      </c>
      <c r="L556" s="161">
        <v>0</v>
      </c>
      <c r="M556" s="78">
        <v>1</v>
      </c>
      <c r="N556" s="78">
        <v>0.01</v>
      </c>
      <c r="O556" s="135" t="s">
        <v>654</v>
      </c>
      <c r="P556" s="138" t="s">
        <v>950</v>
      </c>
      <c r="Q556" s="135" t="s">
        <v>951</v>
      </c>
      <c r="R556" s="137" t="s">
        <v>952</v>
      </c>
      <c r="S556" s="162" t="s">
        <v>446</v>
      </c>
      <c r="T556" s="135"/>
    </row>
    <row r="557" spans="1:21" ht="96" customHeight="1">
      <c r="A557" s="166" t="s">
        <v>931</v>
      </c>
      <c r="B557" s="166" t="s">
        <v>953</v>
      </c>
      <c r="C557" s="166" t="s">
        <v>954</v>
      </c>
      <c r="D557" s="135"/>
      <c r="E557" s="135"/>
      <c r="F557" s="135"/>
      <c r="G557" s="135"/>
      <c r="H557" s="80">
        <v>62</v>
      </c>
      <c r="I557" s="135" t="s">
        <v>311</v>
      </c>
      <c r="J557" s="166" t="s">
        <v>953</v>
      </c>
      <c r="K557" s="166" t="s">
        <v>955</v>
      </c>
      <c r="L557" s="161">
        <v>0</v>
      </c>
      <c r="M557" s="78">
        <v>1</v>
      </c>
      <c r="N557" s="78">
        <v>0.01</v>
      </c>
      <c r="O557" s="135" t="s">
        <v>654</v>
      </c>
      <c r="P557" s="138" t="s">
        <v>956</v>
      </c>
      <c r="Q557" s="135" t="s">
        <v>957</v>
      </c>
      <c r="R557" s="137" t="s">
        <v>958</v>
      </c>
      <c r="S557" s="162" t="s">
        <v>446</v>
      </c>
      <c r="T557" s="135"/>
    </row>
    <row r="558" spans="1:21" ht="64" customHeight="1">
      <c r="A558" s="166" t="s">
        <v>931</v>
      </c>
      <c r="B558" s="166" t="s">
        <v>959</v>
      </c>
      <c r="C558" s="166" t="s">
        <v>960</v>
      </c>
      <c r="D558" s="135"/>
      <c r="E558" s="135"/>
      <c r="F558" s="135"/>
      <c r="G558" s="135"/>
      <c r="H558" s="80">
        <v>63</v>
      </c>
      <c r="I558" s="135" t="s">
        <v>311</v>
      </c>
      <c r="J558" s="166" t="s">
        <v>959</v>
      </c>
      <c r="K558" s="166" t="s">
        <v>961</v>
      </c>
      <c r="L558" s="161">
        <v>0</v>
      </c>
      <c r="M558" s="78">
        <v>1</v>
      </c>
      <c r="N558" s="78">
        <v>0.01</v>
      </c>
      <c r="O558" s="135" t="s">
        <v>654</v>
      </c>
      <c r="P558" s="138" t="s">
        <v>962</v>
      </c>
      <c r="Q558" s="135" t="s">
        <v>963</v>
      </c>
      <c r="R558" s="137" t="s">
        <v>964</v>
      </c>
      <c r="S558" s="162" t="s">
        <v>446</v>
      </c>
      <c r="T558" s="135"/>
    </row>
    <row r="559" spans="1:21" ht="64" customHeight="1">
      <c r="A559" s="166" t="s">
        <v>931</v>
      </c>
      <c r="B559" s="166" t="s">
        <v>965</v>
      </c>
      <c r="C559" s="166" t="s">
        <v>966</v>
      </c>
      <c r="D559" s="135"/>
      <c r="E559" s="135"/>
      <c r="F559" s="135"/>
      <c r="G559" s="135"/>
      <c r="H559" s="80">
        <v>64</v>
      </c>
      <c r="I559" s="135" t="s">
        <v>311</v>
      </c>
      <c r="J559" s="166" t="s">
        <v>965</v>
      </c>
      <c r="K559" s="166" t="s">
        <v>967</v>
      </c>
      <c r="L559" s="161">
        <v>0</v>
      </c>
      <c r="M559" s="78">
        <v>1</v>
      </c>
      <c r="N559" s="78">
        <v>0.01</v>
      </c>
      <c r="O559" s="135" t="s">
        <v>654</v>
      </c>
      <c r="P559" s="138" t="s">
        <v>968</v>
      </c>
      <c r="Q559" s="135" t="s">
        <v>969</v>
      </c>
      <c r="R559" s="137" t="s">
        <v>970</v>
      </c>
      <c r="S559" s="162" t="s">
        <v>446</v>
      </c>
      <c r="T559" s="135"/>
    </row>
    <row r="560" spans="1:21" ht="32" customHeight="1">
      <c r="A560" s="166" t="s">
        <v>931</v>
      </c>
      <c r="B560" s="166" t="s">
        <v>971</v>
      </c>
      <c r="C560" s="166" t="s">
        <v>972</v>
      </c>
      <c r="D560" s="135"/>
      <c r="E560" s="135"/>
      <c r="F560" s="135"/>
      <c r="G560" s="135"/>
      <c r="H560" s="80">
        <v>178</v>
      </c>
      <c r="I560" s="135" t="s">
        <v>333</v>
      </c>
      <c r="J560" s="166" t="s">
        <v>971</v>
      </c>
      <c r="K560" s="166" t="s">
        <v>973</v>
      </c>
      <c r="L560" s="161"/>
      <c r="M560" s="78"/>
      <c r="N560" s="78"/>
      <c r="O560" s="135"/>
      <c r="P560" s="138"/>
      <c r="Q560" s="135"/>
      <c r="R560" s="137" t="s">
        <v>974</v>
      </c>
      <c r="S560" s="162"/>
      <c r="T560" s="135"/>
    </row>
    <row r="561" spans="1:21" ht="192" customHeight="1">
      <c r="A561" s="166" t="s">
        <v>931</v>
      </c>
      <c r="B561" s="166" t="s">
        <v>975</v>
      </c>
      <c r="C561" s="166" t="s">
        <v>976</v>
      </c>
      <c r="D561" s="135"/>
      <c r="E561" s="135"/>
      <c r="F561" s="135"/>
      <c r="G561" s="135"/>
      <c r="H561" s="80">
        <v>434</v>
      </c>
      <c r="I561" s="135" t="s">
        <v>311</v>
      </c>
      <c r="J561" s="166" t="s">
        <v>975</v>
      </c>
      <c r="K561" s="166" t="s">
        <v>977</v>
      </c>
      <c r="L561" s="161">
        <v>0</v>
      </c>
      <c r="M561" s="78">
        <v>1</v>
      </c>
      <c r="N561" s="78">
        <v>0.01</v>
      </c>
      <c r="O561" s="135" t="s">
        <v>978</v>
      </c>
      <c r="P561" s="138" t="s">
        <v>979</v>
      </c>
      <c r="Q561" s="135"/>
      <c r="R561" s="137" t="s">
        <v>980</v>
      </c>
      <c r="S561" s="86" t="s">
        <v>981</v>
      </c>
      <c r="T561" s="135"/>
    </row>
    <row r="562" spans="1:21" s="38" customFormat="1" ht="112" customHeight="1">
      <c r="A562" s="38" t="s">
        <v>982</v>
      </c>
      <c r="B562" s="38" t="s">
        <v>983</v>
      </c>
      <c r="C562" s="38" t="s">
        <v>984</v>
      </c>
      <c r="D562" s="137"/>
      <c r="E562" s="137"/>
      <c r="F562" s="137"/>
      <c r="G562" s="137"/>
      <c r="H562" s="80">
        <v>68</v>
      </c>
      <c r="I562" s="137" t="s">
        <v>311</v>
      </c>
      <c r="J562" s="38" t="s">
        <v>985</v>
      </c>
      <c r="K562" s="166" t="s">
        <v>986</v>
      </c>
      <c r="L562" s="35">
        <v>0</v>
      </c>
      <c r="M562" s="35">
        <v>1</v>
      </c>
      <c r="N562" s="35">
        <v>0.01</v>
      </c>
      <c r="O562" s="137" t="s">
        <v>987</v>
      </c>
      <c r="P562" s="138" t="s">
        <v>988</v>
      </c>
      <c r="Q562" s="137" t="s">
        <v>989</v>
      </c>
      <c r="R562" s="137" t="s">
        <v>990</v>
      </c>
      <c r="S562" s="162" t="s">
        <v>446</v>
      </c>
      <c r="T562" s="137"/>
    </row>
    <row r="563" spans="1:21" s="38" customFormat="1" ht="112" customHeight="1">
      <c r="A563" s="38" t="s">
        <v>982</v>
      </c>
      <c r="B563" s="38" t="s">
        <v>991</v>
      </c>
      <c r="C563" s="38" t="s">
        <v>992</v>
      </c>
      <c r="D563" s="137"/>
      <c r="E563" s="137"/>
      <c r="F563" s="137"/>
      <c r="G563" s="137"/>
      <c r="H563" s="80">
        <v>176</v>
      </c>
      <c r="I563" s="137" t="s">
        <v>311</v>
      </c>
      <c r="J563" s="38" t="s">
        <v>993</v>
      </c>
      <c r="K563" s="166" t="s">
        <v>994</v>
      </c>
      <c r="L563" s="35">
        <v>0</v>
      </c>
      <c r="M563" s="35">
        <v>1</v>
      </c>
      <c r="N563" s="35">
        <v>0.01</v>
      </c>
      <c r="O563" s="135" t="s">
        <v>995</v>
      </c>
      <c r="P563" s="138" t="s">
        <v>996</v>
      </c>
      <c r="Q563" s="137" t="s">
        <v>997</v>
      </c>
      <c r="R563" s="137" t="s">
        <v>998</v>
      </c>
      <c r="S563" s="162" t="s">
        <v>446</v>
      </c>
      <c r="T563" s="137"/>
      <c r="U563" s="166"/>
    </row>
    <row r="564" spans="1:21" s="38" customFormat="1" ht="96" customHeight="1">
      <c r="A564" s="38" t="s">
        <v>982</v>
      </c>
      <c r="B564" s="38" t="s">
        <v>999</v>
      </c>
      <c r="C564" s="38" t="s">
        <v>1000</v>
      </c>
      <c r="D564" s="137"/>
      <c r="E564" s="137"/>
      <c r="F564" s="137"/>
      <c r="G564" s="137"/>
      <c r="H564" s="80">
        <v>450</v>
      </c>
      <c r="I564" s="137" t="s">
        <v>311</v>
      </c>
      <c r="J564" s="38" t="s">
        <v>1001</v>
      </c>
      <c r="K564" s="166" t="s">
        <v>1002</v>
      </c>
      <c r="L564" s="35">
        <v>0</v>
      </c>
      <c r="M564" s="35">
        <v>1</v>
      </c>
      <c r="N564" s="35">
        <v>0.01</v>
      </c>
      <c r="O564" s="135" t="s">
        <v>1003</v>
      </c>
      <c r="P564" s="138" t="s">
        <v>1004</v>
      </c>
      <c r="Q564" s="137"/>
      <c r="R564" s="137" t="s">
        <v>1005</v>
      </c>
      <c r="S564" s="162"/>
      <c r="T564" s="137"/>
    </row>
    <row r="565" spans="1:21" s="81" customFormat="1" ht="96" customHeight="1">
      <c r="A565" s="166" t="s">
        <v>1006</v>
      </c>
      <c r="B565" s="166" t="s">
        <v>1007</v>
      </c>
      <c r="C565" s="166" t="s">
        <v>1008</v>
      </c>
      <c r="D565" s="135" t="s">
        <v>1009</v>
      </c>
      <c r="E565" s="135"/>
      <c r="F565" s="135" t="s">
        <v>1010</v>
      </c>
      <c r="G565" s="135"/>
      <c r="H565" s="80">
        <v>171</v>
      </c>
      <c r="I565" s="135" t="s">
        <v>311</v>
      </c>
      <c r="J565" s="166" t="s">
        <v>1007</v>
      </c>
      <c r="K565" s="166" t="s">
        <v>1011</v>
      </c>
      <c r="L565" s="166">
        <v>0</v>
      </c>
      <c r="M565" s="166">
        <v>300</v>
      </c>
      <c r="N565" s="166">
        <v>5</v>
      </c>
      <c r="O565" s="146" t="str">
        <f>UnitControlCenter!B44</f>
        <v>$/metric ton CO2e</v>
      </c>
      <c r="P565" s="187"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35" t="s">
        <v>1012</v>
      </c>
      <c r="R565" s="137" t="s">
        <v>1013</v>
      </c>
      <c r="S565" s="158" t="s">
        <v>1014</v>
      </c>
      <c r="T565" s="137" t="s">
        <v>1015</v>
      </c>
    </row>
    <row r="566" spans="1:21" s="81" customFormat="1" ht="96" customHeight="1">
      <c r="A566" s="81" t="str">
        <f t="shared" ref="A566:C570" si="125">A$565</f>
        <v>Cross-Sector</v>
      </c>
      <c r="B566" s="81" t="str">
        <f t="shared" si="125"/>
        <v>Carbon Tax</v>
      </c>
      <c r="C566" s="81" t="str">
        <f t="shared" si="125"/>
        <v>Additional Carbon Tax Rate</v>
      </c>
      <c r="D566" s="135" t="s">
        <v>1016</v>
      </c>
      <c r="E566" s="135"/>
      <c r="F566" s="135" t="s">
        <v>1017</v>
      </c>
      <c r="G566" s="135"/>
      <c r="H566" s="80">
        <v>172</v>
      </c>
      <c r="I566" s="135" t="s">
        <v>311</v>
      </c>
      <c r="J566" s="81" t="str">
        <f t="shared" ref="J566:O570" si="126">J$565</f>
        <v>Carbon Tax</v>
      </c>
      <c r="K566" s="81" t="str">
        <f t="shared" si="126"/>
        <v>cross carbon tax</v>
      </c>
      <c r="L566" s="81">
        <f t="shared" si="126"/>
        <v>0</v>
      </c>
      <c r="M566" s="81">
        <f t="shared" si="126"/>
        <v>300</v>
      </c>
      <c r="N566" s="81">
        <f t="shared" si="126"/>
        <v>5</v>
      </c>
      <c r="O566" s="160" t="str">
        <f t="shared" si="126"/>
        <v>$/metric ton CO2e</v>
      </c>
      <c r="P566" s="187"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160" t="str">
        <f t="shared" ref="Q566:R570" si="127">Q$565</f>
        <v>fuels.html#carbon-tax</v>
      </c>
      <c r="R566" s="160" t="str">
        <f t="shared" si="127"/>
        <v>carbon-tax.html</v>
      </c>
      <c r="S566" s="158"/>
      <c r="T566" s="160"/>
    </row>
    <row r="567" spans="1:21" s="81" customFormat="1" ht="96" customHeight="1">
      <c r="A567" s="81" t="str">
        <f t="shared" si="125"/>
        <v>Cross-Sector</v>
      </c>
      <c r="B567" s="81" t="str">
        <f t="shared" si="125"/>
        <v>Carbon Tax</v>
      </c>
      <c r="C567" s="81" t="str">
        <f t="shared" si="125"/>
        <v>Additional Carbon Tax Rate</v>
      </c>
      <c r="D567" s="135" t="s">
        <v>1018</v>
      </c>
      <c r="E567" s="135"/>
      <c r="F567" s="135" t="s">
        <v>1019</v>
      </c>
      <c r="G567" s="135"/>
      <c r="H567" s="80">
        <v>173</v>
      </c>
      <c r="I567" s="135" t="s">
        <v>311</v>
      </c>
      <c r="J567" s="81" t="str">
        <f t="shared" si="126"/>
        <v>Carbon Tax</v>
      </c>
      <c r="K567" s="81" t="str">
        <f t="shared" si="126"/>
        <v>cross carbon tax</v>
      </c>
      <c r="L567" s="81">
        <f t="shared" si="126"/>
        <v>0</v>
      </c>
      <c r="M567" s="81">
        <f t="shared" si="126"/>
        <v>300</v>
      </c>
      <c r="N567" s="81">
        <f t="shared" si="126"/>
        <v>5</v>
      </c>
      <c r="O567" s="160" t="str">
        <f t="shared" si="126"/>
        <v>$/metric ton CO2e</v>
      </c>
      <c r="P567" s="187"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160" t="str">
        <f t="shared" si="127"/>
        <v>fuels.html#carbon-tax</v>
      </c>
      <c r="R567" s="160" t="str">
        <f t="shared" si="127"/>
        <v>carbon-tax.html</v>
      </c>
      <c r="S567" s="158"/>
      <c r="T567" s="160"/>
    </row>
    <row r="568" spans="1:21" s="81" customFormat="1" ht="96" customHeight="1">
      <c r="A568" s="81" t="str">
        <f t="shared" si="125"/>
        <v>Cross-Sector</v>
      </c>
      <c r="B568" s="81" t="str">
        <f t="shared" si="125"/>
        <v>Carbon Tax</v>
      </c>
      <c r="C568" s="81" t="str">
        <f t="shared" si="125"/>
        <v>Additional Carbon Tax Rate</v>
      </c>
      <c r="D568" s="135" t="s">
        <v>1020</v>
      </c>
      <c r="E568" s="135"/>
      <c r="F568" s="135" t="s">
        <v>1021</v>
      </c>
      <c r="G568" s="135"/>
      <c r="H568" s="80">
        <v>174</v>
      </c>
      <c r="I568" s="135" t="s">
        <v>311</v>
      </c>
      <c r="J568" s="81" t="str">
        <f t="shared" si="126"/>
        <v>Carbon Tax</v>
      </c>
      <c r="K568" s="81" t="str">
        <f t="shared" si="126"/>
        <v>cross carbon tax</v>
      </c>
      <c r="L568" s="81">
        <f t="shared" si="126"/>
        <v>0</v>
      </c>
      <c r="M568" s="81">
        <f t="shared" si="126"/>
        <v>300</v>
      </c>
      <c r="N568" s="81">
        <f t="shared" si="126"/>
        <v>5</v>
      </c>
      <c r="O568" s="160" t="str">
        <f t="shared" si="126"/>
        <v>$/metric ton CO2e</v>
      </c>
      <c r="P568" s="187"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160" t="str">
        <f t="shared" si="127"/>
        <v>fuels.html#carbon-tax</v>
      </c>
      <c r="R568" s="160" t="str">
        <f t="shared" si="127"/>
        <v>carbon-tax.html</v>
      </c>
      <c r="S568" s="158"/>
      <c r="T568" s="160"/>
    </row>
    <row r="569" spans="1:21" s="81" customFormat="1" ht="144" customHeight="1">
      <c r="A569" s="81" t="str">
        <f t="shared" si="125"/>
        <v>Cross-Sector</v>
      </c>
      <c r="B569" s="81" t="str">
        <f t="shared" si="125"/>
        <v>Carbon Tax</v>
      </c>
      <c r="C569" s="81" t="str">
        <f t="shared" si="125"/>
        <v>Additional Carbon Tax Rate</v>
      </c>
      <c r="D569" s="135" t="s">
        <v>1022</v>
      </c>
      <c r="E569" s="135"/>
      <c r="F569" s="135" t="s">
        <v>1023</v>
      </c>
      <c r="G569" s="135"/>
      <c r="H569" s="80">
        <v>175</v>
      </c>
      <c r="I569" s="135" t="s">
        <v>311</v>
      </c>
      <c r="J569" s="81" t="str">
        <f t="shared" si="126"/>
        <v>Carbon Tax</v>
      </c>
      <c r="K569" s="81" t="str">
        <f t="shared" si="126"/>
        <v>cross carbon tax</v>
      </c>
      <c r="L569" s="81">
        <f t="shared" si="126"/>
        <v>0</v>
      </c>
      <c r="M569" s="81">
        <f t="shared" si="126"/>
        <v>300</v>
      </c>
      <c r="N569" s="81">
        <f t="shared" si="126"/>
        <v>5</v>
      </c>
      <c r="O569" s="160" t="str">
        <f t="shared" si="126"/>
        <v>$/metric ton CO2e</v>
      </c>
      <c r="P569" s="188"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160" t="str">
        <f t="shared" si="127"/>
        <v>fuels.html#carbon-tax</v>
      </c>
      <c r="R569" s="160" t="str">
        <f t="shared" si="127"/>
        <v>carbon-tax.html</v>
      </c>
      <c r="S569" s="158"/>
      <c r="T569" s="160"/>
    </row>
    <row r="570" spans="1:21" s="81" customFormat="1" ht="96" customHeight="1">
      <c r="A570" s="81" t="str">
        <f t="shared" si="125"/>
        <v>Cross-Sector</v>
      </c>
      <c r="B570" s="81" t="str">
        <f t="shared" si="125"/>
        <v>Carbon Tax</v>
      </c>
      <c r="C570" s="81" t="str">
        <f t="shared" si="125"/>
        <v>Additional Carbon Tax Rate</v>
      </c>
      <c r="D570" s="135" t="s">
        <v>1024</v>
      </c>
      <c r="E570" s="135"/>
      <c r="F570" s="135" t="s">
        <v>1025</v>
      </c>
      <c r="G570" s="135"/>
      <c r="H570" s="80">
        <v>544</v>
      </c>
      <c r="I570" s="135" t="s">
        <v>311</v>
      </c>
      <c r="J570" s="81" t="str">
        <f t="shared" si="126"/>
        <v>Carbon Tax</v>
      </c>
      <c r="K570" s="81" t="str">
        <f t="shared" si="126"/>
        <v>cross carbon tax</v>
      </c>
      <c r="L570" s="81">
        <f t="shared" si="126"/>
        <v>0</v>
      </c>
      <c r="M570" s="81">
        <f t="shared" si="126"/>
        <v>300</v>
      </c>
      <c r="N570" s="81">
        <f t="shared" si="126"/>
        <v>5</v>
      </c>
      <c r="O570" s="160" t="str">
        <f t="shared" si="126"/>
        <v>$/metric ton CO2e</v>
      </c>
      <c r="P570" s="187"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160" t="str">
        <f t="shared" si="127"/>
        <v>fuels.html#carbon-tax</v>
      </c>
      <c r="R570" s="160" t="str">
        <f t="shared" si="127"/>
        <v>carbon-tax.html</v>
      </c>
      <c r="S570" s="158"/>
      <c r="T570" s="160"/>
    </row>
    <row r="571" spans="1:21" s="81" customFormat="1" ht="32" customHeight="1">
      <c r="A571" s="166" t="s">
        <v>1006</v>
      </c>
      <c r="B571" s="166" t="s">
        <v>1026</v>
      </c>
      <c r="C571" s="166" t="s">
        <v>1027</v>
      </c>
      <c r="D571" s="135" t="s">
        <v>1028</v>
      </c>
      <c r="E571" s="135"/>
      <c r="F571" s="135" t="s">
        <v>1029</v>
      </c>
      <c r="G571" s="135"/>
      <c r="H571" s="80">
        <v>706</v>
      </c>
      <c r="I571" s="137" t="s">
        <v>333</v>
      </c>
      <c r="J571" s="166" t="s">
        <v>1026</v>
      </c>
      <c r="K571" s="166" t="s">
        <v>1030</v>
      </c>
      <c r="L571" s="166"/>
      <c r="M571" s="166"/>
      <c r="N571" s="166"/>
      <c r="O571" s="135"/>
      <c r="P571" s="138"/>
      <c r="Q571" s="160"/>
      <c r="R571" s="137"/>
      <c r="S571" s="159"/>
      <c r="T571" s="160"/>
    </row>
    <row r="572" spans="1:21" s="81" customFormat="1" ht="48" customHeight="1">
      <c r="A572" s="81" t="str">
        <f t="shared" ref="A572:C591" si="128">A$571</f>
        <v>Cross-Sector</v>
      </c>
      <c r="B572" s="81" t="str">
        <f t="shared" si="128"/>
        <v>End Existing Subsidies</v>
      </c>
      <c r="C572" s="81" t="str">
        <f t="shared" si="128"/>
        <v>Percent Reduction in BAU Subsidies</v>
      </c>
      <c r="D572" s="137" t="s">
        <v>252</v>
      </c>
      <c r="E572" s="135"/>
      <c r="F572" s="137" t="s">
        <v>580</v>
      </c>
      <c r="G572" s="135"/>
      <c r="H572" s="80">
        <v>69</v>
      </c>
      <c r="I572" s="137" t="s">
        <v>311</v>
      </c>
      <c r="J572" s="81" t="str">
        <f t="shared" ref="J572:K591" si="129">J$571</f>
        <v>End Existing Subsidies</v>
      </c>
      <c r="K572" s="81" t="str">
        <f t="shared" si="129"/>
        <v>cross reduce BAU subsidies</v>
      </c>
      <c r="L572" s="35">
        <v>0</v>
      </c>
      <c r="M572" s="35">
        <v>1</v>
      </c>
      <c r="N572" s="35">
        <v>0.01</v>
      </c>
      <c r="O572" s="135" t="s">
        <v>1031</v>
      </c>
      <c r="P572" s="138" t="s">
        <v>1032</v>
      </c>
      <c r="Q572" s="137" t="s">
        <v>1033</v>
      </c>
      <c r="R572" s="137" t="s">
        <v>1034</v>
      </c>
      <c r="S572" s="162" t="s">
        <v>446</v>
      </c>
      <c r="T572" s="160"/>
    </row>
    <row r="573" spans="1:21" s="81" customFormat="1" ht="48" customHeight="1">
      <c r="A573" s="81" t="str">
        <f t="shared" si="128"/>
        <v>Cross-Sector</v>
      </c>
      <c r="B573" s="81" t="str">
        <f t="shared" si="128"/>
        <v>End Existing Subsidies</v>
      </c>
      <c r="C573" s="81" t="str">
        <f t="shared" si="128"/>
        <v>Percent Reduction in BAU Subsidies</v>
      </c>
      <c r="D573" s="137" t="s">
        <v>256</v>
      </c>
      <c r="E573" s="135"/>
      <c r="F573" s="137" t="s">
        <v>742</v>
      </c>
      <c r="G573" s="135"/>
      <c r="H573" s="80">
        <v>70</v>
      </c>
      <c r="I573" s="137" t="s">
        <v>311</v>
      </c>
      <c r="J573" s="81" t="str">
        <f t="shared" si="129"/>
        <v>End Existing Subsidies</v>
      </c>
      <c r="K573" s="81" t="str">
        <f t="shared" si="129"/>
        <v>cross reduce BAU subsidies</v>
      </c>
      <c r="L573" s="163">
        <f t="shared" ref="L573:O574" si="130">L$572</f>
        <v>0</v>
      </c>
      <c r="M573" s="163">
        <f t="shared" si="130"/>
        <v>1</v>
      </c>
      <c r="N573" s="163">
        <f t="shared" si="130"/>
        <v>0.01</v>
      </c>
      <c r="O573" s="160" t="str">
        <f t="shared" si="130"/>
        <v>% reduction in BAU subsidies</v>
      </c>
      <c r="P573" s="138" t="s">
        <v>1035</v>
      </c>
      <c r="Q573" s="137" t="s">
        <v>1033</v>
      </c>
      <c r="R573" s="137" t="s">
        <v>1034</v>
      </c>
      <c r="S573" s="162" t="s">
        <v>446</v>
      </c>
      <c r="T573" s="160"/>
    </row>
    <row r="574" spans="1:21" s="81" customFormat="1" ht="48" customHeight="1">
      <c r="A574" s="81" t="str">
        <f t="shared" si="128"/>
        <v>Cross-Sector</v>
      </c>
      <c r="B574" s="81" t="str">
        <f t="shared" si="128"/>
        <v>End Existing Subsidies</v>
      </c>
      <c r="C574" s="81" t="str">
        <f t="shared" si="128"/>
        <v>Percent Reduction in BAU Subsidies</v>
      </c>
      <c r="D574" s="137" t="s">
        <v>1036</v>
      </c>
      <c r="E574" s="135"/>
      <c r="F574" s="137" t="s">
        <v>590</v>
      </c>
      <c r="G574" s="135"/>
      <c r="H574" s="80">
        <v>71</v>
      </c>
      <c r="I574" s="137" t="s">
        <v>311</v>
      </c>
      <c r="J574" s="81" t="str">
        <f t="shared" si="129"/>
        <v>End Existing Subsidies</v>
      </c>
      <c r="K574" s="81" t="str">
        <f t="shared" si="129"/>
        <v>cross reduce BAU subsidies</v>
      </c>
      <c r="L574" s="163">
        <f t="shared" si="130"/>
        <v>0</v>
      </c>
      <c r="M574" s="163">
        <f t="shared" si="130"/>
        <v>1</v>
      </c>
      <c r="N574" s="163">
        <f t="shared" si="130"/>
        <v>0.01</v>
      </c>
      <c r="O574" s="160" t="str">
        <f t="shared" si="130"/>
        <v>% reduction in BAU subsidies</v>
      </c>
      <c r="P574" s="138" t="s">
        <v>1037</v>
      </c>
      <c r="Q574" s="137" t="s">
        <v>1033</v>
      </c>
      <c r="R574" s="137" t="s">
        <v>1034</v>
      </c>
      <c r="S574" s="162" t="s">
        <v>446</v>
      </c>
      <c r="T574" s="160"/>
    </row>
    <row r="575" spans="1:21" s="81" customFormat="1" ht="32" customHeight="1">
      <c r="A575" s="81" t="str">
        <f t="shared" si="128"/>
        <v>Cross-Sector</v>
      </c>
      <c r="B575" s="81" t="str">
        <f t="shared" si="128"/>
        <v>End Existing Subsidies</v>
      </c>
      <c r="C575" s="81" t="str">
        <f t="shared" si="128"/>
        <v>Percent Reduction in BAU Subsidies</v>
      </c>
      <c r="D575" s="137" t="s">
        <v>1038</v>
      </c>
      <c r="E575" s="135"/>
      <c r="F575" s="137" t="s">
        <v>593</v>
      </c>
      <c r="G575" s="135"/>
      <c r="H575" s="80">
        <v>72</v>
      </c>
      <c r="I575" s="137" t="s">
        <v>333</v>
      </c>
      <c r="J575" s="81" t="str">
        <f t="shared" si="129"/>
        <v>End Existing Subsidies</v>
      </c>
      <c r="K575" s="81" t="str">
        <f t="shared" si="129"/>
        <v>cross reduce BAU subsidies</v>
      </c>
      <c r="L575" s="163"/>
      <c r="M575" s="163"/>
      <c r="N575" s="163"/>
      <c r="O575" s="160"/>
      <c r="P575" s="138"/>
      <c r="Q575" s="137"/>
      <c r="R575" s="137"/>
      <c r="S575" s="162"/>
      <c r="T575" s="160"/>
    </row>
    <row r="576" spans="1:21" s="81" customFormat="1" ht="32" customHeight="1">
      <c r="A576" s="81" t="str">
        <f t="shared" si="128"/>
        <v>Cross-Sector</v>
      </c>
      <c r="B576" s="81" t="str">
        <f t="shared" si="128"/>
        <v>End Existing Subsidies</v>
      </c>
      <c r="C576" s="81" t="str">
        <f t="shared" si="128"/>
        <v>Percent Reduction in BAU Subsidies</v>
      </c>
      <c r="D576" s="137" t="s">
        <v>1039</v>
      </c>
      <c r="E576" s="135"/>
      <c r="F576" s="137" t="s">
        <v>596</v>
      </c>
      <c r="G576" s="135"/>
      <c r="H576" s="80">
        <v>73</v>
      </c>
      <c r="I576" s="137" t="s">
        <v>333</v>
      </c>
      <c r="J576" s="81" t="str">
        <f t="shared" si="129"/>
        <v>End Existing Subsidies</v>
      </c>
      <c r="K576" s="81" t="str">
        <f t="shared" si="129"/>
        <v>cross reduce BAU subsidies</v>
      </c>
      <c r="L576" s="163"/>
      <c r="M576" s="163"/>
      <c r="N576" s="163"/>
      <c r="O576" s="160"/>
      <c r="P576" s="138"/>
      <c r="Q576" s="137"/>
      <c r="R576" s="137"/>
      <c r="S576" s="162"/>
      <c r="T576" s="160"/>
    </row>
    <row r="577" spans="1:20" s="81" customFormat="1" ht="48" customHeight="1">
      <c r="A577" s="81" t="str">
        <f t="shared" si="128"/>
        <v>Cross-Sector</v>
      </c>
      <c r="B577" s="81" t="str">
        <f t="shared" si="128"/>
        <v>End Existing Subsidies</v>
      </c>
      <c r="C577" s="81" t="str">
        <f t="shared" si="128"/>
        <v>Percent Reduction in BAU Subsidies</v>
      </c>
      <c r="D577" s="137" t="s">
        <v>1040</v>
      </c>
      <c r="E577" s="135"/>
      <c r="F577" s="137" t="s">
        <v>1041</v>
      </c>
      <c r="G577" s="135"/>
      <c r="H577" s="80">
        <v>74</v>
      </c>
      <c r="I577" s="137" t="s">
        <v>311</v>
      </c>
      <c r="J577" s="81" t="str">
        <f t="shared" si="129"/>
        <v>End Existing Subsidies</v>
      </c>
      <c r="K577" s="81" t="str">
        <f t="shared" si="129"/>
        <v>cross reduce BAU subsidies</v>
      </c>
      <c r="L577" s="163">
        <f>L$572</f>
        <v>0</v>
      </c>
      <c r="M577" s="163">
        <f>M$572</f>
        <v>1</v>
      </c>
      <c r="N577" s="163">
        <f>N$572</f>
        <v>0.01</v>
      </c>
      <c r="O577" s="160" t="str">
        <f>O$572</f>
        <v>% reduction in BAU subsidies</v>
      </c>
      <c r="P577" s="138" t="s">
        <v>1042</v>
      </c>
      <c r="Q577" s="137" t="s">
        <v>1033</v>
      </c>
      <c r="R577" s="137" t="s">
        <v>1034</v>
      </c>
      <c r="S577" s="162" t="s">
        <v>446</v>
      </c>
      <c r="T577" s="160"/>
    </row>
    <row r="578" spans="1:20" s="81" customFormat="1" ht="32" customHeight="1">
      <c r="A578" s="81" t="str">
        <f t="shared" si="128"/>
        <v>Cross-Sector</v>
      </c>
      <c r="B578" s="81" t="str">
        <f t="shared" si="128"/>
        <v>End Existing Subsidies</v>
      </c>
      <c r="C578" s="81" t="str">
        <f t="shared" si="128"/>
        <v>Percent Reduction in BAU Subsidies</v>
      </c>
      <c r="D578" s="137" t="s">
        <v>1043</v>
      </c>
      <c r="E578" s="135"/>
      <c r="F578" s="137" t="s">
        <v>602</v>
      </c>
      <c r="G578" s="135"/>
      <c r="H578" s="80">
        <v>707</v>
      </c>
      <c r="I578" s="137" t="s">
        <v>333</v>
      </c>
      <c r="J578" s="81" t="str">
        <f t="shared" si="129"/>
        <v>End Existing Subsidies</v>
      </c>
      <c r="K578" s="81" t="str">
        <f t="shared" si="129"/>
        <v>cross reduce BAU subsidies</v>
      </c>
      <c r="L578" s="166"/>
      <c r="M578" s="166"/>
      <c r="N578" s="166"/>
      <c r="O578" s="135"/>
      <c r="P578" s="138"/>
      <c r="Q578" s="160"/>
      <c r="R578" s="137"/>
      <c r="S578" s="159"/>
      <c r="T578" s="160"/>
    </row>
    <row r="579" spans="1:20" s="81" customFormat="1" ht="48" customHeight="1">
      <c r="A579" s="81" t="str">
        <f t="shared" si="128"/>
        <v>Cross-Sector</v>
      </c>
      <c r="B579" s="81" t="str">
        <f t="shared" si="128"/>
        <v>End Existing Subsidies</v>
      </c>
      <c r="C579" s="81" t="str">
        <f t="shared" si="128"/>
        <v>Percent Reduction in BAU Subsidies</v>
      </c>
      <c r="D579" s="137" t="s">
        <v>258</v>
      </c>
      <c r="E579" s="135"/>
      <c r="F579" s="137" t="s">
        <v>924</v>
      </c>
      <c r="G579" s="135"/>
      <c r="H579" s="80">
        <v>75</v>
      </c>
      <c r="I579" s="137" t="s">
        <v>311</v>
      </c>
      <c r="J579" s="81" t="str">
        <f t="shared" si="129"/>
        <v>End Existing Subsidies</v>
      </c>
      <c r="K579" s="81" t="str">
        <f t="shared" si="129"/>
        <v>cross reduce BAU subsidies</v>
      </c>
      <c r="L579" s="163">
        <f t="shared" ref="L579:O580" si="131">L$572</f>
        <v>0</v>
      </c>
      <c r="M579" s="163">
        <f t="shared" si="131"/>
        <v>1</v>
      </c>
      <c r="N579" s="163">
        <f t="shared" si="131"/>
        <v>0.01</v>
      </c>
      <c r="O579" s="160" t="str">
        <f t="shared" si="131"/>
        <v>% reduction in BAU subsidies</v>
      </c>
      <c r="P579" s="138" t="s">
        <v>1044</v>
      </c>
      <c r="Q579" s="137" t="s">
        <v>1033</v>
      </c>
      <c r="R579" s="137" t="s">
        <v>1034</v>
      </c>
      <c r="S579" s="162" t="s">
        <v>446</v>
      </c>
      <c r="T579" s="160"/>
    </row>
    <row r="580" spans="1:20" s="81" customFormat="1" ht="64" customHeight="1">
      <c r="A580" s="81" t="str">
        <f t="shared" si="128"/>
        <v>Cross-Sector</v>
      </c>
      <c r="B580" s="81" t="str">
        <f t="shared" si="128"/>
        <v>End Existing Subsidies</v>
      </c>
      <c r="C580" s="81" t="str">
        <f t="shared" si="128"/>
        <v>Percent Reduction in BAU Subsidies</v>
      </c>
      <c r="D580" s="137" t="s">
        <v>257</v>
      </c>
      <c r="E580" s="135"/>
      <c r="F580" s="137" t="s">
        <v>925</v>
      </c>
      <c r="G580" s="135"/>
      <c r="H580" s="80">
        <v>76</v>
      </c>
      <c r="I580" s="137" t="s">
        <v>311</v>
      </c>
      <c r="J580" s="81" t="str">
        <f t="shared" si="129"/>
        <v>End Existing Subsidies</v>
      </c>
      <c r="K580" s="81" t="str">
        <f t="shared" si="129"/>
        <v>cross reduce BAU subsidies</v>
      </c>
      <c r="L580" s="163">
        <f t="shared" si="131"/>
        <v>0</v>
      </c>
      <c r="M580" s="163">
        <f t="shared" si="131"/>
        <v>1</v>
      </c>
      <c r="N580" s="163">
        <f t="shared" si="131"/>
        <v>0.01</v>
      </c>
      <c r="O580" s="160" t="str">
        <f t="shared" si="131"/>
        <v>% reduction in BAU subsidies</v>
      </c>
      <c r="P580" s="138" t="s">
        <v>1045</v>
      </c>
      <c r="Q580" s="137" t="s">
        <v>1033</v>
      </c>
      <c r="R580" s="137" t="s">
        <v>1034</v>
      </c>
      <c r="S580" s="162" t="s">
        <v>446</v>
      </c>
      <c r="T580" s="160"/>
    </row>
    <row r="581" spans="1:20" s="81" customFormat="1" ht="32" customHeight="1">
      <c r="A581" s="81" t="str">
        <f t="shared" si="128"/>
        <v>Cross-Sector</v>
      </c>
      <c r="B581" s="81" t="str">
        <f t="shared" si="128"/>
        <v>End Existing Subsidies</v>
      </c>
      <c r="C581" s="81" t="str">
        <f t="shared" si="128"/>
        <v>Percent Reduction in BAU Subsidies</v>
      </c>
      <c r="D581" s="137" t="s">
        <v>1046</v>
      </c>
      <c r="E581" s="135"/>
      <c r="F581" s="137" t="s">
        <v>1047</v>
      </c>
      <c r="G581" s="135"/>
      <c r="H581" s="80">
        <v>708</v>
      </c>
      <c r="I581" s="137" t="s">
        <v>333</v>
      </c>
      <c r="J581" s="81" t="str">
        <f t="shared" si="129"/>
        <v>End Existing Subsidies</v>
      </c>
      <c r="K581" s="81" t="str">
        <f t="shared" si="129"/>
        <v>cross reduce BAU subsidies</v>
      </c>
      <c r="L581" s="166"/>
      <c r="M581" s="166"/>
      <c r="N581" s="166"/>
      <c r="O581" s="135"/>
      <c r="P581" s="138"/>
      <c r="Q581" s="160"/>
      <c r="R581" s="137"/>
      <c r="S581" s="159"/>
      <c r="T581" s="160"/>
    </row>
    <row r="582" spans="1:20" s="81" customFormat="1" ht="64" customHeight="1">
      <c r="A582" s="81" t="str">
        <f t="shared" si="128"/>
        <v>Cross-Sector</v>
      </c>
      <c r="B582" s="81" t="str">
        <f t="shared" si="128"/>
        <v>End Existing Subsidies</v>
      </c>
      <c r="C582" s="81" t="str">
        <f t="shared" si="128"/>
        <v>Percent Reduction in BAU Subsidies</v>
      </c>
      <c r="D582" s="137" t="s">
        <v>1048</v>
      </c>
      <c r="E582" s="135"/>
      <c r="F582" s="137" t="s">
        <v>1049</v>
      </c>
      <c r="G582" s="135"/>
      <c r="H582" s="80">
        <v>709</v>
      </c>
      <c r="I582" s="137" t="s">
        <v>333</v>
      </c>
      <c r="J582" s="81" t="str">
        <f t="shared" si="129"/>
        <v>End Existing Subsidies</v>
      </c>
      <c r="K582" s="81" t="str">
        <f t="shared" si="129"/>
        <v>cross reduce BAU subsidies</v>
      </c>
      <c r="L582" s="166"/>
      <c r="M582" s="166"/>
      <c r="N582" s="166"/>
      <c r="O582" s="135"/>
      <c r="P582" s="138" t="s">
        <v>1050</v>
      </c>
      <c r="Q582" s="160"/>
      <c r="R582" s="137"/>
      <c r="S582" s="159"/>
      <c r="T582" s="160"/>
    </row>
    <row r="583" spans="1:20" s="81" customFormat="1" ht="32" customHeight="1">
      <c r="A583" s="81" t="str">
        <f t="shared" si="128"/>
        <v>Cross-Sector</v>
      </c>
      <c r="B583" s="81" t="str">
        <f t="shared" si="128"/>
        <v>End Existing Subsidies</v>
      </c>
      <c r="C583" s="81" t="str">
        <f t="shared" si="128"/>
        <v>Percent Reduction in BAU Subsidies</v>
      </c>
      <c r="D583" s="137" t="s">
        <v>254</v>
      </c>
      <c r="E583" s="135"/>
      <c r="F583" s="137" t="s">
        <v>926</v>
      </c>
      <c r="G583" s="135"/>
      <c r="H583" s="80">
        <v>710</v>
      </c>
      <c r="I583" s="137" t="s">
        <v>333</v>
      </c>
      <c r="J583" s="81" t="str">
        <f t="shared" si="129"/>
        <v>End Existing Subsidies</v>
      </c>
      <c r="K583" s="81" t="str">
        <f t="shared" si="129"/>
        <v>cross reduce BAU subsidies</v>
      </c>
      <c r="L583" s="163"/>
      <c r="M583" s="163"/>
      <c r="N583" s="163"/>
      <c r="O583" s="160"/>
      <c r="P583" s="138"/>
      <c r="Q583" s="137"/>
      <c r="R583" s="137"/>
      <c r="S583" s="162"/>
      <c r="T583" s="160"/>
    </row>
    <row r="584" spans="1:20" s="81" customFormat="1" ht="32" customHeight="1">
      <c r="A584" s="81" t="str">
        <f t="shared" si="128"/>
        <v>Cross-Sector</v>
      </c>
      <c r="B584" s="81" t="str">
        <f t="shared" si="128"/>
        <v>End Existing Subsidies</v>
      </c>
      <c r="C584" s="81" t="str">
        <f t="shared" si="128"/>
        <v>Percent Reduction in BAU Subsidies</v>
      </c>
      <c r="D584" s="137" t="s">
        <v>1051</v>
      </c>
      <c r="E584" s="135"/>
      <c r="F584" s="137" t="s">
        <v>1052</v>
      </c>
      <c r="G584" s="135"/>
      <c r="H584" s="80">
        <v>711</v>
      </c>
      <c r="I584" s="137" t="s">
        <v>333</v>
      </c>
      <c r="J584" s="81" t="str">
        <f t="shared" si="129"/>
        <v>End Existing Subsidies</v>
      </c>
      <c r="K584" s="81" t="str">
        <f t="shared" si="129"/>
        <v>cross reduce BAU subsidies</v>
      </c>
      <c r="L584" s="166"/>
      <c r="M584" s="166"/>
      <c r="N584" s="166"/>
      <c r="O584" s="135"/>
      <c r="P584" s="138"/>
      <c r="Q584" s="160"/>
      <c r="R584" s="137"/>
      <c r="S584" s="159"/>
      <c r="T584" s="160"/>
    </row>
    <row r="585" spans="1:20" s="81" customFormat="1" ht="32" customHeight="1">
      <c r="A585" s="81" t="str">
        <f t="shared" si="128"/>
        <v>Cross-Sector</v>
      </c>
      <c r="B585" s="81" t="str">
        <f t="shared" si="128"/>
        <v>End Existing Subsidies</v>
      </c>
      <c r="C585" s="81" t="str">
        <f t="shared" si="128"/>
        <v>Percent Reduction in BAU Subsidies</v>
      </c>
      <c r="D585" s="137" t="s">
        <v>1053</v>
      </c>
      <c r="E585" s="135"/>
      <c r="F585" s="137" t="s">
        <v>604</v>
      </c>
      <c r="G585" s="135"/>
      <c r="H585" s="80">
        <v>712</v>
      </c>
      <c r="I585" s="137" t="s">
        <v>333</v>
      </c>
      <c r="J585" s="81" t="str">
        <f t="shared" si="129"/>
        <v>End Existing Subsidies</v>
      </c>
      <c r="K585" s="81" t="str">
        <f t="shared" si="129"/>
        <v>cross reduce BAU subsidies</v>
      </c>
      <c r="L585" s="166"/>
      <c r="M585" s="166"/>
      <c r="N585" s="166"/>
      <c r="O585" s="135"/>
      <c r="P585" s="138"/>
      <c r="Q585" s="160"/>
      <c r="R585" s="137"/>
      <c r="S585" s="159"/>
      <c r="T585" s="160"/>
    </row>
    <row r="586" spans="1:20" s="81" customFormat="1" ht="32" customHeight="1">
      <c r="A586" s="81" t="str">
        <f t="shared" si="128"/>
        <v>Cross-Sector</v>
      </c>
      <c r="B586" s="81" t="str">
        <f t="shared" si="128"/>
        <v>End Existing Subsidies</v>
      </c>
      <c r="C586" s="81" t="str">
        <f t="shared" si="128"/>
        <v>Percent Reduction in BAU Subsidies</v>
      </c>
      <c r="D586" s="137" t="s">
        <v>927</v>
      </c>
      <c r="E586" s="135"/>
      <c r="F586" s="137" t="s">
        <v>610</v>
      </c>
      <c r="G586" s="135"/>
      <c r="H586" s="80">
        <v>713</v>
      </c>
      <c r="I586" s="137" t="s">
        <v>333</v>
      </c>
      <c r="J586" s="81" t="str">
        <f t="shared" si="129"/>
        <v>End Existing Subsidies</v>
      </c>
      <c r="K586" s="81" t="str">
        <f t="shared" si="129"/>
        <v>cross reduce BAU subsidies</v>
      </c>
      <c r="L586" s="37"/>
      <c r="M586" s="37"/>
      <c r="N586" s="37"/>
      <c r="O586" s="160"/>
      <c r="P586" s="138"/>
      <c r="Q586" s="160"/>
      <c r="R586" s="137"/>
      <c r="S586" s="159"/>
      <c r="T586" s="160"/>
    </row>
    <row r="587" spans="1:20" s="81" customFormat="1" ht="32" customHeight="1">
      <c r="A587" s="81" t="str">
        <f t="shared" si="128"/>
        <v>Cross-Sector</v>
      </c>
      <c r="B587" s="81" t="str">
        <f t="shared" si="128"/>
        <v>End Existing Subsidies</v>
      </c>
      <c r="C587" s="81" t="str">
        <f t="shared" si="128"/>
        <v>Percent Reduction in BAU Subsidies</v>
      </c>
      <c r="D587" s="137" t="s">
        <v>251</v>
      </c>
      <c r="E587" s="135"/>
      <c r="F587" s="137" t="s">
        <v>615</v>
      </c>
      <c r="G587" s="135"/>
      <c r="H587" s="80">
        <v>714</v>
      </c>
      <c r="I587" s="137" t="s">
        <v>333</v>
      </c>
      <c r="J587" s="81" t="str">
        <f t="shared" si="129"/>
        <v>End Existing Subsidies</v>
      </c>
      <c r="K587" s="81" t="str">
        <f t="shared" si="129"/>
        <v>cross reduce BAU subsidies</v>
      </c>
      <c r="L587" s="37"/>
      <c r="M587" s="37"/>
      <c r="N587" s="37"/>
      <c r="O587" s="160"/>
      <c r="P587" s="138"/>
      <c r="Q587" s="160"/>
      <c r="R587" s="137"/>
      <c r="S587" s="159"/>
      <c r="T587" s="160"/>
    </row>
    <row r="588" spans="1:20" s="81" customFormat="1" ht="32" customHeight="1">
      <c r="A588" s="81" t="str">
        <f t="shared" si="128"/>
        <v>Cross-Sector</v>
      </c>
      <c r="B588" s="81" t="str">
        <f t="shared" si="128"/>
        <v>End Existing Subsidies</v>
      </c>
      <c r="C588" s="81" t="str">
        <f t="shared" si="128"/>
        <v>Percent Reduction in BAU Subsidies</v>
      </c>
      <c r="D588" s="137" t="s">
        <v>928</v>
      </c>
      <c r="E588" s="135"/>
      <c r="F588" s="137" t="s">
        <v>929</v>
      </c>
      <c r="G588" s="135"/>
      <c r="H588" s="80">
        <v>715</v>
      </c>
      <c r="I588" s="137" t="s">
        <v>333</v>
      </c>
      <c r="J588" s="81" t="str">
        <f t="shared" si="129"/>
        <v>End Existing Subsidies</v>
      </c>
      <c r="K588" s="81" t="str">
        <f t="shared" si="129"/>
        <v>cross reduce BAU subsidies</v>
      </c>
      <c r="L588" s="37"/>
      <c r="M588" s="37"/>
      <c r="N588" s="37"/>
      <c r="O588" s="160"/>
      <c r="P588" s="138"/>
      <c r="Q588" s="160"/>
      <c r="R588" s="137"/>
      <c r="S588" s="159"/>
      <c r="T588" s="160"/>
    </row>
    <row r="589" spans="1:20" s="81" customFormat="1" ht="32" customHeight="1">
      <c r="A589" s="81" t="str">
        <f t="shared" si="128"/>
        <v>Cross-Sector</v>
      </c>
      <c r="B589" s="81" t="str">
        <f t="shared" si="128"/>
        <v>End Existing Subsidies</v>
      </c>
      <c r="C589" s="81" t="str">
        <f t="shared" si="128"/>
        <v>Percent Reduction in BAU Subsidies</v>
      </c>
      <c r="D589" s="137" t="s">
        <v>255</v>
      </c>
      <c r="E589" s="135"/>
      <c r="F589" s="137" t="s">
        <v>930</v>
      </c>
      <c r="G589" s="135"/>
      <c r="H589" s="80">
        <v>716</v>
      </c>
      <c r="I589" s="137" t="s">
        <v>333</v>
      </c>
      <c r="J589" s="81" t="str">
        <f t="shared" si="129"/>
        <v>End Existing Subsidies</v>
      </c>
      <c r="K589" s="81" t="str">
        <f t="shared" si="129"/>
        <v>cross reduce BAU subsidies</v>
      </c>
      <c r="L589" s="37"/>
      <c r="M589" s="37"/>
      <c r="N589" s="37"/>
      <c r="O589" s="160"/>
      <c r="P589" s="138"/>
      <c r="Q589" s="160"/>
      <c r="R589" s="137"/>
      <c r="S589" s="159"/>
      <c r="T589" s="160"/>
    </row>
    <row r="590" spans="1:20" s="81" customFormat="1" ht="32" customHeight="1">
      <c r="A590" s="81" t="str">
        <f t="shared" si="128"/>
        <v>Cross-Sector</v>
      </c>
      <c r="B590" s="81" t="str">
        <f t="shared" si="128"/>
        <v>End Existing Subsidies</v>
      </c>
      <c r="C590" s="81" t="str">
        <f t="shared" si="128"/>
        <v>Percent Reduction in BAU Subsidies</v>
      </c>
      <c r="D590" s="137" t="s">
        <v>1054</v>
      </c>
      <c r="E590" s="135"/>
      <c r="F590" s="137" t="s">
        <v>619</v>
      </c>
      <c r="G590" s="135"/>
      <c r="H590" s="80">
        <v>717</v>
      </c>
      <c r="I590" s="137" t="s">
        <v>333</v>
      </c>
      <c r="J590" s="81" t="str">
        <f t="shared" si="129"/>
        <v>End Existing Subsidies</v>
      </c>
      <c r="K590" s="81" t="str">
        <f t="shared" si="129"/>
        <v>cross reduce BAU subsidies</v>
      </c>
      <c r="L590" s="37"/>
      <c r="M590" s="37"/>
      <c r="N590" s="37"/>
      <c r="O590" s="160"/>
      <c r="P590" s="138"/>
      <c r="Q590" s="160"/>
      <c r="R590" s="137"/>
      <c r="S590" s="159"/>
      <c r="T590" s="160"/>
    </row>
    <row r="591" spans="1:20" s="81" customFormat="1" ht="32" customHeight="1">
      <c r="A591" s="81" t="str">
        <f t="shared" si="128"/>
        <v>Cross-Sector</v>
      </c>
      <c r="B591" s="81" t="str">
        <f t="shared" si="128"/>
        <v>End Existing Subsidies</v>
      </c>
      <c r="C591" s="81" t="str">
        <f t="shared" si="128"/>
        <v>Percent Reduction in BAU Subsidies</v>
      </c>
      <c r="D591" s="137" t="s">
        <v>1055</v>
      </c>
      <c r="E591" s="135"/>
      <c r="F591" s="137" t="s">
        <v>1056</v>
      </c>
      <c r="G591" s="135"/>
      <c r="H591" s="80">
        <v>718</v>
      </c>
      <c r="I591" s="137" t="s">
        <v>333</v>
      </c>
      <c r="J591" s="81" t="str">
        <f t="shared" si="129"/>
        <v>End Existing Subsidies</v>
      </c>
      <c r="K591" s="81" t="str">
        <f t="shared" si="129"/>
        <v>cross reduce BAU subsidies</v>
      </c>
      <c r="L591" s="37"/>
      <c r="M591" s="37"/>
      <c r="N591" s="37"/>
      <c r="O591" s="160"/>
      <c r="P591" s="138"/>
      <c r="Q591" s="160"/>
      <c r="R591" s="137"/>
      <c r="S591" s="159"/>
      <c r="T591" s="160"/>
    </row>
    <row r="592" spans="1:20" s="38" customFormat="1" ht="48" customHeight="1">
      <c r="A592" s="38" t="s">
        <v>1006</v>
      </c>
      <c r="B592" s="38" t="s">
        <v>1057</v>
      </c>
      <c r="C592" s="38" t="s">
        <v>1058</v>
      </c>
      <c r="D592" s="137"/>
      <c r="E592" s="137"/>
      <c r="F592" s="137"/>
      <c r="G592" s="137"/>
      <c r="H592" s="80">
        <v>719</v>
      </c>
      <c r="I592" s="137" t="s">
        <v>333</v>
      </c>
      <c r="J592" s="38" t="s">
        <v>1059</v>
      </c>
      <c r="K592" s="38" t="s">
        <v>1060</v>
      </c>
      <c r="L592" s="39"/>
      <c r="M592" s="39"/>
      <c r="N592" s="39"/>
      <c r="O592" s="137"/>
      <c r="P592" s="138"/>
      <c r="Q592" s="137"/>
      <c r="R592" s="137"/>
      <c r="S592" s="158"/>
      <c r="T592" s="137"/>
    </row>
    <row r="593" spans="1:20" s="38" customFormat="1" ht="48" customHeight="1">
      <c r="A593" s="38" t="s">
        <v>1006</v>
      </c>
      <c r="B593" s="38" t="s">
        <v>1061</v>
      </c>
      <c r="C593" s="38" t="s">
        <v>1062</v>
      </c>
      <c r="D593" s="137"/>
      <c r="E593" s="137"/>
      <c r="F593" s="137"/>
      <c r="G593" s="137"/>
      <c r="H593" s="34">
        <v>509</v>
      </c>
      <c r="I593" s="137" t="s">
        <v>311</v>
      </c>
      <c r="J593" s="38" t="s">
        <v>1063</v>
      </c>
      <c r="K593" s="38" t="s">
        <v>1064</v>
      </c>
      <c r="L593" s="166">
        <v>0</v>
      </c>
      <c r="M593" s="166">
        <v>1</v>
      </c>
      <c r="N593" s="166">
        <v>1</v>
      </c>
      <c r="O593" s="135" t="s">
        <v>529</v>
      </c>
      <c r="P593" s="125" t="s">
        <v>1065</v>
      </c>
      <c r="Q593" s="135" t="s">
        <v>1012</v>
      </c>
      <c r="R593" s="137" t="s">
        <v>1013</v>
      </c>
      <c r="S593" s="158"/>
      <c r="T593" s="137"/>
    </row>
    <row r="594" spans="1:20" s="38" customFormat="1" ht="48" customHeight="1">
      <c r="A594" s="38" t="s">
        <v>1006</v>
      </c>
      <c r="B594" s="38" t="s">
        <v>1066</v>
      </c>
      <c r="C594" s="38" t="s">
        <v>1067</v>
      </c>
      <c r="D594" s="137" t="s">
        <v>1028</v>
      </c>
      <c r="E594" s="137"/>
      <c r="F594" s="137" t="s">
        <v>1029</v>
      </c>
      <c r="G594" s="137"/>
      <c r="H594" s="80">
        <v>720</v>
      </c>
      <c r="I594" s="137" t="s">
        <v>333</v>
      </c>
      <c r="J594" s="38" t="s">
        <v>1066</v>
      </c>
      <c r="K594" s="166" t="s">
        <v>1068</v>
      </c>
      <c r="L594" s="166"/>
      <c r="M594" s="166"/>
      <c r="N594" s="166"/>
      <c r="O594" s="137"/>
      <c r="P594" s="138"/>
      <c r="Q594" s="137"/>
      <c r="R594" s="137"/>
      <c r="S594" s="162"/>
      <c r="T594" s="137"/>
    </row>
    <row r="595" spans="1:20" s="38" customFormat="1" ht="48" customHeight="1">
      <c r="A595" s="81" t="str">
        <f t="shared" ref="A595:C596" si="132">A$594</f>
        <v>Cross-Sector</v>
      </c>
      <c r="B595" s="81" t="str">
        <f t="shared" si="132"/>
        <v>Fixed Energy Prices</v>
      </c>
      <c r="C595" s="81" t="str">
        <f t="shared" si="132"/>
        <v>Toggle Whether Policies Affect Energy Prices</v>
      </c>
      <c r="D595" s="137" t="s">
        <v>1051</v>
      </c>
      <c r="E595" s="137"/>
      <c r="F595" s="137" t="s">
        <v>1052</v>
      </c>
      <c r="G595" s="137"/>
      <c r="H595" s="80">
        <v>721</v>
      </c>
      <c r="I595" s="137" t="s">
        <v>333</v>
      </c>
      <c r="J595" s="81" t="str">
        <f>J$594</f>
        <v>Fixed Energy Prices</v>
      </c>
      <c r="K595" s="81" t="str">
        <f>K$594</f>
        <v>cross toggle whether policies affect energy prices</v>
      </c>
      <c r="L595" s="166"/>
      <c r="M595" s="166"/>
      <c r="N595" s="166"/>
      <c r="O595" s="137"/>
      <c r="P595" s="138"/>
      <c r="Q595" s="137"/>
      <c r="R595" s="137"/>
      <c r="S595" s="162"/>
      <c r="T595" s="137"/>
    </row>
    <row r="596" spans="1:20" s="38" customFormat="1" ht="48" customHeight="1">
      <c r="A596" s="81" t="str">
        <f t="shared" si="132"/>
        <v>Cross-Sector</v>
      </c>
      <c r="B596" s="81" t="str">
        <f t="shared" si="132"/>
        <v>Fixed Energy Prices</v>
      </c>
      <c r="C596" s="81" t="str">
        <f t="shared" si="132"/>
        <v>Toggle Whether Policies Affect Energy Prices</v>
      </c>
      <c r="D596" s="137" t="s">
        <v>1055</v>
      </c>
      <c r="E596" s="137"/>
      <c r="F596" s="137" t="s">
        <v>1056</v>
      </c>
      <c r="G596" s="137"/>
      <c r="H596" s="80">
        <v>722</v>
      </c>
      <c r="I596" s="137" t="s">
        <v>333</v>
      </c>
      <c r="J596" s="81" t="str">
        <f>J$594</f>
        <v>Fixed Energy Prices</v>
      </c>
      <c r="K596" s="81" t="str">
        <f>K$594</f>
        <v>cross toggle whether policies affect energy prices</v>
      </c>
      <c r="L596" s="166"/>
      <c r="M596" s="166"/>
      <c r="N596" s="166"/>
      <c r="O596" s="137"/>
      <c r="P596" s="138"/>
      <c r="Q596" s="137"/>
      <c r="R596" s="137"/>
      <c r="S596" s="162"/>
      <c r="T596" s="137"/>
    </row>
    <row r="597" spans="1:20" s="38" customFormat="1" ht="48" customHeight="1">
      <c r="A597" s="38" t="s">
        <v>1006</v>
      </c>
      <c r="B597" s="38" t="s">
        <v>1069</v>
      </c>
      <c r="C597" s="38" t="s">
        <v>1067</v>
      </c>
      <c r="D597" s="137" t="s">
        <v>252</v>
      </c>
      <c r="E597" s="135"/>
      <c r="F597" s="137" t="s">
        <v>580</v>
      </c>
      <c r="G597" s="137"/>
      <c r="H597" s="34">
        <v>836</v>
      </c>
      <c r="I597" s="137" t="s">
        <v>333</v>
      </c>
      <c r="J597" s="38" t="s">
        <v>1069</v>
      </c>
      <c r="K597" s="81" t="str">
        <f t="shared" ref="K597:K608" si="133">K$594</f>
        <v>cross toggle whether policies affect energy prices</v>
      </c>
      <c r="L597" s="166"/>
      <c r="M597" s="166"/>
      <c r="N597" s="166"/>
      <c r="O597" s="137"/>
      <c r="P597" s="125"/>
      <c r="Q597" s="137"/>
      <c r="R597" s="137"/>
      <c r="S597" s="162"/>
      <c r="T597" s="137"/>
    </row>
    <row r="598" spans="1:20" s="38" customFormat="1" ht="48" customHeight="1">
      <c r="A598" s="81" t="str">
        <f t="shared" ref="A598:C608" si="134">A$597</f>
        <v>Cross-Sector</v>
      </c>
      <c r="B598" s="81" t="str">
        <f t="shared" si="134"/>
        <v>Variable Energy Prices</v>
      </c>
      <c r="C598" s="81" t="str">
        <f t="shared" si="134"/>
        <v>Toggle Whether Policies Affect Energy Prices</v>
      </c>
      <c r="D598" s="137" t="s">
        <v>256</v>
      </c>
      <c r="E598" s="135"/>
      <c r="F598" s="137" t="s">
        <v>742</v>
      </c>
      <c r="G598" s="137"/>
      <c r="H598" s="80">
        <v>837</v>
      </c>
      <c r="I598" s="137" t="s">
        <v>333</v>
      </c>
      <c r="J598" s="81" t="str">
        <f t="shared" ref="J598:J608" si="135">J$597</f>
        <v>Variable Energy Prices</v>
      </c>
      <c r="K598" s="81" t="str">
        <f t="shared" si="133"/>
        <v>cross toggle whether policies affect energy prices</v>
      </c>
      <c r="L598" s="166"/>
      <c r="M598" s="166"/>
      <c r="N598" s="166"/>
      <c r="O598" s="137"/>
      <c r="P598" s="125"/>
      <c r="Q598" s="137"/>
      <c r="R598" s="137"/>
      <c r="S598" s="162"/>
      <c r="T598" s="137"/>
    </row>
    <row r="599" spans="1:20" s="38" customFormat="1" ht="48" customHeight="1">
      <c r="A599" s="81" t="str">
        <f t="shared" si="134"/>
        <v>Cross-Sector</v>
      </c>
      <c r="B599" s="81" t="str">
        <f t="shared" si="134"/>
        <v>Variable Energy Prices</v>
      </c>
      <c r="C599" s="81" t="str">
        <f t="shared" si="134"/>
        <v>Toggle Whether Policies Affect Energy Prices</v>
      </c>
      <c r="D599" s="137" t="s">
        <v>1043</v>
      </c>
      <c r="E599" s="135"/>
      <c r="F599" s="137" t="s">
        <v>602</v>
      </c>
      <c r="G599" s="137"/>
      <c r="H599" s="34">
        <v>838</v>
      </c>
      <c r="I599" s="137" t="s">
        <v>333</v>
      </c>
      <c r="J599" s="81" t="str">
        <f t="shared" si="135"/>
        <v>Variable Energy Prices</v>
      </c>
      <c r="K599" s="81" t="str">
        <f t="shared" si="133"/>
        <v>cross toggle whether policies affect energy prices</v>
      </c>
      <c r="L599" s="166"/>
      <c r="M599" s="166"/>
      <c r="N599" s="166"/>
      <c r="O599" s="137"/>
      <c r="P599" s="125"/>
      <c r="Q599" s="137"/>
      <c r="R599" s="137"/>
      <c r="S599" s="162"/>
      <c r="T599" s="137"/>
    </row>
    <row r="600" spans="1:20" s="38" customFormat="1" ht="48" customHeight="1">
      <c r="A600" s="81" t="str">
        <f t="shared" si="134"/>
        <v>Cross-Sector</v>
      </c>
      <c r="B600" s="81" t="str">
        <f t="shared" si="134"/>
        <v>Variable Energy Prices</v>
      </c>
      <c r="C600" s="81" t="str">
        <f t="shared" si="134"/>
        <v>Toggle Whether Policies Affect Energy Prices</v>
      </c>
      <c r="D600" s="137" t="s">
        <v>258</v>
      </c>
      <c r="E600" s="135"/>
      <c r="F600" s="137" t="s">
        <v>924</v>
      </c>
      <c r="G600" s="137"/>
      <c r="H600" s="80">
        <v>839</v>
      </c>
      <c r="I600" s="137" t="s">
        <v>333</v>
      </c>
      <c r="J600" s="81" t="str">
        <f t="shared" si="135"/>
        <v>Variable Energy Prices</v>
      </c>
      <c r="K600" s="81" t="str">
        <f t="shared" si="133"/>
        <v>cross toggle whether policies affect energy prices</v>
      </c>
      <c r="L600" s="166"/>
      <c r="M600" s="166"/>
      <c r="N600" s="166"/>
      <c r="O600" s="137"/>
      <c r="P600" s="125"/>
      <c r="Q600" s="137"/>
      <c r="R600" s="137"/>
      <c r="S600" s="162"/>
      <c r="T600" s="137"/>
    </row>
    <row r="601" spans="1:20" s="38" customFormat="1" ht="48" customHeight="1">
      <c r="A601" s="81" t="str">
        <f t="shared" si="134"/>
        <v>Cross-Sector</v>
      </c>
      <c r="B601" s="81" t="str">
        <f t="shared" si="134"/>
        <v>Variable Energy Prices</v>
      </c>
      <c r="C601" s="81" t="str">
        <f t="shared" si="134"/>
        <v>Toggle Whether Policies Affect Energy Prices</v>
      </c>
      <c r="D601" s="137" t="s">
        <v>257</v>
      </c>
      <c r="E601" s="135"/>
      <c r="F601" s="137" t="s">
        <v>925</v>
      </c>
      <c r="G601" s="137"/>
      <c r="H601" s="34">
        <v>840</v>
      </c>
      <c r="I601" s="137" t="s">
        <v>333</v>
      </c>
      <c r="J601" s="81" t="str">
        <f t="shared" si="135"/>
        <v>Variable Energy Prices</v>
      </c>
      <c r="K601" s="81" t="str">
        <f t="shared" si="133"/>
        <v>cross toggle whether policies affect energy prices</v>
      </c>
      <c r="L601" s="166"/>
      <c r="M601" s="166"/>
      <c r="N601" s="166"/>
      <c r="O601" s="137"/>
      <c r="P601" s="125"/>
      <c r="Q601" s="137"/>
      <c r="R601" s="137"/>
      <c r="S601" s="162"/>
      <c r="T601" s="137"/>
    </row>
    <row r="602" spans="1:20" s="38" customFormat="1" ht="48" customHeight="1">
      <c r="A602" s="81" t="str">
        <f t="shared" si="134"/>
        <v>Cross-Sector</v>
      </c>
      <c r="B602" s="81" t="str">
        <f t="shared" si="134"/>
        <v>Variable Energy Prices</v>
      </c>
      <c r="C602" s="81" t="str">
        <f t="shared" si="134"/>
        <v>Toggle Whether Policies Affect Energy Prices</v>
      </c>
      <c r="D602" s="137" t="s">
        <v>1046</v>
      </c>
      <c r="E602" s="135"/>
      <c r="F602" s="137" t="s">
        <v>1047</v>
      </c>
      <c r="G602" s="137"/>
      <c r="H602" s="80">
        <v>841</v>
      </c>
      <c r="I602" s="137" t="s">
        <v>333</v>
      </c>
      <c r="J602" s="81" t="str">
        <f t="shared" si="135"/>
        <v>Variable Energy Prices</v>
      </c>
      <c r="K602" s="81" t="str">
        <f t="shared" si="133"/>
        <v>cross toggle whether policies affect energy prices</v>
      </c>
      <c r="L602" s="166"/>
      <c r="M602" s="166"/>
      <c r="N602" s="166"/>
      <c r="O602" s="137"/>
      <c r="P602" s="125"/>
      <c r="Q602" s="137"/>
      <c r="R602" s="137"/>
      <c r="S602" s="162"/>
      <c r="T602" s="137"/>
    </row>
    <row r="603" spans="1:20" s="38" customFormat="1" ht="48" customHeight="1">
      <c r="A603" s="81" t="str">
        <f t="shared" si="134"/>
        <v>Cross-Sector</v>
      </c>
      <c r="B603" s="81" t="str">
        <f t="shared" si="134"/>
        <v>Variable Energy Prices</v>
      </c>
      <c r="C603" s="81" t="str">
        <f t="shared" si="134"/>
        <v>Toggle Whether Policies Affect Energy Prices</v>
      </c>
      <c r="D603" s="137" t="s">
        <v>1048</v>
      </c>
      <c r="E603" s="135"/>
      <c r="F603" s="137" t="s">
        <v>1049</v>
      </c>
      <c r="G603" s="137"/>
      <c r="H603" s="34">
        <v>842</v>
      </c>
      <c r="I603" s="137" t="s">
        <v>333</v>
      </c>
      <c r="J603" s="81" t="str">
        <f t="shared" si="135"/>
        <v>Variable Energy Prices</v>
      </c>
      <c r="K603" s="81" t="str">
        <f t="shared" si="133"/>
        <v>cross toggle whether policies affect energy prices</v>
      </c>
      <c r="L603" s="166"/>
      <c r="M603" s="166"/>
      <c r="N603" s="166"/>
      <c r="O603" s="137"/>
      <c r="P603" s="125"/>
      <c r="Q603" s="137"/>
      <c r="R603" s="137"/>
      <c r="S603" s="162"/>
      <c r="T603" s="137"/>
    </row>
    <row r="604" spans="1:20" s="38" customFormat="1" ht="48" customHeight="1">
      <c r="A604" s="81" t="str">
        <f t="shared" si="134"/>
        <v>Cross-Sector</v>
      </c>
      <c r="B604" s="81" t="str">
        <f t="shared" si="134"/>
        <v>Variable Energy Prices</v>
      </c>
      <c r="C604" s="81" t="str">
        <f t="shared" si="134"/>
        <v>Toggle Whether Policies Affect Energy Prices</v>
      </c>
      <c r="D604" s="137" t="s">
        <v>254</v>
      </c>
      <c r="E604" s="135"/>
      <c r="F604" s="137" t="s">
        <v>926</v>
      </c>
      <c r="G604" s="137"/>
      <c r="H604" s="80">
        <v>843</v>
      </c>
      <c r="I604" s="137" t="s">
        <v>333</v>
      </c>
      <c r="J604" s="81" t="str">
        <f t="shared" si="135"/>
        <v>Variable Energy Prices</v>
      </c>
      <c r="K604" s="81" t="str">
        <f t="shared" si="133"/>
        <v>cross toggle whether policies affect energy prices</v>
      </c>
      <c r="L604" s="166"/>
      <c r="M604" s="166"/>
      <c r="N604" s="166"/>
      <c r="O604" s="137"/>
      <c r="P604" s="125"/>
      <c r="Q604" s="137"/>
      <c r="R604" s="137"/>
      <c r="S604" s="162"/>
      <c r="T604" s="137"/>
    </row>
    <row r="605" spans="1:20" s="38" customFormat="1" ht="48" customHeight="1">
      <c r="A605" s="81" t="str">
        <f t="shared" si="134"/>
        <v>Cross-Sector</v>
      </c>
      <c r="B605" s="81" t="str">
        <f t="shared" si="134"/>
        <v>Variable Energy Prices</v>
      </c>
      <c r="C605" s="81" t="str">
        <f t="shared" si="134"/>
        <v>Toggle Whether Policies Affect Energy Prices</v>
      </c>
      <c r="D605" s="137" t="s">
        <v>927</v>
      </c>
      <c r="E605" s="135"/>
      <c r="F605" s="137" t="s">
        <v>610</v>
      </c>
      <c r="G605" s="137"/>
      <c r="H605" s="34">
        <v>844</v>
      </c>
      <c r="I605" s="137" t="s">
        <v>333</v>
      </c>
      <c r="J605" s="81" t="str">
        <f t="shared" si="135"/>
        <v>Variable Energy Prices</v>
      </c>
      <c r="K605" s="81" t="str">
        <f t="shared" si="133"/>
        <v>cross toggle whether policies affect energy prices</v>
      </c>
      <c r="L605" s="166"/>
      <c r="M605" s="166"/>
      <c r="N605" s="166"/>
      <c r="O605" s="137"/>
      <c r="P605" s="125"/>
      <c r="Q605" s="137"/>
      <c r="R605" s="137"/>
      <c r="S605" s="162"/>
      <c r="T605" s="137"/>
    </row>
    <row r="606" spans="1:20" s="38" customFormat="1" ht="48" customHeight="1">
      <c r="A606" s="81" t="str">
        <f t="shared" si="134"/>
        <v>Cross-Sector</v>
      </c>
      <c r="B606" s="81" t="str">
        <f t="shared" si="134"/>
        <v>Variable Energy Prices</v>
      </c>
      <c r="C606" s="81" t="str">
        <f t="shared" si="134"/>
        <v>Toggle Whether Policies Affect Energy Prices</v>
      </c>
      <c r="D606" s="137" t="s">
        <v>251</v>
      </c>
      <c r="E606" s="135"/>
      <c r="F606" s="137" t="s">
        <v>615</v>
      </c>
      <c r="G606" s="137"/>
      <c r="H606" s="80">
        <v>845</v>
      </c>
      <c r="I606" s="137" t="s">
        <v>333</v>
      </c>
      <c r="J606" s="81" t="str">
        <f t="shared" si="135"/>
        <v>Variable Energy Prices</v>
      </c>
      <c r="K606" s="81" t="str">
        <f t="shared" si="133"/>
        <v>cross toggle whether policies affect energy prices</v>
      </c>
      <c r="L606" s="166"/>
      <c r="M606" s="166"/>
      <c r="N606" s="166"/>
      <c r="O606" s="137"/>
      <c r="P606" s="125"/>
      <c r="Q606" s="137"/>
      <c r="R606" s="137"/>
      <c r="S606" s="162"/>
      <c r="T606" s="137"/>
    </row>
    <row r="607" spans="1:20" s="38" customFormat="1" ht="48" customHeight="1">
      <c r="A607" s="81" t="str">
        <f t="shared" si="134"/>
        <v>Cross-Sector</v>
      </c>
      <c r="B607" s="81" t="str">
        <f t="shared" si="134"/>
        <v>Variable Energy Prices</v>
      </c>
      <c r="C607" s="81" t="str">
        <f t="shared" si="134"/>
        <v>Toggle Whether Policies Affect Energy Prices</v>
      </c>
      <c r="D607" s="137" t="s">
        <v>928</v>
      </c>
      <c r="E607" s="135"/>
      <c r="F607" s="137" t="s">
        <v>929</v>
      </c>
      <c r="G607" s="137"/>
      <c r="H607" s="34">
        <v>846</v>
      </c>
      <c r="I607" s="137" t="s">
        <v>333</v>
      </c>
      <c r="J607" s="81" t="str">
        <f t="shared" si="135"/>
        <v>Variable Energy Prices</v>
      </c>
      <c r="K607" s="81" t="str">
        <f t="shared" si="133"/>
        <v>cross toggle whether policies affect energy prices</v>
      </c>
      <c r="L607" s="166"/>
      <c r="M607" s="166"/>
      <c r="N607" s="166"/>
      <c r="O607" s="137"/>
      <c r="P607" s="125"/>
      <c r="Q607" s="137"/>
      <c r="R607" s="137"/>
      <c r="S607" s="162"/>
      <c r="T607" s="137"/>
    </row>
    <row r="608" spans="1:20" s="38" customFormat="1" ht="48" customHeight="1">
      <c r="A608" s="81" t="str">
        <f t="shared" si="134"/>
        <v>Cross-Sector</v>
      </c>
      <c r="B608" s="81" t="str">
        <f t="shared" si="134"/>
        <v>Variable Energy Prices</v>
      </c>
      <c r="C608" s="81" t="str">
        <f t="shared" si="134"/>
        <v>Toggle Whether Policies Affect Energy Prices</v>
      </c>
      <c r="D608" s="137" t="s">
        <v>255</v>
      </c>
      <c r="E608" s="135"/>
      <c r="F608" s="137" t="s">
        <v>930</v>
      </c>
      <c r="G608" s="137"/>
      <c r="H608" s="80">
        <v>847</v>
      </c>
      <c r="I608" s="137" t="s">
        <v>333</v>
      </c>
      <c r="J608" s="81" t="str">
        <f t="shared" si="135"/>
        <v>Variable Energy Prices</v>
      </c>
      <c r="K608" s="81" t="str">
        <f t="shared" si="133"/>
        <v>cross toggle whether policies affect energy prices</v>
      </c>
      <c r="L608" s="166"/>
      <c r="M608" s="166"/>
      <c r="N608" s="166"/>
      <c r="O608" s="137"/>
      <c r="P608" s="125"/>
      <c r="Q608" s="137"/>
      <c r="R608" s="137"/>
      <c r="S608" s="162"/>
      <c r="T608" s="137"/>
    </row>
    <row r="609" spans="1:20" s="38" customFormat="1" ht="64" customHeight="1">
      <c r="A609" s="38" t="s">
        <v>1006</v>
      </c>
      <c r="B609" s="38" t="s">
        <v>1070</v>
      </c>
      <c r="C609" s="38" t="s">
        <v>1070</v>
      </c>
      <c r="D609" s="137" t="s">
        <v>252</v>
      </c>
      <c r="E609" s="135"/>
      <c r="F609" s="137" t="s">
        <v>580</v>
      </c>
      <c r="G609" s="137"/>
      <c r="H609" s="80">
        <v>723</v>
      </c>
      <c r="I609" s="137" t="s">
        <v>333</v>
      </c>
      <c r="J609" s="38" t="s">
        <v>1070</v>
      </c>
      <c r="K609" s="38" t="s">
        <v>1071</v>
      </c>
      <c r="L609" s="35">
        <v>0</v>
      </c>
      <c r="M609" s="35">
        <v>1</v>
      </c>
      <c r="N609" s="35">
        <v>0.01</v>
      </c>
      <c r="O609" s="135" t="s">
        <v>1072</v>
      </c>
      <c r="P609" s="138" t="s">
        <v>1073</v>
      </c>
      <c r="Q609" s="137" t="s">
        <v>1074</v>
      </c>
      <c r="R609" s="137"/>
      <c r="S609" s="162"/>
      <c r="T609" s="137"/>
    </row>
    <row r="610" spans="1:20" s="38" customFormat="1" ht="32" customHeight="1">
      <c r="A610" s="81" t="str">
        <f t="shared" ref="A610:C623" si="136">A$609</f>
        <v>Cross-Sector</v>
      </c>
      <c r="B610" s="81" t="str">
        <f t="shared" si="136"/>
        <v>Fuel Price Deregulation</v>
      </c>
      <c r="C610" s="81" t="str">
        <f t="shared" si="136"/>
        <v>Fuel Price Deregulation</v>
      </c>
      <c r="D610" s="137" t="s">
        <v>256</v>
      </c>
      <c r="E610" s="135"/>
      <c r="F610" s="137" t="s">
        <v>742</v>
      </c>
      <c r="G610" s="137"/>
      <c r="H610" s="80">
        <v>724</v>
      </c>
      <c r="I610" s="137" t="s">
        <v>333</v>
      </c>
      <c r="J610" s="81" t="str">
        <f t="shared" ref="J610:K623" si="137">J$609</f>
        <v>Fuel Price Deregulation</v>
      </c>
      <c r="K610" s="81" t="str">
        <f t="shared" si="137"/>
        <v>cross fuel price deregulation</v>
      </c>
      <c r="L610" s="166"/>
      <c r="M610" s="166"/>
      <c r="N610" s="166"/>
      <c r="O610" s="137"/>
      <c r="P610" s="138"/>
      <c r="Q610" s="137"/>
      <c r="R610" s="137"/>
      <c r="S610" s="162"/>
      <c r="T610" s="137"/>
    </row>
    <row r="611" spans="1:20" s="38" customFormat="1" ht="32" customHeight="1">
      <c r="A611" s="81" t="str">
        <f t="shared" si="136"/>
        <v>Cross-Sector</v>
      </c>
      <c r="B611" s="81" t="str">
        <f t="shared" si="136"/>
        <v>Fuel Price Deregulation</v>
      </c>
      <c r="C611" s="81" t="str">
        <f t="shared" si="136"/>
        <v>Fuel Price Deregulation</v>
      </c>
      <c r="D611" s="137" t="s">
        <v>1036</v>
      </c>
      <c r="E611" s="135"/>
      <c r="F611" s="137" t="s">
        <v>590</v>
      </c>
      <c r="G611" s="137"/>
      <c r="H611" s="80">
        <v>725</v>
      </c>
      <c r="I611" s="137" t="s">
        <v>333</v>
      </c>
      <c r="J611" s="81" t="str">
        <f t="shared" si="137"/>
        <v>Fuel Price Deregulation</v>
      </c>
      <c r="K611" s="81" t="str">
        <f t="shared" si="137"/>
        <v>cross fuel price deregulation</v>
      </c>
      <c r="L611" s="166"/>
      <c r="M611" s="166"/>
      <c r="N611" s="166"/>
      <c r="O611" s="137"/>
      <c r="P611" s="138"/>
      <c r="Q611" s="137"/>
      <c r="R611" s="137"/>
      <c r="S611" s="162"/>
      <c r="T611" s="137"/>
    </row>
    <row r="612" spans="1:20" s="38" customFormat="1" ht="32" customHeight="1">
      <c r="A612" s="81" t="str">
        <f t="shared" si="136"/>
        <v>Cross-Sector</v>
      </c>
      <c r="B612" s="81" t="str">
        <f t="shared" si="136"/>
        <v>Fuel Price Deregulation</v>
      </c>
      <c r="C612" s="81" t="str">
        <f t="shared" si="136"/>
        <v>Fuel Price Deregulation</v>
      </c>
      <c r="D612" s="137" t="s">
        <v>1043</v>
      </c>
      <c r="E612" s="135"/>
      <c r="F612" s="137" t="s">
        <v>602</v>
      </c>
      <c r="G612" s="137"/>
      <c r="H612" s="80">
        <v>726</v>
      </c>
      <c r="I612" s="137" t="s">
        <v>333</v>
      </c>
      <c r="J612" s="81" t="str">
        <f t="shared" si="137"/>
        <v>Fuel Price Deregulation</v>
      </c>
      <c r="K612" s="81" t="str">
        <f t="shared" si="137"/>
        <v>cross fuel price deregulation</v>
      </c>
      <c r="L612" s="166"/>
      <c r="M612" s="166"/>
      <c r="N612" s="166"/>
      <c r="O612" s="137"/>
      <c r="P612" s="138"/>
      <c r="Q612" s="137"/>
      <c r="R612" s="137"/>
      <c r="S612" s="162"/>
      <c r="T612" s="137"/>
    </row>
    <row r="613" spans="1:20" s="38" customFormat="1" ht="32" customHeight="1">
      <c r="A613" s="81" t="str">
        <f t="shared" si="136"/>
        <v>Cross-Sector</v>
      </c>
      <c r="B613" s="81" t="str">
        <f t="shared" si="136"/>
        <v>Fuel Price Deregulation</v>
      </c>
      <c r="C613" s="81" t="str">
        <f t="shared" si="136"/>
        <v>Fuel Price Deregulation</v>
      </c>
      <c r="D613" s="137" t="s">
        <v>258</v>
      </c>
      <c r="E613" s="135"/>
      <c r="F613" s="137" t="s">
        <v>924</v>
      </c>
      <c r="G613" s="137"/>
      <c r="H613" s="80">
        <v>727</v>
      </c>
      <c r="I613" s="137" t="s">
        <v>333</v>
      </c>
      <c r="J613" s="81" t="str">
        <f t="shared" si="137"/>
        <v>Fuel Price Deregulation</v>
      </c>
      <c r="K613" s="81" t="str">
        <f t="shared" si="137"/>
        <v>cross fuel price deregulation</v>
      </c>
      <c r="L613" s="166"/>
      <c r="M613" s="166"/>
      <c r="N613" s="166"/>
      <c r="O613" s="137"/>
      <c r="P613" s="138"/>
      <c r="Q613" s="137"/>
      <c r="R613" s="137"/>
      <c r="S613" s="162"/>
      <c r="T613" s="137"/>
    </row>
    <row r="614" spans="1:20" s="38" customFormat="1" ht="32" customHeight="1">
      <c r="A614" s="81" t="str">
        <f t="shared" si="136"/>
        <v>Cross-Sector</v>
      </c>
      <c r="B614" s="81" t="str">
        <f t="shared" si="136"/>
        <v>Fuel Price Deregulation</v>
      </c>
      <c r="C614" s="81" t="str">
        <f t="shared" si="136"/>
        <v>Fuel Price Deregulation</v>
      </c>
      <c r="D614" s="137" t="s">
        <v>257</v>
      </c>
      <c r="E614" s="135"/>
      <c r="F614" s="137" t="s">
        <v>925</v>
      </c>
      <c r="G614" s="137"/>
      <c r="H614" s="80">
        <v>728</v>
      </c>
      <c r="I614" s="137" t="s">
        <v>333</v>
      </c>
      <c r="J614" s="81" t="str">
        <f t="shared" si="137"/>
        <v>Fuel Price Deregulation</v>
      </c>
      <c r="K614" s="81" t="str">
        <f t="shared" si="137"/>
        <v>cross fuel price deregulation</v>
      </c>
      <c r="L614" s="166"/>
      <c r="M614" s="166"/>
      <c r="N614" s="166"/>
      <c r="O614" s="137"/>
      <c r="P614" s="138"/>
      <c r="Q614" s="137"/>
      <c r="R614" s="137"/>
      <c r="S614" s="162"/>
      <c r="T614" s="137"/>
    </row>
    <row r="615" spans="1:20" s="38" customFormat="1" ht="32" customHeight="1">
      <c r="A615" s="81" t="str">
        <f t="shared" si="136"/>
        <v>Cross-Sector</v>
      </c>
      <c r="B615" s="81" t="str">
        <f t="shared" si="136"/>
        <v>Fuel Price Deregulation</v>
      </c>
      <c r="C615" s="81" t="str">
        <f t="shared" si="136"/>
        <v>Fuel Price Deregulation</v>
      </c>
      <c r="D615" s="137" t="s">
        <v>1046</v>
      </c>
      <c r="E615" s="135"/>
      <c r="F615" s="137" t="s">
        <v>1047</v>
      </c>
      <c r="G615" s="137"/>
      <c r="H615" s="80">
        <v>729</v>
      </c>
      <c r="I615" s="137" t="s">
        <v>333</v>
      </c>
      <c r="J615" s="81" t="str">
        <f t="shared" si="137"/>
        <v>Fuel Price Deregulation</v>
      </c>
      <c r="K615" s="81" t="str">
        <f t="shared" si="137"/>
        <v>cross fuel price deregulation</v>
      </c>
      <c r="L615" s="166"/>
      <c r="M615" s="166"/>
      <c r="N615" s="166"/>
      <c r="O615" s="137"/>
      <c r="P615" s="138"/>
      <c r="Q615" s="137"/>
      <c r="R615" s="137"/>
      <c r="S615" s="162"/>
      <c r="T615" s="137"/>
    </row>
    <row r="616" spans="1:20" s="38" customFormat="1" ht="32" customHeight="1">
      <c r="A616" s="81" t="str">
        <f t="shared" si="136"/>
        <v>Cross-Sector</v>
      </c>
      <c r="B616" s="81" t="str">
        <f t="shared" si="136"/>
        <v>Fuel Price Deregulation</v>
      </c>
      <c r="C616" s="81" t="str">
        <f t="shared" si="136"/>
        <v>Fuel Price Deregulation</v>
      </c>
      <c r="D616" s="137" t="s">
        <v>1048</v>
      </c>
      <c r="E616" s="135"/>
      <c r="F616" s="137" t="s">
        <v>1049</v>
      </c>
      <c r="G616" s="137"/>
      <c r="H616" s="80">
        <v>730</v>
      </c>
      <c r="I616" s="137" t="s">
        <v>333</v>
      </c>
      <c r="J616" s="81" t="str">
        <f t="shared" si="137"/>
        <v>Fuel Price Deregulation</v>
      </c>
      <c r="K616" s="81" t="str">
        <f t="shared" si="137"/>
        <v>cross fuel price deregulation</v>
      </c>
      <c r="L616" s="166"/>
      <c r="M616" s="166"/>
      <c r="N616" s="166"/>
      <c r="O616" s="137"/>
      <c r="P616" s="138"/>
      <c r="Q616" s="137"/>
      <c r="R616" s="137"/>
      <c r="S616" s="162"/>
      <c r="T616" s="137"/>
    </row>
    <row r="617" spans="1:20" s="38" customFormat="1" ht="32" customHeight="1">
      <c r="A617" s="81" t="str">
        <f t="shared" si="136"/>
        <v>Cross-Sector</v>
      </c>
      <c r="B617" s="81" t="str">
        <f t="shared" si="136"/>
        <v>Fuel Price Deregulation</v>
      </c>
      <c r="C617" s="81" t="str">
        <f t="shared" si="136"/>
        <v>Fuel Price Deregulation</v>
      </c>
      <c r="D617" s="137" t="s">
        <v>254</v>
      </c>
      <c r="E617" s="135"/>
      <c r="F617" s="137" t="s">
        <v>926</v>
      </c>
      <c r="G617" s="137"/>
      <c r="H617" s="80">
        <v>731</v>
      </c>
      <c r="I617" s="137" t="s">
        <v>333</v>
      </c>
      <c r="J617" s="81" t="str">
        <f t="shared" si="137"/>
        <v>Fuel Price Deregulation</v>
      </c>
      <c r="K617" s="81" t="str">
        <f t="shared" si="137"/>
        <v>cross fuel price deregulation</v>
      </c>
      <c r="L617" s="166"/>
      <c r="M617" s="166"/>
      <c r="N617" s="166"/>
      <c r="O617" s="137"/>
      <c r="P617" s="138"/>
      <c r="Q617" s="137"/>
      <c r="R617" s="137"/>
      <c r="S617" s="162"/>
      <c r="T617" s="137"/>
    </row>
    <row r="618" spans="1:20" s="38" customFormat="1" ht="32" customHeight="1">
      <c r="A618" s="81" t="str">
        <f t="shared" si="136"/>
        <v>Cross-Sector</v>
      </c>
      <c r="B618" s="81" t="str">
        <f t="shared" si="136"/>
        <v>Fuel Price Deregulation</v>
      </c>
      <c r="C618" s="81" t="str">
        <f t="shared" si="136"/>
        <v>Fuel Price Deregulation</v>
      </c>
      <c r="D618" s="137" t="s">
        <v>927</v>
      </c>
      <c r="E618" s="135"/>
      <c r="F618" s="137" t="s">
        <v>610</v>
      </c>
      <c r="G618" s="137"/>
      <c r="H618" s="80">
        <v>732</v>
      </c>
      <c r="I618" s="137" t="s">
        <v>333</v>
      </c>
      <c r="J618" s="81" t="str">
        <f t="shared" si="137"/>
        <v>Fuel Price Deregulation</v>
      </c>
      <c r="K618" s="81" t="str">
        <f t="shared" si="137"/>
        <v>cross fuel price deregulation</v>
      </c>
      <c r="L618" s="166"/>
      <c r="M618" s="166"/>
      <c r="N618" s="166"/>
      <c r="O618" s="137"/>
      <c r="P618" s="138"/>
      <c r="Q618" s="137"/>
      <c r="R618" s="137"/>
      <c r="S618" s="162"/>
      <c r="T618" s="137"/>
    </row>
    <row r="619" spans="1:20" s="38" customFormat="1" ht="32" customHeight="1">
      <c r="A619" s="81" t="str">
        <f t="shared" si="136"/>
        <v>Cross-Sector</v>
      </c>
      <c r="B619" s="81" t="str">
        <f t="shared" si="136"/>
        <v>Fuel Price Deregulation</v>
      </c>
      <c r="C619" s="81" t="str">
        <f t="shared" si="136"/>
        <v>Fuel Price Deregulation</v>
      </c>
      <c r="D619" s="137" t="s">
        <v>251</v>
      </c>
      <c r="E619" s="135"/>
      <c r="F619" s="137" t="s">
        <v>615</v>
      </c>
      <c r="G619" s="137"/>
      <c r="H619" s="80">
        <v>733</v>
      </c>
      <c r="I619" s="137" t="s">
        <v>333</v>
      </c>
      <c r="J619" s="81" t="str">
        <f t="shared" si="137"/>
        <v>Fuel Price Deregulation</v>
      </c>
      <c r="K619" s="81" t="str">
        <f t="shared" si="137"/>
        <v>cross fuel price deregulation</v>
      </c>
      <c r="L619" s="166"/>
      <c r="M619" s="166"/>
      <c r="N619" s="166"/>
      <c r="O619" s="137"/>
      <c r="P619" s="138"/>
      <c r="Q619" s="137"/>
      <c r="R619" s="137"/>
      <c r="S619" s="162"/>
      <c r="T619" s="137"/>
    </row>
    <row r="620" spans="1:20" s="38" customFormat="1" ht="32" customHeight="1">
      <c r="A620" s="81" t="str">
        <f t="shared" si="136"/>
        <v>Cross-Sector</v>
      </c>
      <c r="B620" s="81" t="str">
        <f t="shared" si="136"/>
        <v>Fuel Price Deregulation</v>
      </c>
      <c r="C620" s="81" t="str">
        <f t="shared" si="136"/>
        <v>Fuel Price Deregulation</v>
      </c>
      <c r="D620" s="137" t="s">
        <v>928</v>
      </c>
      <c r="E620" s="135"/>
      <c r="F620" s="137" t="s">
        <v>929</v>
      </c>
      <c r="G620" s="137"/>
      <c r="H620" s="80">
        <v>734</v>
      </c>
      <c r="I620" s="137" t="s">
        <v>333</v>
      </c>
      <c r="J620" s="81" t="str">
        <f t="shared" si="137"/>
        <v>Fuel Price Deregulation</v>
      </c>
      <c r="K620" s="81" t="str">
        <f t="shared" si="137"/>
        <v>cross fuel price deregulation</v>
      </c>
      <c r="L620" s="166"/>
      <c r="M620" s="166"/>
      <c r="N620" s="166"/>
      <c r="O620" s="137"/>
      <c r="P620" s="138"/>
      <c r="Q620" s="137"/>
      <c r="R620" s="137"/>
      <c r="S620" s="162"/>
      <c r="T620" s="137"/>
    </row>
    <row r="621" spans="1:20" s="38" customFormat="1" ht="32" customHeight="1">
      <c r="A621" s="81" t="str">
        <f t="shared" si="136"/>
        <v>Cross-Sector</v>
      </c>
      <c r="B621" s="81" t="str">
        <f t="shared" si="136"/>
        <v>Fuel Price Deregulation</v>
      </c>
      <c r="C621" s="81" t="str">
        <f t="shared" si="136"/>
        <v>Fuel Price Deregulation</v>
      </c>
      <c r="D621" s="137" t="s">
        <v>255</v>
      </c>
      <c r="E621" s="135"/>
      <c r="F621" s="137" t="s">
        <v>930</v>
      </c>
      <c r="G621" s="137"/>
      <c r="H621" s="80">
        <v>735</v>
      </c>
      <c r="I621" s="137" t="s">
        <v>333</v>
      </c>
      <c r="J621" s="81" t="str">
        <f t="shared" si="137"/>
        <v>Fuel Price Deregulation</v>
      </c>
      <c r="K621" s="81" t="str">
        <f t="shared" si="137"/>
        <v>cross fuel price deregulation</v>
      </c>
      <c r="L621" s="166"/>
      <c r="M621" s="166"/>
      <c r="N621" s="166"/>
      <c r="O621" s="137"/>
      <c r="P621" s="138"/>
      <c r="Q621" s="137"/>
      <c r="R621" s="137"/>
      <c r="S621" s="162"/>
      <c r="T621" s="137"/>
    </row>
    <row r="622" spans="1:20" s="38" customFormat="1" ht="32" customHeight="1">
      <c r="A622" s="81" t="str">
        <f t="shared" si="136"/>
        <v>Cross-Sector</v>
      </c>
      <c r="B622" s="81" t="str">
        <f t="shared" si="136"/>
        <v>Fuel Price Deregulation</v>
      </c>
      <c r="C622" s="81" t="str">
        <f t="shared" si="136"/>
        <v>Fuel Price Deregulation</v>
      </c>
      <c r="D622" s="137" t="s">
        <v>1054</v>
      </c>
      <c r="E622" s="135"/>
      <c r="F622" s="137" t="s">
        <v>619</v>
      </c>
      <c r="G622" s="137"/>
      <c r="H622" s="80">
        <v>736</v>
      </c>
      <c r="I622" s="137" t="s">
        <v>333</v>
      </c>
      <c r="J622" s="81" t="str">
        <f t="shared" si="137"/>
        <v>Fuel Price Deregulation</v>
      </c>
      <c r="K622" s="81" t="str">
        <f t="shared" si="137"/>
        <v>cross fuel price deregulation</v>
      </c>
      <c r="L622" s="166"/>
      <c r="M622" s="166"/>
      <c r="N622" s="166"/>
      <c r="O622" s="137"/>
      <c r="P622" s="138"/>
      <c r="Q622" s="137"/>
      <c r="R622" s="137"/>
      <c r="S622" s="162"/>
      <c r="T622" s="137"/>
    </row>
    <row r="623" spans="1:20" s="38" customFormat="1" ht="32" customHeight="1">
      <c r="A623" s="81" t="str">
        <f t="shared" si="136"/>
        <v>Cross-Sector</v>
      </c>
      <c r="B623" s="81" t="str">
        <f t="shared" si="136"/>
        <v>Fuel Price Deregulation</v>
      </c>
      <c r="C623" s="81" t="str">
        <f t="shared" si="136"/>
        <v>Fuel Price Deregulation</v>
      </c>
      <c r="D623" s="137" t="s">
        <v>1055</v>
      </c>
      <c r="E623" s="135"/>
      <c r="F623" s="137" t="s">
        <v>1056</v>
      </c>
      <c r="G623" s="137"/>
      <c r="H623" s="80">
        <v>737</v>
      </c>
      <c r="I623" s="137" t="s">
        <v>333</v>
      </c>
      <c r="J623" s="81" t="str">
        <f t="shared" si="137"/>
        <v>Fuel Price Deregulation</v>
      </c>
      <c r="K623" s="81" t="str">
        <f t="shared" si="137"/>
        <v>cross fuel price deregulation</v>
      </c>
      <c r="L623" s="166"/>
      <c r="M623" s="166"/>
      <c r="N623" s="166"/>
      <c r="O623" s="137"/>
      <c r="P623" s="138"/>
      <c r="Q623" s="137"/>
      <c r="R623" s="137"/>
      <c r="S623" s="162"/>
      <c r="T623" s="137"/>
    </row>
    <row r="624" spans="1:20" s="81" customFormat="1" ht="97" customHeight="1">
      <c r="A624" s="166" t="s">
        <v>1006</v>
      </c>
      <c r="B624" s="166" t="s">
        <v>1075</v>
      </c>
      <c r="C624" s="166" t="s">
        <v>1076</v>
      </c>
      <c r="D624" s="135" t="s">
        <v>1028</v>
      </c>
      <c r="E624" s="135"/>
      <c r="F624" s="135" t="s">
        <v>1029</v>
      </c>
      <c r="G624" s="135"/>
      <c r="H624" s="80">
        <v>78</v>
      </c>
      <c r="I624" s="135" t="s">
        <v>311</v>
      </c>
      <c r="J624" s="166" t="s">
        <v>1075</v>
      </c>
      <c r="K624" s="166" t="s">
        <v>1077</v>
      </c>
      <c r="L624" s="161">
        <v>0</v>
      </c>
      <c r="M624" s="161">
        <v>0.2</v>
      </c>
      <c r="N624" s="171">
        <v>5.0000000000000001E-3</v>
      </c>
      <c r="O624" s="135" t="s">
        <v>1078</v>
      </c>
      <c r="P624" s="126" t="s">
        <v>1079</v>
      </c>
      <c r="Q624" s="137" t="s">
        <v>1080</v>
      </c>
      <c r="R624" s="137" t="s">
        <v>1081</v>
      </c>
      <c r="S624" s="158" t="s">
        <v>1082</v>
      </c>
      <c r="T624" s="160"/>
    </row>
    <row r="625" spans="1:20" s="81" customFormat="1" ht="104" customHeight="1">
      <c r="A625" s="28" t="str">
        <f t="shared" ref="A625:C640" si="138">A$624</f>
        <v>Cross-Sector</v>
      </c>
      <c r="B625" s="28" t="str">
        <f t="shared" si="138"/>
        <v>Fuel Taxes</v>
      </c>
      <c r="C625" s="28" t="str">
        <f t="shared" si="138"/>
        <v>Additional Fuel Tax Rate by Fuel</v>
      </c>
      <c r="D625" s="137" t="s">
        <v>252</v>
      </c>
      <c r="E625" s="137"/>
      <c r="F625" s="137" t="s">
        <v>580</v>
      </c>
      <c r="G625" s="160"/>
      <c r="H625" s="80">
        <v>79</v>
      </c>
      <c r="I625" s="137" t="s">
        <v>311</v>
      </c>
      <c r="J625" s="28" t="str">
        <f t="shared" ref="J625:O626" si="139">J$624</f>
        <v>Fuel Taxes</v>
      </c>
      <c r="K625" s="37" t="str">
        <f t="shared" si="139"/>
        <v>cross fuel tax</v>
      </c>
      <c r="L625" s="37">
        <f t="shared" si="139"/>
        <v>0</v>
      </c>
      <c r="M625" s="37">
        <f t="shared" si="139"/>
        <v>0.2</v>
      </c>
      <c r="N625" s="172">
        <f t="shared" si="139"/>
        <v>5.0000000000000001E-3</v>
      </c>
      <c r="O625" s="25" t="str">
        <f t="shared" si="139"/>
        <v>% of BAU price</v>
      </c>
      <c r="P625" s="129" t="s">
        <v>1083</v>
      </c>
      <c r="Q625" s="137" t="s">
        <v>1080</v>
      </c>
      <c r="R625" s="137" t="s">
        <v>1081</v>
      </c>
      <c r="S625" s="159"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60"/>
    </row>
    <row r="626" spans="1:20" s="81" customFormat="1" ht="100" customHeight="1">
      <c r="A626" s="28" t="str">
        <f t="shared" si="138"/>
        <v>Cross-Sector</v>
      </c>
      <c r="B626" s="28" t="str">
        <f t="shared" si="138"/>
        <v>Fuel Taxes</v>
      </c>
      <c r="C626" s="28" t="str">
        <f t="shared" si="138"/>
        <v>Additional Fuel Tax Rate by Fuel</v>
      </c>
      <c r="D626" s="137" t="s">
        <v>256</v>
      </c>
      <c r="E626" s="137"/>
      <c r="F626" s="137" t="s">
        <v>742</v>
      </c>
      <c r="G626" s="160"/>
      <c r="H626" s="80">
        <v>80</v>
      </c>
      <c r="I626" s="137" t="s">
        <v>311</v>
      </c>
      <c r="J626" s="28" t="str">
        <f t="shared" si="139"/>
        <v>Fuel Taxes</v>
      </c>
      <c r="K626" s="37" t="str">
        <f t="shared" si="139"/>
        <v>cross fuel tax</v>
      </c>
      <c r="L626" s="37">
        <f t="shared" si="139"/>
        <v>0</v>
      </c>
      <c r="M626" s="37">
        <f t="shared" si="139"/>
        <v>0.2</v>
      </c>
      <c r="N626" s="172">
        <f t="shared" si="139"/>
        <v>5.0000000000000001E-3</v>
      </c>
      <c r="O626" s="25" t="str">
        <f t="shared" si="139"/>
        <v>% of BAU price</v>
      </c>
      <c r="P626" s="129" t="s">
        <v>1084</v>
      </c>
      <c r="Q626" s="137" t="s">
        <v>1080</v>
      </c>
      <c r="R626" s="137" t="s">
        <v>1081</v>
      </c>
      <c r="S626" s="159"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60"/>
    </row>
    <row r="627" spans="1:20" s="81" customFormat="1" ht="16" customHeight="1">
      <c r="A627" s="28" t="str">
        <f t="shared" si="138"/>
        <v>Cross-Sector</v>
      </c>
      <c r="B627" s="28" t="str">
        <f t="shared" si="138"/>
        <v>Fuel Taxes</v>
      </c>
      <c r="C627" s="28" t="str">
        <f t="shared" si="138"/>
        <v>Additional Fuel Tax Rate by Fuel</v>
      </c>
      <c r="D627" s="137" t="s">
        <v>1036</v>
      </c>
      <c r="E627" s="137"/>
      <c r="F627" s="137" t="s">
        <v>590</v>
      </c>
      <c r="G627" s="160"/>
      <c r="H627" s="80">
        <v>738</v>
      </c>
      <c r="I627" s="137" t="s">
        <v>333</v>
      </c>
      <c r="J627" s="28" t="str">
        <f t="shared" ref="J627:K640" si="140">J$624</f>
        <v>Fuel Taxes</v>
      </c>
      <c r="K627" s="37" t="str">
        <f t="shared" si="140"/>
        <v>cross fuel tax</v>
      </c>
      <c r="L627" s="37"/>
      <c r="M627" s="37"/>
      <c r="N627" s="172"/>
      <c r="O627" s="25"/>
      <c r="P627" s="138"/>
      <c r="Q627" s="160"/>
      <c r="R627" s="137"/>
      <c r="S627" s="159"/>
      <c r="T627" s="160"/>
    </row>
    <row r="628" spans="1:20" s="81" customFormat="1" ht="16" customHeight="1">
      <c r="A628" s="28" t="str">
        <f t="shared" si="138"/>
        <v>Cross-Sector</v>
      </c>
      <c r="B628" s="28" t="str">
        <f t="shared" si="138"/>
        <v>Fuel Taxes</v>
      </c>
      <c r="C628" s="28" t="str">
        <f t="shared" si="138"/>
        <v>Additional Fuel Tax Rate by Fuel</v>
      </c>
      <c r="D628" s="137" t="s">
        <v>1043</v>
      </c>
      <c r="E628" s="137"/>
      <c r="F628" s="137" t="s">
        <v>602</v>
      </c>
      <c r="G628" s="160"/>
      <c r="H628" s="80">
        <v>739</v>
      </c>
      <c r="I628" s="137" t="s">
        <v>333</v>
      </c>
      <c r="J628" s="28" t="str">
        <f t="shared" si="140"/>
        <v>Fuel Taxes</v>
      </c>
      <c r="K628" s="37" t="str">
        <f t="shared" si="140"/>
        <v>cross fuel tax</v>
      </c>
      <c r="L628" s="37"/>
      <c r="M628" s="37"/>
      <c r="N628" s="172"/>
      <c r="O628" s="25"/>
      <c r="P628" s="138"/>
      <c r="Q628" s="160"/>
      <c r="R628" s="137"/>
      <c r="S628" s="159"/>
      <c r="T628" s="160"/>
    </row>
    <row r="629" spans="1:20" s="81" customFormat="1" ht="103" customHeight="1">
      <c r="A629" s="28" t="str">
        <f t="shared" si="138"/>
        <v>Cross-Sector</v>
      </c>
      <c r="B629" s="28" t="str">
        <f t="shared" si="138"/>
        <v>Fuel Taxes</v>
      </c>
      <c r="C629" s="28" t="str">
        <f t="shared" si="138"/>
        <v>Additional Fuel Tax Rate by Fuel</v>
      </c>
      <c r="D629" s="137" t="s">
        <v>258</v>
      </c>
      <c r="E629" s="137"/>
      <c r="F629" s="137" t="s">
        <v>924</v>
      </c>
      <c r="G629" s="160"/>
      <c r="H629" s="80">
        <v>81</v>
      </c>
      <c r="I629" s="137" t="s">
        <v>311</v>
      </c>
      <c r="J629" s="28" t="str">
        <f t="shared" si="140"/>
        <v>Fuel Taxes</v>
      </c>
      <c r="K629" s="37" t="str">
        <f t="shared" si="140"/>
        <v>cross fuel tax</v>
      </c>
      <c r="L629" s="37">
        <f t="shared" ref="L629:O630" si="141">L$624</f>
        <v>0</v>
      </c>
      <c r="M629" s="37">
        <f t="shared" si="141"/>
        <v>0.2</v>
      </c>
      <c r="N629" s="172">
        <f t="shared" si="141"/>
        <v>5.0000000000000001E-3</v>
      </c>
      <c r="O629" s="25" t="str">
        <f t="shared" si="141"/>
        <v>% of BAU price</v>
      </c>
      <c r="P629" s="126" t="s">
        <v>1085</v>
      </c>
      <c r="Q629" s="137" t="s">
        <v>1080</v>
      </c>
      <c r="R629" s="137" t="s">
        <v>1081</v>
      </c>
      <c r="S629" s="159"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60"/>
    </row>
    <row r="630" spans="1:20" s="81" customFormat="1" ht="113" customHeight="1">
      <c r="A630" s="28" t="str">
        <f t="shared" si="138"/>
        <v>Cross-Sector</v>
      </c>
      <c r="B630" s="28" t="str">
        <f t="shared" si="138"/>
        <v>Fuel Taxes</v>
      </c>
      <c r="C630" s="28" t="str">
        <f t="shared" si="138"/>
        <v>Additional Fuel Tax Rate by Fuel</v>
      </c>
      <c r="D630" s="137" t="s">
        <v>257</v>
      </c>
      <c r="E630" s="137"/>
      <c r="F630" s="137" t="s">
        <v>925</v>
      </c>
      <c r="G630" s="160"/>
      <c r="H630" s="80">
        <v>82</v>
      </c>
      <c r="I630" s="137" t="s">
        <v>311</v>
      </c>
      <c r="J630" s="28" t="str">
        <f t="shared" si="140"/>
        <v>Fuel Taxes</v>
      </c>
      <c r="K630" s="37" t="str">
        <f t="shared" si="140"/>
        <v>cross fuel tax</v>
      </c>
      <c r="L630" s="37">
        <f t="shared" si="141"/>
        <v>0</v>
      </c>
      <c r="M630" s="37">
        <f t="shared" si="141"/>
        <v>0.2</v>
      </c>
      <c r="N630" s="172">
        <f t="shared" si="141"/>
        <v>5.0000000000000001E-3</v>
      </c>
      <c r="O630" s="25" t="str">
        <f t="shared" si="141"/>
        <v>% of BAU price</v>
      </c>
      <c r="P630" s="129" t="s">
        <v>1086</v>
      </c>
      <c r="Q630" s="137" t="s">
        <v>1080</v>
      </c>
      <c r="R630" s="137" t="s">
        <v>1081</v>
      </c>
      <c r="S630" s="159"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60"/>
    </row>
    <row r="631" spans="1:20" s="81" customFormat="1" ht="16" customHeight="1">
      <c r="A631" s="28" t="str">
        <f t="shared" si="138"/>
        <v>Cross-Sector</v>
      </c>
      <c r="B631" s="28" t="str">
        <f t="shared" si="138"/>
        <v>Fuel Taxes</v>
      </c>
      <c r="C631" s="28" t="str">
        <f t="shared" si="138"/>
        <v>Additional Fuel Tax Rate by Fuel</v>
      </c>
      <c r="D631" s="137" t="s">
        <v>1046</v>
      </c>
      <c r="E631" s="137"/>
      <c r="F631" s="137" t="s">
        <v>1047</v>
      </c>
      <c r="G631" s="160"/>
      <c r="H631" s="80">
        <v>740</v>
      </c>
      <c r="I631" s="137" t="s">
        <v>333</v>
      </c>
      <c r="J631" s="28" t="str">
        <f t="shared" si="140"/>
        <v>Fuel Taxes</v>
      </c>
      <c r="K631" s="37" t="str">
        <f t="shared" si="140"/>
        <v>cross fuel tax</v>
      </c>
      <c r="L631" s="37"/>
      <c r="M631" s="37"/>
      <c r="N631" s="172"/>
      <c r="O631" s="25"/>
      <c r="P631" s="138"/>
      <c r="Q631" s="160"/>
      <c r="R631" s="137"/>
      <c r="S631" s="159"/>
      <c r="T631" s="160"/>
    </row>
    <row r="632" spans="1:20" s="81" customFormat="1" ht="16" customHeight="1">
      <c r="A632" s="28" t="str">
        <f t="shared" si="138"/>
        <v>Cross-Sector</v>
      </c>
      <c r="B632" s="28" t="str">
        <f t="shared" si="138"/>
        <v>Fuel Taxes</v>
      </c>
      <c r="C632" s="28" t="str">
        <f t="shared" si="138"/>
        <v>Additional Fuel Tax Rate by Fuel</v>
      </c>
      <c r="D632" s="137" t="s">
        <v>1048</v>
      </c>
      <c r="E632" s="137"/>
      <c r="F632" s="137" t="s">
        <v>1049</v>
      </c>
      <c r="G632" s="160"/>
      <c r="H632" s="80">
        <v>741</v>
      </c>
      <c r="I632" s="137" t="s">
        <v>333</v>
      </c>
      <c r="J632" s="28" t="str">
        <f t="shared" si="140"/>
        <v>Fuel Taxes</v>
      </c>
      <c r="K632" s="37" t="str">
        <f t="shared" si="140"/>
        <v>cross fuel tax</v>
      </c>
      <c r="L632" s="37"/>
      <c r="M632" s="37"/>
      <c r="N632" s="172"/>
      <c r="O632" s="25"/>
      <c r="P632" s="138"/>
      <c r="Q632" s="160"/>
      <c r="R632" s="137"/>
      <c r="S632" s="159"/>
      <c r="T632" s="160"/>
    </row>
    <row r="633" spans="1:20" ht="16" customHeight="1">
      <c r="A633" s="28" t="str">
        <f t="shared" si="138"/>
        <v>Cross-Sector</v>
      </c>
      <c r="B633" s="28" t="str">
        <f t="shared" si="138"/>
        <v>Fuel Taxes</v>
      </c>
      <c r="C633" s="28" t="str">
        <f t="shared" si="138"/>
        <v>Additional Fuel Tax Rate by Fuel</v>
      </c>
      <c r="D633" s="137" t="s">
        <v>254</v>
      </c>
      <c r="E633" s="137"/>
      <c r="F633" s="137" t="s">
        <v>926</v>
      </c>
      <c r="G633" s="160"/>
      <c r="H633" s="80">
        <v>742</v>
      </c>
      <c r="I633" s="137" t="s">
        <v>333</v>
      </c>
      <c r="J633" s="28" t="str">
        <f t="shared" si="140"/>
        <v>Fuel Taxes</v>
      </c>
      <c r="K633" s="37" t="str">
        <f t="shared" si="140"/>
        <v>cross fuel tax</v>
      </c>
      <c r="L633" s="37"/>
      <c r="M633" s="37"/>
      <c r="N633" s="172"/>
      <c r="O633" s="25"/>
      <c r="P633" s="138"/>
      <c r="Q633" s="137"/>
      <c r="R633" s="137"/>
      <c r="S633" s="159"/>
      <c r="T633" s="135"/>
    </row>
    <row r="634" spans="1:20" ht="16" customHeight="1">
      <c r="A634" s="28" t="str">
        <f t="shared" si="138"/>
        <v>Cross-Sector</v>
      </c>
      <c r="B634" s="28" t="str">
        <f t="shared" si="138"/>
        <v>Fuel Taxes</v>
      </c>
      <c r="C634" s="28" t="str">
        <f t="shared" si="138"/>
        <v>Additional Fuel Tax Rate by Fuel</v>
      </c>
      <c r="D634" s="137" t="s">
        <v>1051</v>
      </c>
      <c r="E634" s="137"/>
      <c r="F634" s="137" t="s">
        <v>1052</v>
      </c>
      <c r="G634" s="160"/>
      <c r="H634" s="80">
        <v>743</v>
      </c>
      <c r="I634" s="137" t="s">
        <v>333</v>
      </c>
      <c r="J634" s="28" t="str">
        <f t="shared" si="140"/>
        <v>Fuel Taxes</v>
      </c>
      <c r="K634" s="37" t="str">
        <f t="shared" si="140"/>
        <v>cross fuel tax</v>
      </c>
      <c r="L634" s="37"/>
      <c r="M634" s="37"/>
      <c r="N634" s="172"/>
      <c r="O634" s="25"/>
      <c r="P634" s="138"/>
      <c r="Q634" s="135"/>
      <c r="R634" s="137"/>
      <c r="S634" s="162"/>
      <c r="T634" s="135"/>
    </row>
    <row r="635" spans="1:20" ht="16" customHeight="1">
      <c r="A635" s="28" t="str">
        <f t="shared" si="138"/>
        <v>Cross-Sector</v>
      </c>
      <c r="B635" s="28" t="str">
        <f t="shared" si="138"/>
        <v>Fuel Taxes</v>
      </c>
      <c r="C635" s="28" t="str">
        <f t="shared" si="138"/>
        <v>Additional Fuel Tax Rate by Fuel</v>
      </c>
      <c r="D635" s="137" t="s">
        <v>927</v>
      </c>
      <c r="E635" s="137"/>
      <c r="F635" s="137" t="s">
        <v>610</v>
      </c>
      <c r="G635" s="160"/>
      <c r="H635" s="80">
        <v>744</v>
      </c>
      <c r="I635" s="137" t="s">
        <v>333</v>
      </c>
      <c r="J635" s="28" t="str">
        <f t="shared" si="140"/>
        <v>Fuel Taxes</v>
      </c>
      <c r="K635" s="37" t="str">
        <f t="shared" si="140"/>
        <v>cross fuel tax</v>
      </c>
      <c r="L635" s="37"/>
      <c r="M635" s="37"/>
      <c r="N635" s="37"/>
      <c r="O635" s="25"/>
      <c r="P635" s="138"/>
      <c r="Q635" s="135"/>
      <c r="R635" s="137"/>
      <c r="S635" s="162"/>
      <c r="T635" s="135"/>
    </row>
    <row r="636" spans="1:20" ht="16" customHeight="1">
      <c r="A636" s="28" t="str">
        <f t="shared" si="138"/>
        <v>Cross-Sector</v>
      </c>
      <c r="B636" s="28" t="str">
        <f t="shared" si="138"/>
        <v>Fuel Taxes</v>
      </c>
      <c r="C636" s="28" t="str">
        <f t="shared" si="138"/>
        <v>Additional Fuel Tax Rate by Fuel</v>
      </c>
      <c r="D636" s="137" t="s">
        <v>251</v>
      </c>
      <c r="E636" s="137"/>
      <c r="F636" s="137" t="s">
        <v>615</v>
      </c>
      <c r="G636" s="160"/>
      <c r="H636" s="80">
        <v>745</v>
      </c>
      <c r="I636" s="137" t="s">
        <v>333</v>
      </c>
      <c r="J636" s="28" t="str">
        <f t="shared" si="140"/>
        <v>Fuel Taxes</v>
      </c>
      <c r="K636" s="37" t="str">
        <f t="shared" si="140"/>
        <v>cross fuel tax</v>
      </c>
      <c r="L636" s="37"/>
      <c r="M636" s="37"/>
      <c r="N636" s="37"/>
      <c r="O636" s="25"/>
      <c r="P636" s="138"/>
      <c r="Q636" s="135"/>
      <c r="R636" s="137"/>
      <c r="S636" s="162"/>
      <c r="T636" s="135"/>
    </row>
    <row r="637" spans="1:20" ht="32" customHeight="1">
      <c r="A637" s="28" t="str">
        <f t="shared" si="138"/>
        <v>Cross-Sector</v>
      </c>
      <c r="B637" s="28" t="str">
        <f t="shared" si="138"/>
        <v>Fuel Taxes</v>
      </c>
      <c r="C637" s="28" t="str">
        <f t="shared" si="138"/>
        <v>Additional Fuel Tax Rate by Fuel</v>
      </c>
      <c r="D637" s="137" t="s">
        <v>928</v>
      </c>
      <c r="E637" s="137"/>
      <c r="F637" s="137" t="s">
        <v>929</v>
      </c>
      <c r="G637" s="160"/>
      <c r="H637" s="80">
        <v>746</v>
      </c>
      <c r="I637" s="137" t="s">
        <v>333</v>
      </c>
      <c r="J637" s="28" t="str">
        <f t="shared" si="140"/>
        <v>Fuel Taxes</v>
      </c>
      <c r="K637" s="37" t="str">
        <f t="shared" si="140"/>
        <v>cross fuel tax</v>
      </c>
      <c r="L637" s="37"/>
      <c r="M637" s="37"/>
      <c r="N637" s="37"/>
      <c r="O637" s="25"/>
      <c r="P637" s="138"/>
      <c r="Q637" s="135"/>
      <c r="R637" s="137"/>
      <c r="S637" s="162"/>
      <c r="T637" s="135"/>
    </row>
    <row r="638" spans="1:20" ht="16" customHeight="1">
      <c r="A638" s="28" t="str">
        <f t="shared" si="138"/>
        <v>Cross-Sector</v>
      </c>
      <c r="B638" s="28" t="str">
        <f t="shared" si="138"/>
        <v>Fuel Taxes</v>
      </c>
      <c r="C638" s="28" t="str">
        <f t="shared" si="138"/>
        <v>Additional Fuel Tax Rate by Fuel</v>
      </c>
      <c r="D638" s="137" t="s">
        <v>255</v>
      </c>
      <c r="E638" s="137"/>
      <c r="F638" s="137" t="s">
        <v>930</v>
      </c>
      <c r="G638" s="160"/>
      <c r="H638" s="80">
        <v>747</v>
      </c>
      <c r="I638" s="137" t="s">
        <v>333</v>
      </c>
      <c r="J638" s="28" t="str">
        <f t="shared" si="140"/>
        <v>Fuel Taxes</v>
      </c>
      <c r="K638" s="37" t="str">
        <f t="shared" si="140"/>
        <v>cross fuel tax</v>
      </c>
      <c r="L638" s="37"/>
      <c r="M638" s="37"/>
      <c r="N638" s="37"/>
      <c r="O638" s="25"/>
      <c r="P638" s="138"/>
      <c r="Q638" s="135"/>
      <c r="R638" s="137"/>
      <c r="S638" s="162"/>
      <c r="T638" s="135"/>
    </row>
    <row r="639" spans="1:20" ht="16" customHeight="1">
      <c r="A639" s="28" t="str">
        <f t="shared" si="138"/>
        <v>Cross-Sector</v>
      </c>
      <c r="B639" s="28" t="str">
        <f t="shared" si="138"/>
        <v>Fuel Taxes</v>
      </c>
      <c r="C639" s="28" t="str">
        <f t="shared" si="138"/>
        <v>Additional Fuel Tax Rate by Fuel</v>
      </c>
      <c r="D639" s="137" t="s">
        <v>1054</v>
      </c>
      <c r="E639" s="137"/>
      <c r="F639" s="137" t="s">
        <v>619</v>
      </c>
      <c r="G639" s="160"/>
      <c r="H639" s="80">
        <v>748</v>
      </c>
      <c r="I639" s="137" t="s">
        <v>333</v>
      </c>
      <c r="J639" s="28" t="str">
        <f t="shared" si="140"/>
        <v>Fuel Taxes</v>
      </c>
      <c r="K639" s="37" t="str">
        <f t="shared" si="140"/>
        <v>cross fuel tax</v>
      </c>
      <c r="L639" s="37"/>
      <c r="M639" s="37"/>
      <c r="N639" s="37"/>
      <c r="O639" s="25"/>
      <c r="P639" s="138"/>
      <c r="Q639" s="135"/>
      <c r="R639" s="137"/>
      <c r="S639" s="162"/>
      <c r="T639" s="135"/>
    </row>
    <row r="640" spans="1:20" ht="16" customHeight="1">
      <c r="A640" s="28" t="str">
        <f t="shared" si="138"/>
        <v>Cross-Sector</v>
      </c>
      <c r="B640" s="28" t="str">
        <f t="shared" si="138"/>
        <v>Fuel Taxes</v>
      </c>
      <c r="C640" s="28" t="str">
        <f t="shared" si="138"/>
        <v>Additional Fuel Tax Rate by Fuel</v>
      </c>
      <c r="D640" s="137" t="s">
        <v>1055</v>
      </c>
      <c r="E640" s="137"/>
      <c r="F640" s="137" t="s">
        <v>1056</v>
      </c>
      <c r="G640" s="160"/>
      <c r="H640" s="80">
        <v>749</v>
      </c>
      <c r="I640" s="137" t="s">
        <v>333</v>
      </c>
      <c r="J640" s="28" t="str">
        <f t="shared" si="140"/>
        <v>Fuel Taxes</v>
      </c>
      <c r="K640" s="37" t="str">
        <f t="shared" si="140"/>
        <v>cross fuel tax</v>
      </c>
      <c r="L640" s="37"/>
      <c r="M640" s="37"/>
      <c r="N640" s="37"/>
      <c r="O640" s="25"/>
      <c r="P640" s="138"/>
      <c r="Q640" s="135"/>
      <c r="R640" s="137"/>
      <c r="S640" s="162"/>
      <c r="T640" s="135"/>
    </row>
    <row r="641" spans="1:20" ht="160" customHeight="1">
      <c r="A641" s="166" t="s">
        <v>1087</v>
      </c>
      <c r="B641" s="166" t="s">
        <v>1088</v>
      </c>
      <c r="C641" s="166" t="s">
        <v>1089</v>
      </c>
      <c r="D641" s="135" t="s">
        <v>494</v>
      </c>
      <c r="E641" s="135"/>
      <c r="F641" s="135" t="s">
        <v>1090</v>
      </c>
      <c r="G641" s="135"/>
      <c r="H641" s="80">
        <v>85</v>
      </c>
      <c r="I641" s="135" t="s">
        <v>311</v>
      </c>
      <c r="J641" s="166" t="s">
        <v>1091</v>
      </c>
      <c r="K641" s="166" t="s">
        <v>1092</v>
      </c>
      <c r="L641" s="78">
        <v>0</v>
      </c>
      <c r="M641" s="78">
        <v>0.4</v>
      </c>
      <c r="N641" s="161">
        <v>0.01</v>
      </c>
      <c r="O641" s="135" t="s">
        <v>1093</v>
      </c>
      <c r="P641" s="138" t="s">
        <v>1094</v>
      </c>
      <c r="Q641" s="135" t="s">
        <v>1095</v>
      </c>
      <c r="R641" s="137" t="s">
        <v>1096</v>
      </c>
      <c r="S641" s="162" t="s">
        <v>533</v>
      </c>
      <c r="T641" s="135"/>
    </row>
    <row r="642" spans="1:20" ht="160" customHeight="1">
      <c r="A642" s="81" t="str">
        <f t="shared" ref="A642:C646" si="142">A$641</f>
        <v>Research and Development</v>
      </c>
      <c r="B642" s="81" t="str">
        <f t="shared" si="142"/>
        <v>Capital Cost Reduction</v>
      </c>
      <c r="C642" s="81" t="str">
        <f t="shared" si="142"/>
        <v>RnD Building Capital Cost Perc Reduction</v>
      </c>
      <c r="D642" s="135" t="s">
        <v>502</v>
      </c>
      <c r="E642" s="135"/>
      <c r="F642" s="135" t="s">
        <v>1097</v>
      </c>
      <c r="G642" s="135"/>
      <c r="H642" s="80">
        <v>86</v>
      </c>
      <c r="I642" s="135" t="s">
        <v>311</v>
      </c>
      <c r="J642" s="81" t="str">
        <f t="shared" ref="J642:O646" si="143">J$641</f>
        <v>R&amp;D Capital Cost Reductions</v>
      </c>
      <c r="K642" s="37" t="str">
        <f t="shared" si="143"/>
        <v>RnD building capital cost reduction</v>
      </c>
      <c r="L642" s="37">
        <f t="shared" si="143"/>
        <v>0</v>
      </c>
      <c r="M642" s="37">
        <f t="shared" si="143"/>
        <v>0.4</v>
      </c>
      <c r="N642" s="37">
        <f t="shared" si="143"/>
        <v>0.01</v>
      </c>
      <c r="O642" s="160" t="str">
        <f t="shared" si="143"/>
        <v>% reduction in cost</v>
      </c>
      <c r="P642" s="138" t="s">
        <v>1098</v>
      </c>
      <c r="Q642" s="135" t="s">
        <v>1095</v>
      </c>
      <c r="R642" s="137" t="s">
        <v>1096</v>
      </c>
      <c r="S642" s="162" t="s">
        <v>533</v>
      </c>
      <c r="T642" s="135"/>
    </row>
    <row r="643" spans="1:20" ht="160" customHeight="1">
      <c r="A643" s="81" t="str">
        <f t="shared" si="142"/>
        <v>Research and Development</v>
      </c>
      <c r="B643" s="81" t="str">
        <f t="shared" si="142"/>
        <v>Capital Cost Reduction</v>
      </c>
      <c r="C643" s="81" t="str">
        <f t="shared" si="142"/>
        <v>RnD Building Capital Cost Perc Reduction</v>
      </c>
      <c r="D643" s="135" t="s">
        <v>524</v>
      </c>
      <c r="E643" s="135"/>
      <c r="F643" s="135" t="s">
        <v>1099</v>
      </c>
      <c r="G643" s="135"/>
      <c r="H643" s="80">
        <v>87</v>
      </c>
      <c r="I643" s="135" t="s">
        <v>311</v>
      </c>
      <c r="J643" s="81" t="str">
        <f t="shared" si="143"/>
        <v>R&amp;D Capital Cost Reductions</v>
      </c>
      <c r="K643" s="37" t="str">
        <f t="shared" si="143"/>
        <v>RnD building capital cost reduction</v>
      </c>
      <c r="L643" s="37">
        <f t="shared" si="143"/>
        <v>0</v>
      </c>
      <c r="M643" s="37">
        <f t="shared" si="143"/>
        <v>0.4</v>
      </c>
      <c r="N643" s="37">
        <f t="shared" si="143"/>
        <v>0.01</v>
      </c>
      <c r="O643" s="160" t="str">
        <f t="shared" si="143"/>
        <v>% reduction in cost</v>
      </c>
      <c r="P643" s="138" t="s">
        <v>1100</v>
      </c>
      <c r="Q643" s="135" t="s">
        <v>1095</v>
      </c>
      <c r="R643" s="137" t="s">
        <v>1096</v>
      </c>
      <c r="S643" s="162" t="s">
        <v>533</v>
      </c>
      <c r="T643" s="135"/>
    </row>
    <row r="644" spans="1:20" ht="160" customHeight="1">
      <c r="A644" s="81" t="str">
        <f t="shared" si="142"/>
        <v>Research and Development</v>
      </c>
      <c r="B644" s="81" t="str">
        <f t="shared" si="142"/>
        <v>Capital Cost Reduction</v>
      </c>
      <c r="C644" s="81" t="str">
        <f t="shared" si="142"/>
        <v>RnD Building Capital Cost Perc Reduction</v>
      </c>
      <c r="D644" s="135" t="s">
        <v>504</v>
      </c>
      <c r="E644" s="135"/>
      <c r="F644" s="135" t="s">
        <v>1101</v>
      </c>
      <c r="G644" s="135"/>
      <c r="H644" s="80">
        <v>88</v>
      </c>
      <c r="I644" s="135" t="s">
        <v>311</v>
      </c>
      <c r="J644" s="81" t="str">
        <f t="shared" si="143"/>
        <v>R&amp;D Capital Cost Reductions</v>
      </c>
      <c r="K644" s="37" t="str">
        <f t="shared" si="143"/>
        <v>RnD building capital cost reduction</v>
      </c>
      <c r="L644" s="37">
        <f t="shared" si="143"/>
        <v>0</v>
      </c>
      <c r="M644" s="37">
        <f t="shared" si="143"/>
        <v>0.4</v>
      </c>
      <c r="N644" s="37">
        <f t="shared" si="143"/>
        <v>0.01</v>
      </c>
      <c r="O644" s="160" t="str">
        <f t="shared" si="143"/>
        <v>% reduction in cost</v>
      </c>
      <c r="P644" s="138" t="s">
        <v>1102</v>
      </c>
      <c r="Q644" s="135" t="s">
        <v>1095</v>
      </c>
      <c r="R644" s="137" t="s">
        <v>1096</v>
      </c>
      <c r="S644" s="162" t="s">
        <v>533</v>
      </c>
      <c r="T644" s="135"/>
    </row>
    <row r="645" spans="1:20" ht="160" customHeight="1">
      <c r="A645" s="81" t="str">
        <f t="shared" si="142"/>
        <v>Research and Development</v>
      </c>
      <c r="B645" s="81" t="str">
        <f t="shared" si="142"/>
        <v>Capital Cost Reduction</v>
      </c>
      <c r="C645" s="81" t="str">
        <f t="shared" si="142"/>
        <v>RnD Building Capital Cost Perc Reduction</v>
      </c>
      <c r="D645" s="135" t="s">
        <v>506</v>
      </c>
      <c r="E645" s="135"/>
      <c r="F645" s="135" t="s">
        <v>1103</v>
      </c>
      <c r="G645" s="135"/>
      <c r="H645" s="80">
        <v>89</v>
      </c>
      <c r="I645" s="135" t="s">
        <v>311</v>
      </c>
      <c r="J645" s="81" t="str">
        <f t="shared" si="143"/>
        <v>R&amp;D Capital Cost Reductions</v>
      </c>
      <c r="K645" s="37" t="str">
        <f t="shared" si="143"/>
        <v>RnD building capital cost reduction</v>
      </c>
      <c r="L645" s="37">
        <f t="shared" si="143"/>
        <v>0</v>
      </c>
      <c r="M645" s="37">
        <f t="shared" si="143"/>
        <v>0.4</v>
      </c>
      <c r="N645" s="37">
        <f t="shared" si="143"/>
        <v>0.01</v>
      </c>
      <c r="O645" s="160" t="str">
        <f t="shared" si="143"/>
        <v>% reduction in cost</v>
      </c>
      <c r="P645" s="138" t="s">
        <v>1104</v>
      </c>
      <c r="Q645" s="135" t="s">
        <v>1095</v>
      </c>
      <c r="R645" s="137" t="s">
        <v>1096</v>
      </c>
      <c r="S645" s="162" t="s">
        <v>533</v>
      </c>
      <c r="T645" s="135"/>
    </row>
    <row r="646" spans="1:20" ht="176" customHeight="1">
      <c r="A646" s="81" t="str">
        <f t="shared" si="142"/>
        <v>Research and Development</v>
      </c>
      <c r="B646" s="81" t="str">
        <f t="shared" si="142"/>
        <v>Capital Cost Reduction</v>
      </c>
      <c r="C646" s="81" t="str">
        <f t="shared" si="142"/>
        <v>RnD Building Capital Cost Perc Reduction</v>
      </c>
      <c r="D646" s="135" t="s">
        <v>508</v>
      </c>
      <c r="E646" s="135"/>
      <c r="F646" s="135" t="s">
        <v>1105</v>
      </c>
      <c r="G646" s="135"/>
      <c r="H646" s="80">
        <v>90</v>
      </c>
      <c r="I646" s="135" t="s">
        <v>311</v>
      </c>
      <c r="J646" s="81" t="str">
        <f t="shared" si="143"/>
        <v>R&amp;D Capital Cost Reductions</v>
      </c>
      <c r="K646" s="37" t="str">
        <f t="shared" si="143"/>
        <v>RnD building capital cost reduction</v>
      </c>
      <c r="L646" s="37">
        <f t="shared" si="143"/>
        <v>0</v>
      </c>
      <c r="M646" s="37">
        <f t="shared" si="143"/>
        <v>0.4</v>
      </c>
      <c r="N646" s="37">
        <f t="shared" si="143"/>
        <v>0.01</v>
      </c>
      <c r="O646" s="160" t="str">
        <f t="shared" si="143"/>
        <v>% reduction in cost</v>
      </c>
      <c r="P646" s="138" t="s">
        <v>1106</v>
      </c>
      <c r="Q646" s="135" t="s">
        <v>1095</v>
      </c>
      <c r="R646" s="137" t="s">
        <v>1096</v>
      </c>
      <c r="S646" s="162" t="s">
        <v>533</v>
      </c>
      <c r="T646" s="135"/>
    </row>
    <row r="647" spans="1:20" ht="176" customHeight="1">
      <c r="A647" s="81" t="str">
        <f>A$641</f>
        <v>Research and Development</v>
      </c>
      <c r="B647" s="81" t="str">
        <f>B$641</f>
        <v>Capital Cost Reduction</v>
      </c>
      <c r="C647" s="166" t="s">
        <v>1107</v>
      </c>
      <c r="D647" s="135"/>
      <c r="E647" s="135"/>
      <c r="F647" s="135" t="s">
        <v>620</v>
      </c>
      <c r="G647" s="135"/>
      <c r="H647" s="80">
        <v>91</v>
      </c>
      <c r="I647" s="135" t="s">
        <v>311</v>
      </c>
      <c r="J647" s="81" t="str">
        <f t="shared" ref="J647:J673" si="144">J$641</f>
        <v>R&amp;D Capital Cost Reductions</v>
      </c>
      <c r="K647" s="166" t="s">
        <v>1108</v>
      </c>
      <c r="L647" s="78">
        <v>0</v>
      </c>
      <c r="M647" s="78">
        <v>0.4</v>
      </c>
      <c r="N647" s="161">
        <v>0.01</v>
      </c>
      <c r="O647" s="135" t="s">
        <v>1093</v>
      </c>
      <c r="P647" s="138" t="s">
        <v>1109</v>
      </c>
      <c r="Q647" s="135" t="s">
        <v>1095</v>
      </c>
      <c r="R647" s="137" t="s">
        <v>1096</v>
      </c>
      <c r="S647" s="162" t="s">
        <v>533</v>
      </c>
      <c r="T647" s="135"/>
    </row>
    <row r="648" spans="1:20" ht="160" customHeight="1">
      <c r="A648" s="166" t="s">
        <v>1087</v>
      </c>
      <c r="B648" s="81" t="str">
        <f>B$641</f>
        <v>Capital Cost Reduction</v>
      </c>
      <c r="C648" s="166" t="s">
        <v>1110</v>
      </c>
      <c r="D648" s="135" t="s">
        <v>579</v>
      </c>
      <c r="E648" s="135"/>
      <c r="F648" s="137" t="s">
        <v>1111</v>
      </c>
      <c r="G648" s="135"/>
      <c r="H648" s="80">
        <v>92</v>
      </c>
      <c r="I648" s="135" t="s">
        <v>311</v>
      </c>
      <c r="J648" s="81" t="str">
        <f t="shared" si="144"/>
        <v>R&amp;D Capital Cost Reductions</v>
      </c>
      <c r="K648" s="166" t="s">
        <v>1112</v>
      </c>
      <c r="L648" s="78">
        <v>0</v>
      </c>
      <c r="M648" s="78">
        <v>0.4</v>
      </c>
      <c r="N648" s="161">
        <v>0.01</v>
      </c>
      <c r="O648" s="135" t="s">
        <v>1093</v>
      </c>
      <c r="P648" s="138" t="s">
        <v>1113</v>
      </c>
      <c r="Q648" s="135" t="s">
        <v>1095</v>
      </c>
      <c r="R648" s="137" t="s">
        <v>1096</v>
      </c>
      <c r="S648" s="162" t="s">
        <v>533</v>
      </c>
      <c r="T648" s="135"/>
    </row>
    <row r="649" spans="1:20" ht="176" customHeight="1">
      <c r="A649" s="81" t="str">
        <f t="shared" ref="A649:C658" si="145">A$648</f>
        <v>Research and Development</v>
      </c>
      <c r="B649" s="81" t="str">
        <f t="shared" si="145"/>
        <v>Capital Cost Reduction</v>
      </c>
      <c r="C649" s="81" t="str">
        <f t="shared" si="145"/>
        <v>RnD Electricity Capital Cost Perc Reduction</v>
      </c>
      <c r="D649" s="137" t="s">
        <v>586</v>
      </c>
      <c r="E649" s="160"/>
      <c r="F649" s="137" t="s">
        <v>1114</v>
      </c>
      <c r="G649" s="135"/>
      <c r="H649" s="80">
        <v>93</v>
      </c>
      <c r="I649" s="135" t="s">
        <v>311</v>
      </c>
      <c r="J649" s="81" t="str">
        <f t="shared" si="144"/>
        <v>R&amp;D Capital Cost Reductions</v>
      </c>
      <c r="K649" s="37" t="str">
        <f t="shared" ref="K649:O658" si="146">K$648</f>
        <v>RnD electricity capital cost reduction</v>
      </c>
      <c r="L649" s="37">
        <f t="shared" si="146"/>
        <v>0</v>
      </c>
      <c r="M649" s="163">
        <f t="shared" si="146"/>
        <v>0.4</v>
      </c>
      <c r="N649" s="163">
        <f t="shared" si="146"/>
        <v>0.01</v>
      </c>
      <c r="O649" s="160" t="str">
        <f t="shared" si="146"/>
        <v>% reduction in cost</v>
      </c>
      <c r="P649" s="138" t="s">
        <v>1115</v>
      </c>
      <c r="Q649" s="135" t="s">
        <v>1095</v>
      </c>
      <c r="R649" s="137" t="s">
        <v>1096</v>
      </c>
      <c r="S649" s="162" t="s">
        <v>533</v>
      </c>
      <c r="T649" s="135"/>
    </row>
    <row r="650" spans="1:20" ht="160" customHeight="1">
      <c r="A650" s="81" t="str">
        <f t="shared" si="145"/>
        <v>Research and Development</v>
      </c>
      <c r="B650" s="81" t="str">
        <f t="shared" si="145"/>
        <v>Capital Cost Reduction</v>
      </c>
      <c r="C650" s="81" t="str">
        <f t="shared" si="145"/>
        <v>RnD Electricity Capital Cost Perc Reduction</v>
      </c>
      <c r="D650" s="137" t="s">
        <v>589</v>
      </c>
      <c r="E650" s="160"/>
      <c r="F650" s="137" t="s">
        <v>1116</v>
      </c>
      <c r="G650" s="135"/>
      <c r="H650" s="80">
        <v>94</v>
      </c>
      <c r="I650" s="135" t="s">
        <v>311</v>
      </c>
      <c r="J650" s="81" t="str">
        <f t="shared" si="144"/>
        <v>R&amp;D Capital Cost Reductions</v>
      </c>
      <c r="K650" s="37" t="str">
        <f t="shared" si="146"/>
        <v>RnD electricity capital cost reduction</v>
      </c>
      <c r="L650" s="37">
        <f t="shared" si="146"/>
        <v>0</v>
      </c>
      <c r="M650" s="163">
        <f t="shared" si="146"/>
        <v>0.4</v>
      </c>
      <c r="N650" s="163">
        <f t="shared" si="146"/>
        <v>0.01</v>
      </c>
      <c r="O650" s="160" t="str">
        <f t="shared" si="146"/>
        <v>% reduction in cost</v>
      </c>
      <c r="P650" s="138" t="s">
        <v>1117</v>
      </c>
      <c r="Q650" s="135" t="s">
        <v>1095</v>
      </c>
      <c r="R650" s="137" t="s">
        <v>1096</v>
      </c>
      <c r="S650" s="162" t="s">
        <v>533</v>
      </c>
      <c r="T650" s="135"/>
    </row>
    <row r="651" spans="1:20" ht="160" customHeight="1">
      <c r="A651" s="81" t="str">
        <f t="shared" si="145"/>
        <v>Research and Development</v>
      </c>
      <c r="B651" s="81" t="str">
        <f t="shared" si="145"/>
        <v>Capital Cost Reduction</v>
      </c>
      <c r="C651" s="81" t="str">
        <f t="shared" si="145"/>
        <v>RnD Electricity Capital Cost Perc Reduction</v>
      </c>
      <c r="D651" s="137" t="s">
        <v>592</v>
      </c>
      <c r="E651" s="160"/>
      <c r="F651" s="137" t="s">
        <v>1118</v>
      </c>
      <c r="G651" s="135"/>
      <c r="H651" s="80">
        <v>95</v>
      </c>
      <c r="I651" s="135" t="s">
        <v>311</v>
      </c>
      <c r="J651" s="81" t="str">
        <f t="shared" si="144"/>
        <v>R&amp;D Capital Cost Reductions</v>
      </c>
      <c r="K651" s="37" t="str">
        <f t="shared" si="146"/>
        <v>RnD electricity capital cost reduction</v>
      </c>
      <c r="L651" s="37">
        <f t="shared" si="146"/>
        <v>0</v>
      </c>
      <c r="M651" s="163">
        <f t="shared" si="146"/>
        <v>0.4</v>
      </c>
      <c r="N651" s="163">
        <f t="shared" si="146"/>
        <v>0.01</v>
      </c>
      <c r="O651" s="160" t="str">
        <f t="shared" si="146"/>
        <v>% reduction in cost</v>
      </c>
      <c r="P651" s="138" t="s">
        <v>1119</v>
      </c>
      <c r="Q651" s="135" t="s">
        <v>1095</v>
      </c>
      <c r="R651" s="137" t="s">
        <v>1096</v>
      </c>
      <c r="S651" s="162" t="s">
        <v>533</v>
      </c>
      <c r="T651" s="135"/>
    </row>
    <row r="652" spans="1:20" ht="160" customHeight="1">
      <c r="A652" s="81" t="str">
        <f t="shared" si="145"/>
        <v>Research and Development</v>
      </c>
      <c r="B652" s="81" t="str">
        <f t="shared" si="145"/>
        <v>Capital Cost Reduction</v>
      </c>
      <c r="C652" s="81" t="str">
        <f t="shared" si="145"/>
        <v>RnD Electricity Capital Cost Perc Reduction</v>
      </c>
      <c r="D652" s="137" t="s">
        <v>595</v>
      </c>
      <c r="E652" s="160"/>
      <c r="F652" s="137" t="s">
        <v>1120</v>
      </c>
      <c r="G652" s="135"/>
      <c r="H652" s="80">
        <v>96</v>
      </c>
      <c r="I652" s="135" t="s">
        <v>311</v>
      </c>
      <c r="J652" s="81" t="str">
        <f t="shared" si="144"/>
        <v>R&amp;D Capital Cost Reductions</v>
      </c>
      <c r="K652" s="37" t="str">
        <f t="shared" si="146"/>
        <v>RnD electricity capital cost reduction</v>
      </c>
      <c r="L652" s="37">
        <f t="shared" si="146"/>
        <v>0</v>
      </c>
      <c r="M652" s="163">
        <f t="shared" si="146"/>
        <v>0.4</v>
      </c>
      <c r="N652" s="163">
        <f t="shared" si="146"/>
        <v>0.01</v>
      </c>
      <c r="O652" s="160" t="str">
        <f t="shared" si="146"/>
        <v>% reduction in cost</v>
      </c>
      <c r="P652" s="138" t="s">
        <v>1121</v>
      </c>
      <c r="Q652" s="135" t="s">
        <v>1095</v>
      </c>
      <c r="R652" s="137" t="s">
        <v>1096</v>
      </c>
      <c r="S652" s="162" t="s">
        <v>533</v>
      </c>
      <c r="T652" s="135"/>
    </row>
    <row r="653" spans="1:20" ht="160" customHeight="1">
      <c r="A653" s="81" t="str">
        <f t="shared" si="145"/>
        <v>Research and Development</v>
      </c>
      <c r="B653" s="81" t="str">
        <f t="shared" si="145"/>
        <v>Capital Cost Reduction</v>
      </c>
      <c r="C653" s="81" t="str">
        <f t="shared" si="145"/>
        <v>RnD Electricity Capital Cost Perc Reduction</v>
      </c>
      <c r="D653" s="137" t="s">
        <v>597</v>
      </c>
      <c r="E653" s="160"/>
      <c r="F653" s="137" t="s">
        <v>1122</v>
      </c>
      <c r="G653" s="135"/>
      <c r="H653" s="80">
        <v>97</v>
      </c>
      <c r="I653" s="135" t="s">
        <v>311</v>
      </c>
      <c r="J653" s="81" t="str">
        <f t="shared" si="144"/>
        <v>R&amp;D Capital Cost Reductions</v>
      </c>
      <c r="K653" s="37" t="str">
        <f t="shared" si="146"/>
        <v>RnD electricity capital cost reduction</v>
      </c>
      <c r="L653" s="37">
        <f t="shared" si="146"/>
        <v>0</v>
      </c>
      <c r="M653" s="163">
        <f t="shared" si="146"/>
        <v>0.4</v>
      </c>
      <c r="N653" s="163">
        <f t="shared" si="146"/>
        <v>0.01</v>
      </c>
      <c r="O653" s="160" t="str">
        <f t="shared" si="146"/>
        <v>% reduction in cost</v>
      </c>
      <c r="P653" s="138" t="s">
        <v>1123</v>
      </c>
      <c r="Q653" s="135" t="s">
        <v>1095</v>
      </c>
      <c r="R653" s="137" t="s">
        <v>1096</v>
      </c>
      <c r="S653" s="162" t="s">
        <v>533</v>
      </c>
      <c r="T653" s="135"/>
    </row>
    <row r="654" spans="1:20" ht="160" customHeight="1">
      <c r="A654" s="81" t="str">
        <f t="shared" si="145"/>
        <v>Research and Development</v>
      </c>
      <c r="B654" s="81" t="str">
        <f t="shared" si="145"/>
        <v>Capital Cost Reduction</v>
      </c>
      <c r="C654" s="81" t="str">
        <f t="shared" si="145"/>
        <v>RnD Electricity Capital Cost Perc Reduction</v>
      </c>
      <c r="D654" s="137" t="s">
        <v>599</v>
      </c>
      <c r="E654" s="160"/>
      <c r="F654" s="137" t="s">
        <v>1124</v>
      </c>
      <c r="G654" s="135"/>
      <c r="H654" s="80">
        <v>98</v>
      </c>
      <c r="I654" s="135" t="s">
        <v>311</v>
      </c>
      <c r="J654" s="81" t="str">
        <f t="shared" si="144"/>
        <v>R&amp;D Capital Cost Reductions</v>
      </c>
      <c r="K654" s="37" t="str">
        <f t="shared" si="146"/>
        <v>RnD electricity capital cost reduction</v>
      </c>
      <c r="L654" s="37">
        <f t="shared" si="146"/>
        <v>0</v>
      </c>
      <c r="M654" s="163">
        <f t="shared" si="146"/>
        <v>0.4</v>
      </c>
      <c r="N654" s="163">
        <f t="shared" si="146"/>
        <v>0.01</v>
      </c>
      <c r="O654" s="160" t="str">
        <f t="shared" si="146"/>
        <v>% reduction in cost</v>
      </c>
      <c r="P654" s="138" t="s">
        <v>1125</v>
      </c>
      <c r="Q654" s="135" t="s">
        <v>1095</v>
      </c>
      <c r="R654" s="137" t="s">
        <v>1096</v>
      </c>
      <c r="S654" s="162" t="s">
        <v>533</v>
      </c>
      <c r="T654" s="135"/>
    </row>
    <row r="655" spans="1:20" ht="160" customHeight="1">
      <c r="A655" s="81" t="str">
        <f t="shared" si="145"/>
        <v>Research and Development</v>
      </c>
      <c r="B655" s="81" t="str">
        <f t="shared" si="145"/>
        <v>Capital Cost Reduction</v>
      </c>
      <c r="C655" s="81" t="str">
        <f t="shared" si="145"/>
        <v>RnD Electricity Capital Cost Perc Reduction</v>
      </c>
      <c r="D655" s="137" t="s">
        <v>601</v>
      </c>
      <c r="E655" s="160"/>
      <c r="F655" s="137" t="s">
        <v>1126</v>
      </c>
      <c r="G655" s="135"/>
      <c r="H655" s="80">
        <v>99</v>
      </c>
      <c r="I655" s="135" t="s">
        <v>311</v>
      </c>
      <c r="J655" s="81" t="str">
        <f t="shared" si="144"/>
        <v>R&amp;D Capital Cost Reductions</v>
      </c>
      <c r="K655" s="37" t="str">
        <f t="shared" si="146"/>
        <v>RnD electricity capital cost reduction</v>
      </c>
      <c r="L655" s="37">
        <f t="shared" si="146"/>
        <v>0</v>
      </c>
      <c r="M655" s="163">
        <f t="shared" si="146"/>
        <v>0.4</v>
      </c>
      <c r="N655" s="163">
        <f t="shared" si="146"/>
        <v>0.01</v>
      </c>
      <c r="O655" s="160" t="str">
        <f t="shared" si="146"/>
        <v>% reduction in cost</v>
      </c>
      <c r="P655" s="138" t="s">
        <v>1127</v>
      </c>
      <c r="Q655" s="135" t="s">
        <v>1095</v>
      </c>
      <c r="R655" s="137" t="s">
        <v>1096</v>
      </c>
      <c r="S655" s="162" t="s">
        <v>533</v>
      </c>
      <c r="T655" s="135"/>
    </row>
    <row r="656" spans="1:20" ht="160" customHeight="1">
      <c r="A656" s="81" t="str">
        <f t="shared" si="145"/>
        <v>Research and Development</v>
      </c>
      <c r="B656" s="81" t="str">
        <f t="shared" si="145"/>
        <v>Capital Cost Reduction</v>
      </c>
      <c r="C656" s="81" t="str">
        <f t="shared" si="145"/>
        <v>RnD Electricity Capital Cost Perc Reduction</v>
      </c>
      <c r="D656" s="137" t="s">
        <v>607</v>
      </c>
      <c r="E656" s="160"/>
      <c r="F656" s="137" t="s">
        <v>1128</v>
      </c>
      <c r="G656" s="135"/>
      <c r="H656" s="80">
        <v>192</v>
      </c>
      <c r="I656" s="135" t="s">
        <v>311</v>
      </c>
      <c r="J656" s="81" t="str">
        <f t="shared" si="144"/>
        <v>R&amp;D Capital Cost Reductions</v>
      </c>
      <c r="K656" s="37" t="str">
        <f t="shared" si="146"/>
        <v>RnD electricity capital cost reduction</v>
      </c>
      <c r="L656" s="37">
        <f t="shared" si="146"/>
        <v>0</v>
      </c>
      <c r="M656" s="163">
        <f t="shared" si="146"/>
        <v>0.4</v>
      </c>
      <c r="N656" s="163">
        <f t="shared" si="146"/>
        <v>0.01</v>
      </c>
      <c r="O656" s="160" t="str">
        <f t="shared" si="146"/>
        <v>% reduction in cost</v>
      </c>
      <c r="P656" s="138" t="s">
        <v>1129</v>
      </c>
      <c r="Q656" s="135" t="s">
        <v>1095</v>
      </c>
      <c r="R656" s="137" t="s">
        <v>1096</v>
      </c>
      <c r="S656" s="162" t="s">
        <v>533</v>
      </c>
      <c r="T656" s="135"/>
    </row>
    <row r="657" spans="1:20" ht="160" customHeight="1">
      <c r="A657" s="81" t="str">
        <f t="shared" si="145"/>
        <v>Research and Development</v>
      </c>
      <c r="B657" s="81" t="str">
        <f t="shared" si="145"/>
        <v>Capital Cost Reduction</v>
      </c>
      <c r="C657" s="81" t="str">
        <f t="shared" si="145"/>
        <v>RnD Electricity Capital Cost Perc Reduction</v>
      </c>
      <c r="D657" s="137" t="s">
        <v>609</v>
      </c>
      <c r="E657" s="160"/>
      <c r="F657" s="137" t="s">
        <v>1130</v>
      </c>
      <c r="G657" s="135"/>
      <c r="H657" s="80">
        <v>180</v>
      </c>
      <c r="I657" s="135" t="s">
        <v>311</v>
      </c>
      <c r="J657" s="81" t="str">
        <f t="shared" si="144"/>
        <v>R&amp;D Capital Cost Reductions</v>
      </c>
      <c r="K657" s="37" t="str">
        <f t="shared" si="146"/>
        <v>RnD electricity capital cost reduction</v>
      </c>
      <c r="L657" s="37">
        <f t="shared" si="146"/>
        <v>0</v>
      </c>
      <c r="M657" s="163">
        <f t="shared" si="146"/>
        <v>0.4</v>
      </c>
      <c r="N657" s="163">
        <f t="shared" si="146"/>
        <v>0.01</v>
      </c>
      <c r="O657" s="160" t="str">
        <f t="shared" si="146"/>
        <v>% reduction in cost</v>
      </c>
      <c r="P657" s="138" t="s">
        <v>1131</v>
      </c>
      <c r="Q657" s="135" t="s">
        <v>1095</v>
      </c>
      <c r="R657" s="137" t="s">
        <v>1096</v>
      </c>
      <c r="S657" s="162" t="s">
        <v>533</v>
      </c>
      <c r="T657" s="135"/>
    </row>
    <row r="658" spans="1:20" ht="160" customHeight="1">
      <c r="A658" s="81" t="str">
        <f t="shared" si="145"/>
        <v>Research and Development</v>
      </c>
      <c r="B658" s="81" t="str">
        <f t="shared" si="145"/>
        <v>Capital Cost Reduction</v>
      </c>
      <c r="C658" s="81" t="str">
        <f t="shared" si="145"/>
        <v>RnD Electricity Capital Cost Perc Reduction</v>
      </c>
      <c r="D658" s="137" t="s">
        <v>612</v>
      </c>
      <c r="E658" s="160"/>
      <c r="F658" s="137" t="s">
        <v>1132</v>
      </c>
      <c r="G658" s="135"/>
      <c r="H658" s="80">
        <v>183</v>
      </c>
      <c r="I658" s="135" t="s">
        <v>311</v>
      </c>
      <c r="J658" s="81" t="str">
        <f t="shared" si="144"/>
        <v>R&amp;D Capital Cost Reductions</v>
      </c>
      <c r="K658" s="37" t="str">
        <f t="shared" si="146"/>
        <v>RnD electricity capital cost reduction</v>
      </c>
      <c r="L658" s="37">
        <f t="shared" si="146"/>
        <v>0</v>
      </c>
      <c r="M658" s="163">
        <f t="shared" si="146"/>
        <v>0.4</v>
      </c>
      <c r="N658" s="163">
        <f t="shared" si="146"/>
        <v>0.01</v>
      </c>
      <c r="O658" s="160" t="str">
        <f t="shared" si="146"/>
        <v>% reduction in cost</v>
      </c>
      <c r="P658" s="138" t="s">
        <v>1133</v>
      </c>
      <c r="Q658" s="135" t="s">
        <v>1095</v>
      </c>
      <c r="R658" s="137" t="s">
        <v>1096</v>
      </c>
      <c r="S658" s="162" t="s">
        <v>533</v>
      </c>
      <c r="T658" s="135"/>
    </row>
    <row r="659" spans="1:20" ht="176" customHeight="1">
      <c r="A659" s="166" t="s">
        <v>1087</v>
      </c>
      <c r="B659" s="81" t="str">
        <f>B$648</f>
        <v>Capital Cost Reduction</v>
      </c>
      <c r="C659" s="166" t="s">
        <v>1134</v>
      </c>
      <c r="D659" s="135" t="s">
        <v>756</v>
      </c>
      <c r="E659" s="135"/>
      <c r="F659" s="137" t="s">
        <v>1135</v>
      </c>
      <c r="G659" s="135"/>
      <c r="H659" s="80">
        <v>100</v>
      </c>
      <c r="I659" s="135" t="s">
        <v>311</v>
      </c>
      <c r="J659" s="81" t="str">
        <f t="shared" si="144"/>
        <v>R&amp;D Capital Cost Reductions</v>
      </c>
      <c r="K659" s="166" t="s">
        <v>1136</v>
      </c>
      <c r="L659" s="78">
        <v>0</v>
      </c>
      <c r="M659" s="78">
        <v>0.4</v>
      </c>
      <c r="N659" s="161">
        <v>0.01</v>
      </c>
      <c r="O659" s="135" t="s">
        <v>1093</v>
      </c>
      <c r="P659" s="138" t="s">
        <v>1137</v>
      </c>
      <c r="Q659" s="135" t="s">
        <v>1095</v>
      </c>
      <c r="R659" s="137" t="s">
        <v>1096</v>
      </c>
      <c r="S659" s="162" t="s">
        <v>533</v>
      </c>
      <c r="T659" s="135"/>
    </row>
    <row r="660" spans="1:20" ht="176" customHeight="1">
      <c r="A660" s="81" t="str">
        <f t="shared" ref="A660:C666" si="147">A$659</f>
        <v>Research and Development</v>
      </c>
      <c r="B660" s="81" t="str">
        <f t="shared" si="147"/>
        <v>Capital Cost Reduction</v>
      </c>
      <c r="C660" s="81" t="str">
        <f t="shared" si="147"/>
        <v>RnD Industry Capital Cost Perc Reduction</v>
      </c>
      <c r="D660" s="137" t="s">
        <v>765</v>
      </c>
      <c r="E660" s="135"/>
      <c r="F660" s="137" t="s">
        <v>1138</v>
      </c>
      <c r="G660" s="135"/>
      <c r="H660" s="80">
        <v>101</v>
      </c>
      <c r="I660" s="135" t="s">
        <v>311</v>
      </c>
      <c r="J660" s="81" t="str">
        <f t="shared" si="144"/>
        <v>R&amp;D Capital Cost Reductions</v>
      </c>
      <c r="K660" s="37" t="str">
        <f t="shared" ref="K660:O666" si="148">K$659</f>
        <v>RnD industry capital cost reduction</v>
      </c>
      <c r="L660" s="37">
        <f t="shared" si="148"/>
        <v>0</v>
      </c>
      <c r="M660" s="37">
        <f t="shared" si="148"/>
        <v>0.4</v>
      </c>
      <c r="N660" s="37">
        <f t="shared" si="148"/>
        <v>0.01</v>
      </c>
      <c r="O660" s="160" t="str">
        <f t="shared" si="148"/>
        <v>% reduction in cost</v>
      </c>
      <c r="P660" s="138" t="s">
        <v>1139</v>
      </c>
      <c r="Q660" s="135" t="s">
        <v>1095</v>
      </c>
      <c r="R660" s="137" t="s">
        <v>1096</v>
      </c>
      <c r="S660" s="162" t="s">
        <v>533</v>
      </c>
      <c r="T660" s="135"/>
    </row>
    <row r="661" spans="1:20" ht="176" customHeight="1">
      <c r="A661" s="81" t="str">
        <f t="shared" si="147"/>
        <v>Research and Development</v>
      </c>
      <c r="B661" s="81" t="str">
        <f t="shared" si="147"/>
        <v>Capital Cost Reduction</v>
      </c>
      <c r="C661" s="81" t="str">
        <f t="shared" si="147"/>
        <v>RnD Industry Capital Cost Perc Reduction</v>
      </c>
      <c r="D661" s="137" t="s">
        <v>767</v>
      </c>
      <c r="E661" s="135"/>
      <c r="F661" s="137" t="s">
        <v>1140</v>
      </c>
      <c r="G661" s="135"/>
      <c r="H661" s="80">
        <v>102</v>
      </c>
      <c r="I661" s="135" t="s">
        <v>311</v>
      </c>
      <c r="J661" s="81" t="str">
        <f t="shared" si="144"/>
        <v>R&amp;D Capital Cost Reductions</v>
      </c>
      <c r="K661" s="37" t="str">
        <f t="shared" si="148"/>
        <v>RnD industry capital cost reduction</v>
      </c>
      <c r="L661" s="37">
        <f t="shared" si="148"/>
        <v>0</v>
      </c>
      <c r="M661" s="37">
        <f t="shared" si="148"/>
        <v>0.4</v>
      </c>
      <c r="N661" s="37">
        <f t="shared" si="148"/>
        <v>0.01</v>
      </c>
      <c r="O661" s="160" t="str">
        <f t="shared" si="148"/>
        <v>% reduction in cost</v>
      </c>
      <c r="P661" s="138" t="s">
        <v>1141</v>
      </c>
      <c r="Q661" s="135" t="s">
        <v>1095</v>
      </c>
      <c r="R661" s="137" t="s">
        <v>1096</v>
      </c>
      <c r="S661" s="162" t="s">
        <v>533</v>
      </c>
      <c r="T661" s="135"/>
    </row>
    <row r="662" spans="1:20" ht="176" customHeight="1">
      <c r="A662" s="81" t="str">
        <f t="shared" si="147"/>
        <v>Research and Development</v>
      </c>
      <c r="B662" s="81" t="str">
        <f t="shared" si="147"/>
        <v>Capital Cost Reduction</v>
      </c>
      <c r="C662" s="81" t="str">
        <f t="shared" si="147"/>
        <v>RnD Industry Capital Cost Perc Reduction</v>
      </c>
      <c r="D662" s="137" t="s">
        <v>769</v>
      </c>
      <c r="E662" s="135"/>
      <c r="F662" s="137" t="s">
        <v>1142</v>
      </c>
      <c r="G662" s="135"/>
      <c r="H662" s="80">
        <v>103</v>
      </c>
      <c r="I662" s="135" t="s">
        <v>311</v>
      </c>
      <c r="J662" s="81" t="str">
        <f t="shared" si="144"/>
        <v>R&amp;D Capital Cost Reductions</v>
      </c>
      <c r="K662" s="37" t="str">
        <f t="shared" si="148"/>
        <v>RnD industry capital cost reduction</v>
      </c>
      <c r="L662" s="37">
        <f t="shared" si="148"/>
        <v>0</v>
      </c>
      <c r="M662" s="37">
        <f t="shared" si="148"/>
        <v>0.4</v>
      </c>
      <c r="N662" s="37">
        <f t="shared" si="148"/>
        <v>0.01</v>
      </c>
      <c r="O662" s="160" t="str">
        <f t="shared" si="148"/>
        <v>% reduction in cost</v>
      </c>
      <c r="P662" s="138" t="s">
        <v>1143</v>
      </c>
      <c r="Q662" s="135" t="s">
        <v>1095</v>
      </c>
      <c r="R662" s="137" t="s">
        <v>1096</v>
      </c>
      <c r="S662" s="162" t="s">
        <v>533</v>
      </c>
      <c r="T662" s="135"/>
    </row>
    <row r="663" spans="1:20" ht="176" customHeight="1">
      <c r="A663" s="81" t="str">
        <f t="shared" si="147"/>
        <v>Research and Development</v>
      </c>
      <c r="B663" s="81" t="str">
        <f t="shared" si="147"/>
        <v>Capital Cost Reduction</v>
      </c>
      <c r="C663" s="81" t="str">
        <f t="shared" si="147"/>
        <v>RnD Industry Capital Cost Perc Reduction</v>
      </c>
      <c r="D663" s="137" t="s">
        <v>771</v>
      </c>
      <c r="E663" s="135"/>
      <c r="F663" s="137" t="s">
        <v>1144</v>
      </c>
      <c r="G663" s="135"/>
      <c r="H663" s="80">
        <v>104</v>
      </c>
      <c r="I663" s="135" t="s">
        <v>311</v>
      </c>
      <c r="J663" s="81" t="str">
        <f t="shared" si="144"/>
        <v>R&amp;D Capital Cost Reductions</v>
      </c>
      <c r="K663" s="37" t="str">
        <f t="shared" si="148"/>
        <v>RnD industry capital cost reduction</v>
      </c>
      <c r="L663" s="37">
        <f t="shared" si="148"/>
        <v>0</v>
      </c>
      <c r="M663" s="37">
        <f t="shared" si="148"/>
        <v>0.4</v>
      </c>
      <c r="N663" s="37">
        <f t="shared" si="148"/>
        <v>0.01</v>
      </c>
      <c r="O663" s="160" t="str">
        <f t="shared" si="148"/>
        <v>% reduction in cost</v>
      </c>
      <c r="P663" s="138" t="s">
        <v>1145</v>
      </c>
      <c r="Q663" s="135" t="s">
        <v>1095</v>
      </c>
      <c r="R663" s="137" t="s">
        <v>1096</v>
      </c>
      <c r="S663" s="162" t="s">
        <v>533</v>
      </c>
      <c r="T663" s="135"/>
    </row>
    <row r="664" spans="1:20" ht="176" customHeight="1">
      <c r="A664" s="81" t="str">
        <f t="shared" si="147"/>
        <v>Research and Development</v>
      </c>
      <c r="B664" s="81" t="str">
        <f t="shared" si="147"/>
        <v>Capital Cost Reduction</v>
      </c>
      <c r="C664" s="81" t="str">
        <f t="shared" si="147"/>
        <v>RnD Industry Capital Cost Perc Reduction</v>
      </c>
      <c r="D664" s="137" t="s">
        <v>773</v>
      </c>
      <c r="E664" s="135"/>
      <c r="F664" s="137" t="s">
        <v>1146</v>
      </c>
      <c r="G664" s="135"/>
      <c r="H664" s="80">
        <v>105</v>
      </c>
      <c r="I664" s="135" t="s">
        <v>311</v>
      </c>
      <c r="J664" s="81" t="str">
        <f t="shared" si="144"/>
        <v>R&amp;D Capital Cost Reductions</v>
      </c>
      <c r="K664" s="37" t="str">
        <f t="shared" si="148"/>
        <v>RnD industry capital cost reduction</v>
      </c>
      <c r="L664" s="37">
        <f t="shared" si="148"/>
        <v>0</v>
      </c>
      <c r="M664" s="37">
        <f t="shared" si="148"/>
        <v>0.4</v>
      </c>
      <c r="N664" s="37">
        <f t="shared" si="148"/>
        <v>0.01</v>
      </c>
      <c r="O664" s="160" t="str">
        <f t="shared" si="148"/>
        <v>% reduction in cost</v>
      </c>
      <c r="P664" s="138" t="s">
        <v>1147</v>
      </c>
      <c r="Q664" s="135" t="s">
        <v>1095</v>
      </c>
      <c r="R664" s="137" t="s">
        <v>1096</v>
      </c>
      <c r="S664" s="162" t="s">
        <v>533</v>
      </c>
      <c r="T664" s="135"/>
    </row>
    <row r="665" spans="1:20" ht="176" customHeight="1">
      <c r="A665" s="81" t="str">
        <f t="shared" si="147"/>
        <v>Research and Development</v>
      </c>
      <c r="B665" s="81" t="str">
        <f t="shared" si="147"/>
        <v>Capital Cost Reduction</v>
      </c>
      <c r="C665" s="81" t="str">
        <f t="shared" si="147"/>
        <v>RnD Industry Capital Cost Perc Reduction</v>
      </c>
      <c r="D665" s="137" t="s">
        <v>775</v>
      </c>
      <c r="E665" s="135"/>
      <c r="F665" s="137" t="s">
        <v>1148</v>
      </c>
      <c r="G665" s="135"/>
      <c r="H665" s="80">
        <v>106</v>
      </c>
      <c r="I665" s="135" t="s">
        <v>311</v>
      </c>
      <c r="J665" s="81" t="str">
        <f t="shared" si="144"/>
        <v>R&amp;D Capital Cost Reductions</v>
      </c>
      <c r="K665" s="37" t="str">
        <f t="shared" si="148"/>
        <v>RnD industry capital cost reduction</v>
      </c>
      <c r="L665" s="37">
        <f t="shared" si="148"/>
        <v>0</v>
      </c>
      <c r="M665" s="37">
        <f t="shared" si="148"/>
        <v>0.4</v>
      </c>
      <c r="N665" s="37">
        <f t="shared" si="148"/>
        <v>0.01</v>
      </c>
      <c r="O665" s="160" t="str">
        <f t="shared" si="148"/>
        <v>% reduction in cost</v>
      </c>
      <c r="P665" s="138" t="s">
        <v>1149</v>
      </c>
      <c r="Q665" s="135" t="s">
        <v>1095</v>
      </c>
      <c r="R665" s="137" t="s">
        <v>1096</v>
      </c>
      <c r="S665" s="162" t="s">
        <v>533</v>
      </c>
      <c r="T665" s="135"/>
    </row>
    <row r="666" spans="1:20" ht="160" customHeight="1">
      <c r="A666" s="81" t="str">
        <f t="shared" si="147"/>
        <v>Research and Development</v>
      </c>
      <c r="B666" s="81" t="str">
        <f t="shared" si="147"/>
        <v>Capital Cost Reduction</v>
      </c>
      <c r="C666" s="81" t="str">
        <f t="shared" si="147"/>
        <v>RnD Industry Capital Cost Perc Reduction</v>
      </c>
      <c r="D666" s="137" t="s">
        <v>777</v>
      </c>
      <c r="E666" s="135"/>
      <c r="F666" s="137" t="s">
        <v>1150</v>
      </c>
      <c r="G666" s="135"/>
      <c r="H666" s="80">
        <v>107</v>
      </c>
      <c r="I666" s="135" t="s">
        <v>311</v>
      </c>
      <c r="J666" s="81" t="str">
        <f t="shared" si="144"/>
        <v>R&amp;D Capital Cost Reductions</v>
      </c>
      <c r="K666" s="37" t="str">
        <f t="shared" si="148"/>
        <v>RnD industry capital cost reduction</v>
      </c>
      <c r="L666" s="37">
        <f t="shared" si="148"/>
        <v>0</v>
      </c>
      <c r="M666" s="37">
        <f t="shared" si="148"/>
        <v>0.4</v>
      </c>
      <c r="N666" s="37">
        <f t="shared" si="148"/>
        <v>0.01</v>
      </c>
      <c r="O666" s="160" t="str">
        <f t="shared" si="148"/>
        <v>% reduction in cost</v>
      </c>
      <c r="P666" s="138" t="s">
        <v>1151</v>
      </c>
      <c r="Q666" s="135" t="s">
        <v>1095</v>
      </c>
      <c r="R666" s="137" t="s">
        <v>1096</v>
      </c>
      <c r="S666" s="162" t="s">
        <v>533</v>
      </c>
      <c r="T666" s="135"/>
    </row>
    <row r="667" spans="1:20" ht="160" customHeight="1">
      <c r="A667" s="166" t="s">
        <v>1087</v>
      </c>
      <c r="B667" s="81" t="str">
        <f>B$659</f>
        <v>Capital Cost Reduction</v>
      </c>
      <c r="C667" s="38" t="s">
        <v>1152</v>
      </c>
      <c r="D667" s="135" t="s">
        <v>1153</v>
      </c>
      <c r="E667" s="135"/>
      <c r="F667" s="135" t="s">
        <v>1154</v>
      </c>
      <c r="G667" s="135"/>
      <c r="H667" s="80">
        <v>108</v>
      </c>
      <c r="I667" s="135" t="s">
        <v>311</v>
      </c>
      <c r="J667" s="81" t="str">
        <f t="shared" si="144"/>
        <v>R&amp;D Capital Cost Reductions</v>
      </c>
      <c r="K667" s="166" t="s">
        <v>1155</v>
      </c>
      <c r="L667" s="78">
        <v>0</v>
      </c>
      <c r="M667" s="78">
        <v>0.4</v>
      </c>
      <c r="N667" s="161">
        <v>0.01</v>
      </c>
      <c r="O667" s="135" t="s">
        <v>1093</v>
      </c>
      <c r="P667" s="138" t="s">
        <v>1156</v>
      </c>
      <c r="Q667" s="135" t="s">
        <v>1095</v>
      </c>
      <c r="R667" s="137" t="s">
        <v>1096</v>
      </c>
      <c r="S667" s="162" t="s">
        <v>533</v>
      </c>
      <c r="T667" s="135"/>
    </row>
    <row r="668" spans="1:20" ht="160" customHeight="1">
      <c r="A668" s="81" t="str">
        <f t="shared" ref="A668:C673" si="149">A$667</f>
        <v>Research and Development</v>
      </c>
      <c r="B668" s="81" t="str">
        <f t="shared" si="149"/>
        <v>Capital Cost Reduction</v>
      </c>
      <c r="C668" s="81" t="str">
        <f t="shared" si="149"/>
        <v>RnD Transportation Capital Cost Perc Reduction</v>
      </c>
      <c r="D668" s="135" t="s">
        <v>1157</v>
      </c>
      <c r="E668" s="135"/>
      <c r="F668" s="135" t="s">
        <v>1158</v>
      </c>
      <c r="G668" s="135"/>
      <c r="H668" s="80">
        <v>109</v>
      </c>
      <c r="I668" s="135" t="s">
        <v>311</v>
      </c>
      <c r="J668" s="81" t="str">
        <f t="shared" si="144"/>
        <v>R&amp;D Capital Cost Reductions</v>
      </c>
      <c r="K668" s="37" t="str">
        <f t="shared" ref="K668:O673" si="150">K$667</f>
        <v>RnD transportation capital cost reduction</v>
      </c>
      <c r="L668" s="37">
        <f t="shared" si="150"/>
        <v>0</v>
      </c>
      <c r="M668" s="37">
        <f t="shared" si="150"/>
        <v>0.4</v>
      </c>
      <c r="N668" s="37">
        <f t="shared" si="150"/>
        <v>0.01</v>
      </c>
      <c r="O668" s="160" t="str">
        <f t="shared" si="150"/>
        <v>% reduction in cost</v>
      </c>
      <c r="P668" s="138" t="s">
        <v>1159</v>
      </c>
      <c r="Q668" s="135" t="s">
        <v>1095</v>
      </c>
      <c r="R668" s="137" t="s">
        <v>1096</v>
      </c>
      <c r="S668" s="162" t="s">
        <v>533</v>
      </c>
      <c r="T668" s="135"/>
    </row>
    <row r="669" spans="1:20" ht="176" customHeight="1">
      <c r="A669" s="81" t="str">
        <f t="shared" si="149"/>
        <v>Research and Development</v>
      </c>
      <c r="B669" s="81" t="str">
        <f t="shared" si="149"/>
        <v>Capital Cost Reduction</v>
      </c>
      <c r="C669" s="81" t="str">
        <f t="shared" si="149"/>
        <v>RnD Transportation Capital Cost Perc Reduction</v>
      </c>
      <c r="D669" s="135" t="s">
        <v>1160</v>
      </c>
      <c r="E669" s="135"/>
      <c r="F669" s="135" t="s">
        <v>1161</v>
      </c>
      <c r="G669" s="135"/>
      <c r="H669" s="80">
        <v>110</v>
      </c>
      <c r="I669" s="135" t="s">
        <v>311</v>
      </c>
      <c r="J669" s="81" t="str">
        <f t="shared" si="144"/>
        <v>R&amp;D Capital Cost Reductions</v>
      </c>
      <c r="K669" s="37" t="str">
        <f t="shared" si="150"/>
        <v>RnD transportation capital cost reduction</v>
      </c>
      <c r="L669" s="37">
        <f t="shared" si="150"/>
        <v>0</v>
      </c>
      <c r="M669" s="37">
        <f t="shared" si="150"/>
        <v>0.4</v>
      </c>
      <c r="N669" s="37">
        <f t="shared" si="150"/>
        <v>0.01</v>
      </c>
      <c r="O669" s="160" t="str">
        <f t="shared" si="150"/>
        <v>% reduction in cost</v>
      </c>
      <c r="P669" s="138" t="s">
        <v>1162</v>
      </c>
      <c r="Q669" s="135" t="s">
        <v>1095</v>
      </c>
      <c r="R669" s="137" t="s">
        <v>1096</v>
      </c>
      <c r="S669" s="162" t="s">
        <v>533</v>
      </c>
      <c r="T669" s="135"/>
    </row>
    <row r="670" spans="1:20" ht="176" customHeight="1">
      <c r="A670" s="81" t="str">
        <f t="shared" si="149"/>
        <v>Research and Development</v>
      </c>
      <c r="B670" s="81" t="str">
        <f t="shared" si="149"/>
        <v>Capital Cost Reduction</v>
      </c>
      <c r="C670" s="81" t="str">
        <f t="shared" si="149"/>
        <v>RnD Transportation Capital Cost Perc Reduction</v>
      </c>
      <c r="D670" s="135" t="s">
        <v>1163</v>
      </c>
      <c r="E670" s="135"/>
      <c r="F670" s="135" t="s">
        <v>1164</v>
      </c>
      <c r="G670" s="135"/>
      <c r="H670" s="80">
        <v>111</v>
      </c>
      <c r="I670" s="135" t="s">
        <v>311</v>
      </c>
      <c r="J670" s="81" t="str">
        <f t="shared" si="144"/>
        <v>R&amp;D Capital Cost Reductions</v>
      </c>
      <c r="K670" s="37" t="str">
        <f t="shared" si="150"/>
        <v>RnD transportation capital cost reduction</v>
      </c>
      <c r="L670" s="37">
        <f t="shared" si="150"/>
        <v>0</v>
      </c>
      <c r="M670" s="37">
        <f t="shared" si="150"/>
        <v>0.4</v>
      </c>
      <c r="N670" s="37">
        <f t="shared" si="150"/>
        <v>0.01</v>
      </c>
      <c r="O670" s="160" t="str">
        <f t="shared" si="150"/>
        <v>% reduction in cost</v>
      </c>
      <c r="P670" s="138" t="s">
        <v>1165</v>
      </c>
      <c r="Q670" s="135" t="s">
        <v>1095</v>
      </c>
      <c r="R670" s="137" t="s">
        <v>1096</v>
      </c>
      <c r="S670" s="162" t="s">
        <v>533</v>
      </c>
      <c r="T670" s="135"/>
    </row>
    <row r="671" spans="1:20" ht="160" customHeight="1">
      <c r="A671" s="81" t="str">
        <f t="shared" si="149"/>
        <v>Research and Development</v>
      </c>
      <c r="B671" s="81" t="str">
        <f t="shared" si="149"/>
        <v>Capital Cost Reduction</v>
      </c>
      <c r="C671" s="81" t="str">
        <f t="shared" si="149"/>
        <v>RnD Transportation Capital Cost Perc Reduction</v>
      </c>
      <c r="D671" s="135" t="s">
        <v>1166</v>
      </c>
      <c r="E671" s="135"/>
      <c r="F671" s="135" t="s">
        <v>1167</v>
      </c>
      <c r="G671" s="135"/>
      <c r="H671" s="80">
        <v>112</v>
      </c>
      <c r="I671" s="135" t="s">
        <v>311</v>
      </c>
      <c r="J671" s="81" t="str">
        <f t="shared" si="144"/>
        <v>R&amp;D Capital Cost Reductions</v>
      </c>
      <c r="K671" s="37" t="str">
        <f t="shared" si="150"/>
        <v>RnD transportation capital cost reduction</v>
      </c>
      <c r="L671" s="37">
        <f t="shared" si="150"/>
        <v>0</v>
      </c>
      <c r="M671" s="37">
        <f t="shared" si="150"/>
        <v>0.4</v>
      </c>
      <c r="N671" s="37">
        <f t="shared" si="150"/>
        <v>0.01</v>
      </c>
      <c r="O671" s="160" t="str">
        <f t="shared" si="150"/>
        <v>% reduction in cost</v>
      </c>
      <c r="P671" s="138" t="s">
        <v>1168</v>
      </c>
      <c r="Q671" s="135" t="s">
        <v>1095</v>
      </c>
      <c r="R671" s="137" t="s">
        <v>1096</v>
      </c>
      <c r="S671" s="162" t="s">
        <v>533</v>
      </c>
      <c r="T671" s="135"/>
    </row>
    <row r="672" spans="1:20" ht="160" customHeight="1">
      <c r="A672" s="81" t="str">
        <f t="shared" si="149"/>
        <v>Research and Development</v>
      </c>
      <c r="B672" s="81" t="str">
        <f t="shared" si="149"/>
        <v>Capital Cost Reduction</v>
      </c>
      <c r="C672" s="81" t="str">
        <f t="shared" si="149"/>
        <v>RnD Transportation Capital Cost Perc Reduction</v>
      </c>
      <c r="D672" s="135" t="s">
        <v>1169</v>
      </c>
      <c r="E672" s="135"/>
      <c r="F672" s="135" t="s">
        <v>1170</v>
      </c>
      <c r="G672" s="135"/>
      <c r="H672" s="80">
        <v>113</v>
      </c>
      <c r="I672" s="135" t="s">
        <v>311</v>
      </c>
      <c r="J672" s="81" t="str">
        <f t="shared" si="144"/>
        <v>R&amp;D Capital Cost Reductions</v>
      </c>
      <c r="K672" s="37" t="str">
        <f t="shared" si="150"/>
        <v>RnD transportation capital cost reduction</v>
      </c>
      <c r="L672" s="37">
        <f t="shared" si="150"/>
        <v>0</v>
      </c>
      <c r="M672" s="37">
        <f t="shared" si="150"/>
        <v>0.4</v>
      </c>
      <c r="N672" s="37">
        <f t="shared" si="150"/>
        <v>0.01</v>
      </c>
      <c r="O672" s="160" t="str">
        <f t="shared" si="150"/>
        <v>% reduction in cost</v>
      </c>
      <c r="P672" s="138" t="s">
        <v>1171</v>
      </c>
      <c r="Q672" s="135" t="s">
        <v>1095</v>
      </c>
      <c r="R672" s="137" t="s">
        <v>1096</v>
      </c>
      <c r="S672" s="162" t="s">
        <v>533</v>
      </c>
      <c r="T672" s="135"/>
    </row>
    <row r="673" spans="1:20" ht="160" customHeight="1">
      <c r="A673" s="81" t="str">
        <f t="shared" si="149"/>
        <v>Research and Development</v>
      </c>
      <c r="B673" s="81" t="str">
        <f t="shared" si="149"/>
        <v>Capital Cost Reduction</v>
      </c>
      <c r="C673" s="81" t="str">
        <f t="shared" si="149"/>
        <v>RnD Transportation Capital Cost Perc Reduction</v>
      </c>
      <c r="D673" s="135" t="s">
        <v>1172</v>
      </c>
      <c r="E673" s="135"/>
      <c r="F673" s="135" t="s">
        <v>1173</v>
      </c>
      <c r="G673" s="135"/>
      <c r="H673" s="80">
        <v>523</v>
      </c>
      <c r="I673" s="135" t="s">
        <v>311</v>
      </c>
      <c r="J673" s="81" t="str">
        <f t="shared" si="144"/>
        <v>R&amp;D Capital Cost Reductions</v>
      </c>
      <c r="K673" s="37" t="str">
        <f t="shared" si="150"/>
        <v>RnD transportation capital cost reduction</v>
      </c>
      <c r="L673" s="37">
        <f t="shared" si="150"/>
        <v>0</v>
      </c>
      <c r="M673" s="37">
        <f t="shared" si="150"/>
        <v>0.4</v>
      </c>
      <c r="N673" s="37">
        <f t="shared" si="150"/>
        <v>0.01</v>
      </c>
      <c r="O673" s="160" t="str">
        <f t="shared" si="150"/>
        <v>% reduction in cost</v>
      </c>
      <c r="P673" s="138" t="s">
        <v>1174</v>
      </c>
      <c r="Q673" s="135" t="s">
        <v>1095</v>
      </c>
      <c r="R673" s="137" t="s">
        <v>1096</v>
      </c>
      <c r="S673" s="162" t="s">
        <v>533</v>
      </c>
      <c r="T673" s="135"/>
    </row>
    <row r="674" spans="1:20" s="38" customFormat="1" ht="224" customHeight="1">
      <c r="A674" s="38" t="s">
        <v>1087</v>
      </c>
      <c r="B674" s="38" t="s">
        <v>1175</v>
      </c>
      <c r="C674" s="38" t="s">
        <v>1176</v>
      </c>
      <c r="D674" s="137"/>
      <c r="E674" s="137"/>
      <c r="F674" s="137"/>
      <c r="G674" s="137"/>
      <c r="H674" s="34">
        <v>525</v>
      </c>
      <c r="I674" s="137" t="s">
        <v>311</v>
      </c>
      <c r="J674" s="38" t="s">
        <v>1175</v>
      </c>
      <c r="K674" s="39" t="s">
        <v>1177</v>
      </c>
      <c r="L674" s="78">
        <v>0</v>
      </c>
      <c r="M674" s="78">
        <v>1</v>
      </c>
      <c r="N674" s="161">
        <v>0.01</v>
      </c>
      <c r="O674" s="135" t="s">
        <v>654</v>
      </c>
      <c r="P674" s="138" t="s">
        <v>1178</v>
      </c>
      <c r="Q674" s="137" t="s">
        <v>1179</v>
      </c>
      <c r="R674" s="137" t="s">
        <v>1180</v>
      </c>
      <c r="S674" s="158" t="s">
        <v>1181</v>
      </c>
      <c r="T674" s="137"/>
    </row>
    <row r="675" spans="1:20" ht="160" customHeight="1">
      <c r="A675" s="166" t="s">
        <v>1087</v>
      </c>
      <c r="B675" s="166" t="s">
        <v>1182</v>
      </c>
      <c r="C675" s="166" t="s">
        <v>1183</v>
      </c>
      <c r="D675" s="135" t="s">
        <v>494</v>
      </c>
      <c r="E675" s="135"/>
      <c r="F675" s="135" t="s">
        <v>1090</v>
      </c>
      <c r="G675" s="135"/>
      <c r="H675" s="80">
        <v>114</v>
      </c>
      <c r="I675" s="135" t="s">
        <v>311</v>
      </c>
      <c r="J675" s="166" t="s">
        <v>1184</v>
      </c>
      <c r="K675" s="166" t="s">
        <v>1185</v>
      </c>
      <c r="L675" s="78">
        <v>0</v>
      </c>
      <c r="M675" s="78">
        <v>0.4</v>
      </c>
      <c r="N675" s="161">
        <v>0.01</v>
      </c>
      <c r="O675" s="135" t="s">
        <v>1186</v>
      </c>
      <c r="P675" s="138" t="s">
        <v>1187</v>
      </c>
      <c r="Q675" s="135" t="s">
        <v>1095</v>
      </c>
      <c r="R675" s="137" t="s">
        <v>1096</v>
      </c>
      <c r="S675" s="162" t="s">
        <v>533</v>
      </c>
      <c r="T675" s="135"/>
    </row>
    <row r="676" spans="1:20" ht="160" customHeight="1">
      <c r="A676" s="81" t="str">
        <f t="shared" ref="A676:C680" si="151">A$675</f>
        <v>Research and Development</v>
      </c>
      <c r="B676" s="81" t="str">
        <f t="shared" si="151"/>
        <v>Fuel Use Reduction</v>
      </c>
      <c r="C676" s="81" t="str">
        <f t="shared" si="151"/>
        <v>RnD Building Fuel Use Perc Reduction</v>
      </c>
      <c r="D676" s="135" t="s">
        <v>502</v>
      </c>
      <c r="E676" s="135"/>
      <c r="F676" s="135" t="s">
        <v>1097</v>
      </c>
      <c r="G676" s="135"/>
      <c r="H676" s="80">
        <v>115</v>
      </c>
      <c r="I676" s="135" t="s">
        <v>311</v>
      </c>
      <c r="J676" s="81" t="str">
        <f t="shared" ref="J676:O676" si="152">J$675</f>
        <v>R&amp;D Fuel Use Reductions</v>
      </c>
      <c r="K676" s="37" t="str">
        <f t="shared" si="152"/>
        <v>RnD building fuel use reduction</v>
      </c>
      <c r="L676" s="37">
        <f t="shared" si="152"/>
        <v>0</v>
      </c>
      <c r="M676" s="37">
        <f t="shared" si="152"/>
        <v>0.4</v>
      </c>
      <c r="N676" s="37">
        <f t="shared" si="152"/>
        <v>0.01</v>
      </c>
      <c r="O676" s="160" t="str">
        <f t="shared" si="152"/>
        <v>% reduction in fuel use</v>
      </c>
      <c r="P676" s="138" t="s">
        <v>1188</v>
      </c>
      <c r="Q676" s="135" t="s">
        <v>1095</v>
      </c>
      <c r="R676" s="137" t="s">
        <v>1096</v>
      </c>
      <c r="S676" s="162" t="s">
        <v>533</v>
      </c>
      <c r="T676" s="135"/>
    </row>
    <row r="677" spans="1:20" ht="32" customHeight="1">
      <c r="A677" s="81" t="str">
        <f t="shared" si="151"/>
        <v>Research and Development</v>
      </c>
      <c r="B677" s="81" t="str">
        <f t="shared" si="151"/>
        <v>Fuel Use Reduction</v>
      </c>
      <c r="C677" s="81" t="str">
        <f t="shared" si="151"/>
        <v>RnD Building Fuel Use Perc Reduction</v>
      </c>
      <c r="D677" s="135" t="s">
        <v>524</v>
      </c>
      <c r="E677" s="135"/>
      <c r="F677" s="135" t="s">
        <v>1099</v>
      </c>
      <c r="G677" s="135"/>
      <c r="H677" s="80">
        <v>750</v>
      </c>
      <c r="I677" s="135" t="s">
        <v>333</v>
      </c>
      <c r="J677" s="81" t="str">
        <f t="shared" ref="J677:K680" si="153">J$675</f>
        <v>R&amp;D Fuel Use Reductions</v>
      </c>
      <c r="K677" s="37" t="str">
        <f t="shared" si="153"/>
        <v>RnD building fuel use reduction</v>
      </c>
      <c r="L677" s="37"/>
      <c r="M677" s="37"/>
      <c r="N677" s="37"/>
      <c r="O677" s="160"/>
      <c r="P677" s="138"/>
      <c r="Q677" s="135"/>
      <c r="R677" s="137"/>
      <c r="S677" s="162"/>
      <c r="T677" s="135"/>
    </row>
    <row r="678" spans="1:20" ht="160" customHeight="1">
      <c r="A678" s="81" t="str">
        <f t="shared" si="151"/>
        <v>Research and Development</v>
      </c>
      <c r="B678" s="81" t="str">
        <f t="shared" si="151"/>
        <v>Fuel Use Reduction</v>
      </c>
      <c r="C678" s="81" t="str">
        <f t="shared" si="151"/>
        <v>RnD Building Fuel Use Perc Reduction</v>
      </c>
      <c r="D678" s="135" t="s">
        <v>504</v>
      </c>
      <c r="E678" s="135"/>
      <c r="F678" s="135" t="s">
        <v>1101</v>
      </c>
      <c r="G678" s="135"/>
      <c r="H678" s="80">
        <v>117</v>
      </c>
      <c r="I678" s="135" t="s">
        <v>311</v>
      </c>
      <c r="J678" s="81" t="str">
        <f t="shared" si="153"/>
        <v>R&amp;D Fuel Use Reductions</v>
      </c>
      <c r="K678" s="37" t="str">
        <f t="shared" si="153"/>
        <v>RnD building fuel use reduction</v>
      </c>
      <c r="L678" s="37">
        <f t="shared" ref="L678:O680" si="154">L$675</f>
        <v>0</v>
      </c>
      <c r="M678" s="37">
        <f t="shared" si="154"/>
        <v>0.4</v>
      </c>
      <c r="N678" s="37">
        <f t="shared" si="154"/>
        <v>0.01</v>
      </c>
      <c r="O678" s="160" t="str">
        <f t="shared" si="154"/>
        <v>% reduction in fuel use</v>
      </c>
      <c r="P678" s="138" t="s">
        <v>1189</v>
      </c>
      <c r="Q678" s="135" t="s">
        <v>1095</v>
      </c>
      <c r="R678" s="137" t="s">
        <v>1096</v>
      </c>
      <c r="S678" s="162" t="s">
        <v>533</v>
      </c>
      <c r="T678" s="135"/>
    </row>
    <row r="679" spans="1:20" ht="160" customHeight="1">
      <c r="A679" s="81" t="str">
        <f t="shared" si="151"/>
        <v>Research and Development</v>
      </c>
      <c r="B679" s="81" t="str">
        <f t="shared" si="151"/>
        <v>Fuel Use Reduction</v>
      </c>
      <c r="C679" s="81" t="str">
        <f t="shared" si="151"/>
        <v>RnD Building Fuel Use Perc Reduction</v>
      </c>
      <c r="D679" s="135" t="s">
        <v>506</v>
      </c>
      <c r="E679" s="135"/>
      <c r="F679" s="135" t="s">
        <v>1103</v>
      </c>
      <c r="G679" s="135"/>
      <c r="H679" s="80">
        <v>118</v>
      </c>
      <c r="I679" s="135" t="s">
        <v>311</v>
      </c>
      <c r="J679" s="81" t="str">
        <f t="shared" si="153"/>
        <v>R&amp;D Fuel Use Reductions</v>
      </c>
      <c r="K679" s="37" t="str">
        <f t="shared" si="153"/>
        <v>RnD building fuel use reduction</v>
      </c>
      <c r="L679" s="37">
        <f t="shared" si="154"/>
        <v>0</v>
      </c>
      <c r="M679" s="37">
        <f t="shared" si="154"/>
        <v>0.4</v>
      </c>
      <c r="N679" s="37">
        <f t="shared" si="154"/>
        <v>0.01</v>
      </c>
      <c r="O679" s="160" t="str">
        <f t="shared" si="154"/>
        <v>% reduction in fuel use</v>
      </c>
      <c r="P679" s="138" t="s">
        <v>1190</v>
      </c>
      <c r="Q679" s="135" t="s">
        <v>1095</v>
      </c>
      <c r="R679" s="137" t="s">
        <v>1096</v>
      </c>
      <c r="S679" s="162" t="s">
        <v>533</v>
      </c>
      <c r="T679" s="135"/>
    </row>
    <row r="680" spans="1:20" ht="176" customHeight="1">
      <c r="A680" s="81" t="str">
        <f t="shared" si="151"/>
        <v>Research and Development</v>
      </c>
      <c r="B680" s="81" t="str">
        <f t="shared" si="151"/>
        <v>Fuel Use Reduction</v>
      </c>
      <c r="C680" s="81" t="str">
        <f t="shared" si="151"/>
        <v>RnD Building Fuel Use Perc Reduction</v>
      </c>
      <c r="D680" s="135" t="s">
        <v>508</v>
      </c>
      <c r="E680" s="135"/>
      <c r="F680" s="135" t="s">
        <v>1105</v>
      </c>
      <c r="G680" s="135"/>
      <c r="H680" s="80">
        <v>119</v>
      </c>
      <c r="I680" s="135" t="s">
        <v>311</v>
      </c>
      <c r="J680" s="81" t="str">
        <f t="shared" si="153"/>
        <v>R&amp;D Fuel Use Reductions</v>
      </c>
      <c r="K680" s="37" t="str">
        <f t="shared" si="153"/>
        <v>RnD building fuel use reduction</v>
      </c>
      <c r="L680" s="37">
        <f t="shared" si="154"/>
        <v>0</v>
      </c>
      <c r="M680" s="37">
        <f t="shared" si="154"/>
        <v>0.4</v>
      </c>
      <c r="N680" s="37">
        <f t="shared" si="154"/>
        <v>0.01</v>
      </c>
      <c r="O680" s="160" t="str">
        <f t="shared" si="154"/>
        <v>% reduction in fuel use</v>
      </c>
      <c r="P680" s="138" t="s">
        <v>1191</v>
      </c>
      <c r="Q680" s="135" t="s">
        <v>1095</v>
      </c>
      <c r="R680" s="137" t="s">
        <v>1096</v>
      </c>
      <c r="S680" s="162" t="s">
        <v>533</v>
      </c>
      <c r="T680" s="135"/>
    </row>
    <row r="681" spans="1:20" ht="176" customHeight="1">
      <c r="A681" s="166" t="s">
        <v>1087</v>
      </c>
      <c r="B681" s="81" t="str">
        <f>B$675</f>
        <v>Fuel Use Reduction</v>
      </c>
      <c r="C681" s="166" t="s">
        <v>1192</v>
      </c>
      <c r="D681" s="135"/>
      <c r="E681" s="135"/>
      <c r="F681" s="135" t="s">
        <v>620</v>
      </c>
      <c r="G681" s="135"/>
      <c r="H681" s="80">
        <v>120</v>
      </c>
      <c r="I681" s="135" t="s">
        <v>311</v>
      </c>
      <c r="J681" s="81" t="str">
        <f t="shared" ref="J681:J707" si="155">J$675</f>
        <v>R&amp;D Fuel Use Reductions</v>
      </c>
      <c r="K681" s="166" t="s">
        <v>1193</v>
      </c>
      <c r="L681" s="78">
        <v>0</v>
      </c>
      <c r="M681" s="78">
        <v>0.4</v>
      </c>
      <c r="N681" s="161">
        <v>0.01</v>
      </c>
      <c r="O681" s="135" t="s">
        <v>1186</v>
      </c>
      <c r="P681" s="138" t="s">
        <v>1194</v>
      </c>
      <c r="Q681" s="135" t="s">
        <v>1095</v>
      </c>
      <c r="R681" s="137" t="s">
        <v>1096</v>
      </c>
      <c r="S681" s="162" t="s">
        <v>533</v>
      </c>
      <c r="T681" s="135"/>
    </row>
    <row r="682" spans="1:20" ht="160" customHeight="1">
      <c r="A682" s="166" t="s">
        <v>1087</v>
      </c>
      <c r="B682" s="81" t="str">
        <f>B$675</f>
        <v>Fuel Use Reduction</v>
      </c>
      <c r="C682" s="166" t="s">
        <v>1195</v>
      </c>
      <c r="D682" s="135" t="s">
        <v>579</v>
      </c>
      <c r="E682" s="135"/>
      <c r="F682" s="137" t="s">
        <v>1111</v>
      </c>
      <c r="G682" s="135"/>
      <c r="H682" s="80">
        <v>121</v>
      </c>
      <c r="I682" s="135" t="s">
        <v>311</v>
      </c>
      <c r="J682" s="81" t="str">
        <f t="shared" si="155"/>
        <v>R&amp;D Fuel Use Reductions</v>
      </c>
      <c r="K682" s="166" t="s">
        <v>1196</v>
      </c>
      <c r="L682" s="78">
        <v>0</v>
      </c>
      <c r="M682" s="78">
        <v>0.4</v>
      </c>
      <c r="N682" s="161">
        <v>0.01</v>
      </c>
      <c r="O682" s="135" t="s">
        <v>1186</v>
      </c>
      <c r="P682" s="138" t="s">
        <v>1197</v>
      </c>
      <c r="Q682" s="135" t="s">
        <v>1095</v>
      </c>
      <c r="R682" s="137" t="s">
        <v>1096</v>
      </c>
      <c r="S682" s="162" t="s">
        <v>533</v>
      </c>
      <c r="T682" s="135"/>
    </row>
    <row r="683" spans="1:20" ht="160" customHeight="1">
      <c r="A683" s="81" t="str">
        <f t="shared" ref="A683:C692" si="156">A$682</f>
        <v>Research and Development</v>
      </c>
      <c r="B683" s="81" t="str">
        <f t="shared" si="156"/>
        <v>Fuel Use Reduction</v>
      </c>
      <c r="C683" s="81" t="str">
        <f t="shared" si="156"/>
        <v>RnD Electricity Fuel Use Perc Reduction</v>
      </c>
      <c r="D683" s="137" t="s">
        <v>586</v>
      </c>
      <c r="E683" s="160"/>
      <c r="F683" s="137" t="s">
        <v>1114</v>
      </c>
      <c r="G683" s="135"/>
      <c r="H683" s="80">
        <v>122</v>
      </c>
      <c r="I683" s="135" t="s">
        <v>311</v>
      </c>
      <c r="J683" s="81" t="str">
        <f t="shared" si="155"/>
        <v>R&amp;D Fuel Use Reductions</v>
      </c>
      <c r="K683" s="37" t="str">
        <f t="shared" ref="K683:O684" si="157">K$682</f>
        <v>RnD electricity fuel use reduction</v>
      </c>
      <c r="L683" s="37">
        <f t="shared" si="157"/>
        <v>0</v>
      </c>
      <c r="M683" s="37">
        <f t="shared" si="157"/>
        <v>0.4</v>
      </c>
      <c r="N683" s="37">
        <f t="shared" si="157"/>
        <v>0.01</v>
      </c>
      <c r="O683" s="160" t="str">
        <f t="shared" si="157"/>
        <v>% reduction in fuel use</v>
      </c>
      <c r="P683" s="138" t="s">
        <v>1198</v>
      </c>
      <c r="Q683" s="135" t="s">
        <v>1095</v>
      </c>
      <c r="R683" s="137" t="s">
        <v>1096</v>
      </c>
      <c r="S683" s="162" t="s">
        <v>533</v>
      </c>
      <c r="T683" s="135"/>
    </row>
    <row r="684" spans="1:20" ht="160" customHeight="1">
      <c r="A684" s="81" t="str">
        <f t="shared" si="156"/>
        <v>Research and Development</v>
      </c>
      <c r="B684" s="81" t="str">
        <f t="shared" si="156"/>
        <v>Fuel Use Reduction</v>
      </c>
      <c r="C684" s="81" t="str">
        <f t="shared" si="156"/>
        <v>RnD Electricity Fuel Use Perc Reduction</v>
      </c>
      <c r="D684" s="137" t="s">
        <v>589</v>
      </c>
      <c r="E684" s="160"/>
      <c r="F684" s="137" t="s">
        <v>1116</v>
      </c>
      <c r="G684" s="135"/>
      <c r="H684" s="80">
        <v>123</v>
      </c>
      <c r="I684" s="135" t="s">
        <v>311</v>
      </c>
      <c r="J684" s="81" t="str">
        <f t="shared" si="155"/>
        <v>R&amp;D Fuel Use Reductions</v>
      </c>
      <c r="K684" s="37" t="str">
        <f t="shared" si="157"/>
        <v>RnD electricity fuel use reduction</v>
      </c>
      <c r="L684" s="37">
        <f t="shared" si="157"/>
        <v>0</v>
      </c>
      <c r="M684" s="37">
        <f t="shared" si="157"/>
        <v>0.4</v>
      </c>
      <c r="N684" s="37">
        <f t="shared" si="157"/>
        <v>0.01</v>
      </c>
      <c r="O684" s="160" t="str">
        <f t="shared" si="157"/>
        <v>% reduction in fuel use</v>
      </c>
      <c r="P684" s="138" t="s">
        <v>1199</v>
      </c>
      <c r="Q684" s="135" t="s">
        <v>1095</v>
      </c>
      <c r="R684" s="137" t="s">
        <v>1096</v>
      </c>
      <c r="S684" s="162" t="s">
        <v>533</v>
      </c>
      <c r="T684" s="135"/>
    </row>
    <row r="685" spans="1:20" ht="32" customHeight="1">
      <c r="A685" s="81" t="str">
        <f t="shared" si="156"/>
        <v>Research and Development</v>
      </c>
      <c r="B685" s="81" t="str">
        <f t="shared" si="156"/>
        <v>Fuel Use Reduction</v>
      </c>
      <c r="C685" s="81" t="str">
        <f t="shared" si="156"/>
        <v>RnD Electricity Fuel Use Perc Reduction</v>
      </c>
      <c r="D685" s="137" t="s">
        <v>592</v>
      </c>
      <c r="E685" s="160"/>
      <c r="F685" s="137" t="s">
        <v>1118</v>
      </c>
      <c r="G685" s="135"/>
      <c r="H685" s="80">
        <v>751</v>
      </c>
      <c r="I685" s="135" t="s">
        <v>333</v>
      </c>
      <c r="J685" s="81" t="str">
        <f t="shared" si="155"/>
        <v>R&amp;D Fuel Use Reductions</v>
      </c>
      <c r="K685" s="37" t="str">
        <f t="shared" ref="K685:K692" si="158">K$682</f>
        <v>RnD electricity fuel use reduction</v>
      </c>
      <c r="L685" s="37"/>
      <c r="M685" s="37"/>
      <c r="N685" s="37"/>
      <c r="O685" s="160"/>
      <c r="P685" s="138"/>
      <c r="Q685" s="135"/>
      <c r="R685" s="137"/>
      <c r="S685" s="162"/>
      <c r="T685" s="135"/>
    </row>
    <row r="686" spans="1:20" ht="32" customHeight="1">
      <c r="A686" s="81" t="str">
        <f t="shared" si="156"/>
        <v>Research and Development</v>
      </c>
      <c r="B686" s="81" t="str">
        <f t="shared" si="156"/>
        <v>Fuel Use Reduction</v>
      </c>
      <c r="C686" s="81" t="str">
        <f t="shared" si="156"/>
        <v>RnD Electricity Fuel Use Perc Reduction</v>
      </c>
      <c r="D686" s="137" t="s">
        <v>595</v>
      </c>
      <c r="E686" s="160"/>
      <c r="F686" s="137" t="s">
        <v>1120</v>
      </c>
      <c r="G686" s="135"/>
      <c r="H686" s="80">
        <v>752</v>
      </c>
      <c r="I686" s="135" t="s">
        <v>333</v>
      </c>
      <c r="J686" s="81" t="str">
        <f t="shared" si="155"/>
        <v>R&amp;D Fuel Use Reductions</v>
      </c>
      <c r="K686" s="37" t="str">
        <f t="shared" si="158"/>
        <v>RnD electricity fuel use reduction</v>
      </c>
      <c r="L686" s="37"/>
      <c r="M686" s="37"/>
      <c r="N686" s="37"/>
      <c r="O686" s="160"/>
      <c r="P686" s="138"/>
      <c r="Q686" s="135"/>
      <c r="R686" s="137"/>
      <c r="S686" s="162"/>
      <c r="T686" s="135"/>
    </row>
    <row r="687" spans="1:20" ht="32" customHeight="1">
      <c r="A687" s="81" t="str">
        <f t="shared" si="156"/>
        <v>Research and Development</v>
      </c>
      <c r="B687" s="81" t="str">
        <f t="shared" si="156"/>
        <v>Fuel Use Reduction</v>
      </c>
      <c r="C687" s="81" t="str">
        <f t="shared" si="156"/>
        <v>RnD Electricity Fuel Use Perc Reduction</v>
      </c>
      <c r="D687" s="137" t="s">
        <v>597</v>
      </c>
      <c r="E687" s="160"/>
      <c r="F687" s="137" t="s">
        <v>1122</v>
      </c>
      <c r="G687" s="135"/>
      <c r="H687" s="80">
        <v>753</v>
      </c>
      <c r="I687" s="135" t="s">
        <v>333</v>
      </c>
      <c r="J687" s="81" t="str">
        <f t="shared" si="155"/>
        <v>R&amp;D Fuel Use Reductions</v>
      </c>
      <c r="K687" s="37" t="str">
        <f t="shared" si="158"/>
        <v>RnD electricity fuel use reduction</v>
      </c>
      <c r="L687" s="37"/>
      <c r="M687" s="37"/>
      <c r="N687" s="37"/>
      <c r="O687" s="160"/>
      <c r="P687" s="138"/>
      <c r="Q687" s="135"/>
      <c r="R687" s="137"/>
      <c r="S687" s="162"/>
      <c r="T687" s="135"/>
    </row>
    <row r="688" spans="1:20" ht="32" customHeight="1">
      <c r="A688" s="81" t="str">
        <f t="shared" si="156"/>
        <v>Research and Development</v>
      </c>
      <c r="B688" s="81" t="str">
        <f t="shared" si="156"/>
        <v>Fuel Use Reduction</v>
      </c>
      <c r="C688" s="81" t="str">
        <f t="shared" si="156"/>
        <v>RnD Electricity Fuel Use Perc Reduction</v>
      </c>
      <c r="D688" s="137" t="s">
        <v>599</v>
      </c>
      <c r="E688" s="160"/>
      <c r="F688" s="137" t="s">
        <v>1124</v>
      </c>
      <c r="G688" s="135"/>
      <c r="H688" s="80">
        <v>754</v>
      </c>
      <c r="I688" s="135" t="s">
        <v>333</v>
      </c>
      <c r="J688" s="81" t="str">
        <f t="shared" si="155"/>
        <v>R&amp;D Fuel Use Reductions</v>
      </c>
      <c r="K688" s="37" t="str">
        <f t="shared" si="158"/>
        <v>RnD electricity fuel use reduction</v>
      </c>
      <c r="L688" s="37"/>
      <c r="M688" s="37"/>
      <c r="N688" s="37"/>
      <c r="O688" s="160"/>
      <c r="P688" s="138"/>
      <c r="Q688" s="135"/>
      <c r="R688" s="137"/>
      <c r="S688" s="162"/>
      <c r="T688" s="135"/>
    </row>
    <row r="689" spans="1:20" ht="160" customHeight="1">
      <c r="A689" s="81" t="str">
        <f t="shared" si="156"/>
        <v>Research and Development</v>
      </c>
      <c r="B689" s="81" t="str">
        <f t="shared" si="156"/>
        <v>Fuel Use Reduction</v>
      </c>
      <c r="C689" s="81" t="str">
        <f t="shared" si="156"/>
        <v>RnD Electricity Fuel Use Perc Reduction</v>
      </c>
      <c r="D689" s="137" t="s">
        <v>601</v>
      </c>
      <c r="E689" s="160"/>
      <c r="F689" s="137" t="s">
        <v>1126</v>
      </c>
      <c r="G689" s="135"/>
      <c r="H689" s="80">
        <v>124</v>
      </c>
      <c r="I689" s="135" t="s">
        <v>311</v>
      </c>
      <c r="J689" s="81" t="str">
        <f t="shared" si="155"/>
        <v>R&amp;D Fuel Use Reductions</v>
      </c>
      <c r="K689" s="37" t="str">
        <f t="shared" si="158"/>
        <v>RnD electricity fuel use reduction</v>
      </c>
      <c r="L689" s="37">
        <f t="shared" ref="L689:O691" si="159">L$682</f>
        <v>0</v>
      </c>
      <c r="M689" s="37">
        <f t="shared" si="159"/>
        <v>0.4</v>
      </c>
      <c r="N689" s="37">
        <f t="shared" si="159"/>
        <v>0.01</v>
      </c>
      <c r="O689" s="160" t="str">
        <f t="shared" si="159"/>
        <v>% reduction in fuel use</v>
      </c>
      <c r="P689" s="138" t="s">
        <v>1200</v>
      </c>
      <c r="Q689" s="135" t="s">
        <v>1095</v>
      </c>
      <c r="R689" s="137" t="s">
        <v>1096</v>
      </c>
      <c r="S689" s="162" t="s">
        <v>533</v>
      </c>
      <c r="T689" s="135"/>
    </row>
    <row r="690" spans="1:20" ht="160" customHeight="1">
      <c r="A690" s="81" t="str">
        <f t="shared" si="156"/>
        <v>Research and Development</v>
      </c>
      <c r="B690" s="81" t="str">
        <f t="shared" si="156"/>
        <v>Fuel Use Reduction</v>
      </c>
      <c r="C690" s="81" t="str">
        <f t="shared" si="156"/>
        <v>RnD Electricity Fuel Use Perc Reduction</v>
      </c>
      <c r="D690" s="137" t="s">
        <v>607</v>
      </c>
      <c r="E690" s="160"/>
      <c r="F690" s="137" t="s">
        <v>1128</v>
      </c>
      <c r="G690" s="135"/>
      <c r="H690" s="80">
        <v>193</v>
      </c>
      <c r="I690" s="135" t="s">
        <v>311</v>
      </c>
      <c r="J690" s="81" t="str">
        <f t="shared" si="155"/>
        <v>R&amp;D Fuel Use Reductions</v>
      </c>
      <c r="K690" s="37" t="str">
        <f t="shared" si="158"/>
        <v>RnD electricity fuel use reduction</v>
      </c>
      <c r="L690" s="37">
        <f t="shared" si="159"/>
        <v>0</v>
      </c>
      <c r="M690" s="37">
        <f t="shared" si="159"/>
        <v>0.4</v>
      </c>
      <c r="N690" s="37">
        <f t="shared" si="159"/>
        <v>0.01</v>
      </c>
      <c r="O690" s="160" t="str">
        <f t="shared" si="159"/>
        <v>% reduction in fuel use</v>
      </c>
      <c r="P690" s="138" t="s">
        <v>1201</v>
      </c>
      <c r="Q690" s="135" t="s">
        <v>1095</v>
      </c>
      <c r="R690" s="137" t="s">
        <v>1096</v>
      </c>
      <c r="S690" s="162" t="s">
        <v>533</v>
      </c>
      <c r="T690" s="135"/>
    </row>
    <row r="691" spans="1:20" ht="160" customHeight="1">
      <c r="A691" s="81" t="str">
        <f t="shared" si="156"/>
        <v>Research and Development</v>
      </c>
      <c r="B691" s="81" t="str">
        <f t="shared" si="156"/>
        <v>Fuel Use Reduction</v>
      </c>
      <c r="C691" s="81" t="str">
        <f t="shared" si="156"/>
        <v>RnD Electricity Fuel Use Perc Reduction</v>
      </c>
      <c r="D691" s="137" t="s">
        <v>609</v>
      </c>
      <c r="E691" s="160"/>
      <c r="F691" s="137" t="s">
        <v>1130</v>
      </c>
      <c r="G691" s="135"/>
      <c r="H691" s="80">
        <v>181</v>
      </c>
      <c r="I691" s="135" t="s">
        <v>311</v>
      </c>
      <c r="J691" s="81" t="str">
        <f t="shared" si="155"/>
        <v>R&amp;D Fuel Use Reductions</v>
      </c>
      <c r="K691" s="37" t="str">
        <f t="shared" si="158"/>
        <v>RnD electricity fuel use reduction</v>
      </c>
      <c r="L691" s="37">
        <f t="shared" si="159"/>
        <v>0</v>
      </c>
      <c r="M691" s="37">
        <f t="shared" si="159"/>
        <v>0.4</v>
      </c>
      <c r="N691" s="37">
        <f t="shared" si="159"/>
        <v>0.01</v>
      </c>
      <c r="O691" s="160" t="str">
        <f t="shared" si="159"/>
        <v>% reduction in fuel use</v>
      </c>
      <c r="P691" s="138" t="s">
        <v>1202</v>
      </c>
      <c r="Q691" s="135" t="s">
        <v>1095</v>
      </c>
      <c r="R691" s="137" t="s">
        <v>1096</v>
      </c>
      <c r="S691" s="162" t="s">
        <v>533</v>
      </c>
      <c r="T691" s="135"/>
    </row>
    <row r="692" spans="1:20" ht="32" customHeight="1">
      <c r="A692" s="81" t="str">
        <f t="shared" si="156"/>
        <v>Research and Development</v>
      </c>
      <c r="B692" s="81" t="str">
        <f t="shared" si="156"/>
        <v>Fuel Use Reduction</v>
      </c>
      <c r="C692" s="81" t="str">
        <f t="shared" si="156"/>
        <v>RnD Electricity Fuel Use Perc Reduction</v>
      </c>
      <c r="D692" s="137" t="s">
        <v>612</v>
      </c>
      <c r="E692" s="160"/>
      <c r="F692" s="137" t="s">
        <v>1132</v>
      </c>
      <c r="G692" s="135"/>
      <c r="H692" s="80">
        <v>755</v>
      </c>
      <c r="I692" s="135" t="s">
        <v>333</v>
      </c>
      <c r="J692" s="81" t="str">
        <f t="shared" si="155"/>
        <v>R&amp;D Fuel Use Reductions</v>
      </c>
      <c r="K692" s="37" t="str">
        <f t="shared" si="158"/>
        <v>RnD electricity fuel use reduction</v>
      </c>
      <c r="L692" s="37"/>
      <c r="M692" s="37"/>
      <c r="N692" s="37"/>
      <c r="O692" s="160"/>
      <c r="P692" s="138"/>
      <c r="Q692" s="135"/>
      <c r="R692" s="137"/>
      <c r="S692" s="162"/>
      <c r="T692" s="135"/>
    </row>
    <row r="693" spans="1:20" ht="176" customHeight="1">
      <c r="A693" s="166" t="s">
        <v>1087</v>
      </c>
      <c r="B693" s="81" t="str">
        <f>B$682</f>
        <v>Fuel Use Reduction</v>
      </c>
      <c r="C693" s="166" t="s">
        <v>1203</v>
      </c>
      <c r="D693" s="135" t="s">
        <v>756</v>
      </c>
      <c r="E693" s="135"/>
      <c r="F693" s="137" t="s">
        <v>1135</v>
      </c>
      <c r="G693" s="135"/>
      <c r="H693" s="80">
        <v>125</v>
      </c>
      <c r="I693" s="135" t="s">
        <v>311</v>
      </c>
      <c r="J693" s="81" t="str">
        <f t="shared" si="155"/>
        <v>R&amp;D Fuel Use Reductions</v>
      </c>
      <c r="K693" s="166" t="s">
        <v>1204</v>
      </c>
      <c r="L693" s="78">
        <v>0</v>
      </c>
      <c r="M693" s="78">
        <v>0.4</v>
      </c>
      <c r="N693" s="161">
        <v>0.01</v>
      </c>
      <c r="O693" s="135" t="s">
        <v>1186</v>
      </c>
      <c r="P693" s="138" t="s">
        <v>1205</v>
      </c>
      <c r="Q693" s="135" t="s">
        <v>1095</v>
      </c>
      <c r="R693" s="137" t="s">
        <v>1096</v>
      </c>
      <c r="S693" s="162" t="s">
        <v>533</v>
      </c>
      <c r="T693" s="135"/>
    </row>
    <row r="694" spans="1:20" ht="176" customHeight="1">
      <c r="A694" s="81" t="str">
        <f t="shared" ref="A694:C700" si="160">A$693</f>
        <v>Research and Development</v>
      </c>
      <c r="B694" s="81" t="str">
        <f t="shared" si="160"/>
        <v>Fuel Use Reduction</v>
      </c>
      <c r="C694" s="81" t="str">
        <f t="shared" si="160"/>
        <v>RnD Industry Fuel Use Perc Reduction</v>
      </c>
      <c r="D694" s="137" t="s">
        <v>765</v>
      </c>
      <c r="E694" s="135"/>
      <c r="F694" s="137" t="s">
        <v>1138</v>
      </c>
      <c r="G694" s="135"/>
      <c r="H694" s="80">
        <v>126</v>
      </c>
      <c r="I694" s="135" t="s">
        <v>311</v>
      </c>
      <c r="J694" s="81" t="str">
        <f t="shared" si="155"/>
        <v>R&amp;D Fuel Use Reductions</v>
      </c>
      <c r="K694" s="37" t="str">
        <f t="shared" ref="K694:O700" si="161">K$693</f>
        <v>RnD industry fuel use reduction</v>
      </c>
      <c r="L694" s="37">
        <f t="shared" si="161"/>
        <v>0</v>
      </c>
      <c r="M694" s="37">
        <f t="shared" si="161"/>
        <v>0.4</v>
      </c>
      <c r="N694" s="37">
        <f t="shared" si="161"/>
        <v>0.01</v>
      </c>
      <c r="O694" s="160" t="str">
        <f t="shared" si="161"/>
        <v>% reduction in fuel use</v>
      </c>
      <c r="P694" s="138" t="s">
        <v>1206</v>
      </c>
      <c r="Q694" s="135" t="s">
        <v>1095</v>
      </c>
      <c r="R694" s="137" t="s">
        <v>1096</v>
      </c>
      <c r="S694" s="162" t="s">
        <v>533</v>
      </c>
      <c r="T694" s="135"/>
    </row>
    <row r="695" spans="1:20" ht="176" customHeight="1">
      <c r="A695" s="81" t="str">
        <f t="shared" si="160"/>
        <v>Research and Development</v>
      </c>
      <c r="B695" s="81" t="str">
        <f t="shared" si="160"/>
        <v>Fuel Use Reduction</v>
      </c>
      <c r="C695" s="81" t="str">
        <f t="shared" si="160"/>
        <v>RnD Industry Fuel Use Perc Reduction</v>
      </c>
      <c r="D695" s="137" t="s">
        <v>767</v>
      </c>
      <c r="E695" s="135"/>
      <c r="F695" s="137" t="s">
        <v>1140</v>
      </c>
      <c r="G695" s="135"/>
      <c r="H695" s="80">
        <v>127</v>
      </c>
      <c r="I695" s="135" t="s">
        <v>311</v>
      </c>
      <c r="J695" s="81" t="str">
        <f t="shared" si="155"/>
        <v>R&amp;D Fuel Use Reductions</v>
      </c>
      <c r="K695" s="37" t="str">
        <f t="shared" si="161"/>
        <v>RnD industry fuel use reduction</v>
      </c>
      <c r="L695" s="37">
        <f t="shared" si="161"/>
        <v>0</v>
      </c>
      <c r="M695" s="37">
        <f t="shared" si="161"/>
        <v>0.4</v>
      </c>
      <c r="N695" s="37">
        <f t="shared" si="161"/>
        <v>0.01</v>
      </c>
      <c r="O695" s="160" t="str">
        <f t="shared" si="161"/>
        <v>% reduction in fuel use</v>
      </c>
      <c r="P695" s="138" t="s">
        <v>1207</v>
      </c>
      <c r="Q695" s="135" t="s">
        <v>1095</v>
      </c>
      <c r="R695" s="137" t="s">
        <v>1096</v>
      </c>
      <c r="S695" s="162" t="s">
        <v>533</v>
      </c>
      <c r="T695" s="135"/>
    </row>
    <row r="696" spans="1:20" ht="176" customHeight="1">
      <c r="A696" s="81" t="str">
        <f t="shared" si="160"/>
        <v>Research and Development</v>
      </c>
      <c r="B696" s="81" t="str">
        <f t="shared" si="160"/>
        <v>Fuel Use Reduction</v>
      </c>
      <c r="C696" s="81" t="str">
        <f t="shared" si="160"/>
        <v>RnD Industry Fuel Use Perc Reduction</v>
      </c>
      <c r="D696" s="137" t="s">
        <v>769</v>
      </c>
      <c r="E696" s="135"/>
      <c r="F696" s="137" t="s">
        <v>1142</v>
      </c>
      <c r="G696" s="135"/>
      <c r="H696" s="80">
        <v>128</v>
      </c>
      <c r="I696" s="135" t="s">
        <v>311</v>
      </c>
      <c r="J696" s="81" t="str">
        <f t="shared" si="155"/>
        <v>R&amp;D Fuel Use Reductions</v>
      </c>
      <c r="K696" s="37" t="str">
        <f t="shared" si="161"/>
        <v>RnD industry fuel use reduction</v>
      </c>
      <c r="L696" s="37">
        <f t="shared" si="161"/>
        <v>0</v>
      </c>
      <c r="M696" s="37">
        <f t="shared" si="161"/>
        <v>0.4</v>
      </c>
      <c r="N696" s="37">
        <f t="shared" si="161"/>
        <v>0.01</v>
      </c>
      <c r="O696" s="160" t="str">
        <f t="shared" si="161"/>
        <v>% reduction in fuel use</v>
      </c>
      <c r="P696" s="138" t="s">
        <v>1208</v>
      </c>
      <c r="Q696" s="135" t="s">
        <v>1095</v>
      </c>
      <c r="R696" s="137" t="s">
        <v>1096</v>
      </c>
      <c r="S696" s="162" t="s">
        <v>533</v>
      </c>
      <c r="T696" s="135"/>
    </row>
    <row r="697" spans="1:20" ht="176" customHeight="1">
      <c r="A697" s="81" t="str">
        <f t="shared" si="160"/>
        <v>Research and Development</v>
      </c>
      <c r="B697" s="81" t="str">
        <f t="shared" si="160"/>
        <v>Fuel Use Reduction</v>
      </c>
      <c r="C697" s="81" t="str">
        <f t="shared" si="160"/>
        <v>RnD Industry Fuel Use Perc Reduction</v>
      </c>
      <c r="D697" s="137" t="s">
        <v>771</v>
      </c>
      <c r="E697" s="135"/>
      <c r="F697" s="137" t="s">
        <v>1144</v>
      </c>
      <c r="G697" s="135"/>
      <c r="H697" s="80">
        <v>129</v>
      </c>
      <c r="I697" s="135" t="s">
        <v>311</v>
      </c>
      <c r="J697" s="81" t="str">
        <f t="shared" si="155"/>
        <v>R&amp;D Fuel Use Reductions</v>
      </c>
      <c r="K697" s="37" t="str">
        <f t="shared" si="161"/>
        <v>RnD industry fuel use reduction</v>
      </c>
      <c r="L697" s="37">
        <f t="shared" si="161"/>
        <v>0</v>
      </c>
      <c r="M697" s="37">
        <f t="shared" si="161"/>
        <v>0.4</v>
      </c>
      <c r="N697" s="37">
        <f t="shared" si="161"/>
        <v>0.01</v>
      </c>
      <c r="O697" s="160" t="str">
        <f t="shared" si="161"/>
        <v>% reduction in fuel use</v>
      </c>
      <c r="P697" s="138" t="s">
        <v>1209</v>
      </c>
      <c r="Q697" s="135" t="s">
        <v>1095</v>
      </c>
      <c r="R697" s="137" t="s">
        <v>1096</v>
      </c>
      <c r="S697" s="162" t="s">
        <v>533</v>
      </c>
      <c r="T697" s="135"/>
    </row>
    <row r="698" spans="1:20" ht="176" customHeight="1">
      <c r="A698" s="81" t="str">
        <f t="shared" si="160"/>
        <v>Research and Development</v>
      </c>
      <c r="B698" s="81" t="str">
        <f t="shared" si="160"/>
        <v>Fuel Use Reduction</v>
      </c>
      <c r="C698" s="81" t="str">
        <f t="shared" si="160"/>
        <v>RnD Industry Fuel Use Perc Reduction</v>
      </c>
      <c r="D698" s="137" t="s">
        <v>773</v>
      </c>
      <c r="E698" s="135"/>
      <c r="F698" s="137" t="s">
        <v>1146</v>
      </c>
      <c r="G698" s="135"/>
      <c r="H698" s="80">
        <v>130</v>
      </c>
      <c r="I698" s="135" t="s">
        <v>311</v>
      </c>
      <c r="J698" s="81" t="str">
        <f t="shared" si="155"/>
        <v>R&amp;D Fuel Use Reductions</v>
      </c>
      <c r="K698" s="37" t="str">
        <f t="shared" si="161"/>
        <v>RnD industry fuel use reduction</v>
      </c>
      <c r="L698" s="37">
        <f t="shared" si="161"/>
        <v>0</v>
      </c>
      <c r="M698" s="37">
        <f t="shared" si="161"/>
        <v>0.4</v>
      </c>
      <c r="N698" s="37">
        <f t="shared" si="161"/>
        <v>0.01</v>
      </c>
      <c r="O698" s="160" t="str">
        <f t="shared" si="161"/>
        <v>% reduction in fuel use</v>
      </c>
      <c r="P698" s="138" t="s">
        <v>1210</v>
      </c>
      <c r="Q698" s="135" t="s">
        <v>1095</v>
      </c>
      <c r="R698" s="137" t="s">
        <v>1096</v>
      </c>
      <c r="S698" s="162" t="s">
        <v>533</v>
      </c>
      <c r="T698" s="135"/>
    </row>
    <row r="699" spans="1:20" ht="176" customHeight="1">
      <c r="A699" s="81" t="str">
        <f t="shared" si="160"/>
        <v>Research and Development</v>
      </c>
      <c r="B699" s="81" t="str">
        <f t="shared" si="160"/>
        <v>Fuel Use Reduction</v>
      </c>
      <c r="C699" s="81" t="str">
        <f t="shared" si="160"/>
        <v>RnD Industry Fuel Use Perc Reduction</v>
      </c>
      <c r="D699" s="137" t="s">
        <v>775</v>
      </c>
      <c r="E699" s="135"/>
      <c r="F699" s="137" t="s">
        <v>1148</v>
      </c>
      <c r="G699" s="135"/>
      <c r="H699" s="80">
        <v>131</v>
      </c>
      <c r="I699" s="135" t="s">
        <v>311</v>
      </c>
      <c r="J699" s="81" t="str">
        <f t="shared" si="155"/>
        <v>R&amp;D Fuel Use Reductions</v>
      </c>
      <c r="K699" s="37" t="str">
        <f t="shared" si="161"/>
        <v>RnD industry fuel use reduction</v>
      </c>
      <c r="L699" s="37">
        <f t="shared" si="161"/>
        <v>0</v>
      </c>
      <c r="M699" s="37">
        <f t="shared" si="161"/>
        <v>0.4</v>
      </c>
      <c r="N699" s="37">
        <f t="shared" si="161"/>
        <v>0.01</v>
      </c>
      <c r="O699" s="160" t="str">
        <f t="shared" si="161"/>
        <v>% reduction in fuel use</v>
      </c>
      <c r="P699" s="138" t="s">
        <v>1211</v>
      </c>
      <c r="Q699" s="135" t="s">
        <v>1095</v>
      </c>
      <c r="R699" s="137" t="s">
        <v>1096</v>
      </c>
      <c r="S699" s="162" t="s">
        <v>533</v>
      </c>
      <c r="T699" s="135"/>
    </row>
    <row r="700" spans="1:20" ht="176" customHeight="1">
      <c r="A700" s="81" t="str">
        <f t="shared" si="160"/>
        <v>Research and Development</v>
      </c>
      <c r="B700" s="81" t="str">
        <f t="shared" si="160"/>
        <v>Fuel Use Reduction</v>
      </c>
      <c r="C700" s="81" t="str">
        <f t="shared" si="160"/>
        <v>RnD Industry Fuel Use Perc Reduction</v>
      </c>
      <c r="D700" s="137" t="s">
        <v>777</v>
      </c>
      <c r="E700" s="135"/>
      <c r="F700" s="137" t="s">
        <v>1150</v>
      </c>
      <c r="G700" s="135"/>
      <c r="H700" s="80">
        <v>132</v>
      </c>
      <c r="I700" s="135" t="s">
        <v>311</v>
      </c>
      <c r="J700" s="81" t="str">
        <f t="shared" si="155"/>
        <v>R&amp;D Fuel Use Reductions</v>
      </c>
      <c r="K700" s="37" t="str">
        <f t="shared" si="161"/>
        <v>RnD industry fuel use reduction</v>
      </c>
      <c r="L700" s="37">
        <f t="shared" si="161"/>
        <v>0</v>
      </c>
      <c r="M700" s="37">
        <f t="shared" si="161"/>
        <v>0.4</v>
      </c>
      <c r="N700" s="37">
        <f t="shared" si="161"/>
        <v>0.01</v>
      </c>
      <c r="O700" s="160" t="str">
        <f t="shared" si="161"/>
        <v>% reduction in fuel use</v>
      </c>
      <c r="P700" s="138" t="s">
        <v>1212</v>
      </c>
      <c r="Q700" s="135" t="s">
        <v>1095</v>
      </c>
      <c r="R700" s="137" t="s">
        <v>1096</v>
      </c>
      <c r="S700" s="162" t="s">
        <v>533</v>
      </c>
      <c r="T700" s="135"/>
    </row>
    <row r="701" spans="1:20" ht="160" customHeight="1">
      <c r="A701" s="166" t="s">
        <v>1087</v>
      </c>
      <c r="B701" s="81" t="str">
        <f>B$693</f>
        <v>Fuel Use Reduction</v>
      </c>
      <c r="C701" s="166" t="s">
        <v>1213</v>
      </c>
      <c r="D701" s="135" t="s">
        <v>1153</v>
      </c>
      <c r="E701" s="135"/>
      <c r="F701" s="135" t="s">
        <v>1154</v>
      </c>
      <c r="G701" s="135"/>
      <c r="H701" s="80">
        <v>133</v>
      </c>
      <c r="I701" s="135" t="s">
        <v>311</v>
      </c>
      <c r="J701" s="81" t="str">
        <f t="shared" si="155"/>
        <v>R&amp;D Fuel Use Reductions</v>
      </c>
      <c r="K701" s="166" t="s">
        <v>1214</v>
      </c>
      <c r="L701" s="78">
        <v>0</v>
      </c>
      <c r="M701" s="78">
        <v>0.4</v>
      </c>
      <c r="N701" s="161">
        <v>0.01</v>
      </c>
      <c r="O701" s="135" t="s">
        <v>1186</v>
      </c>
      <c r="P701" s="138" t="s">
        <v>1215</v>
      </c>
      <c r="Q701" s="135" t="s">
        <v>1095</v>
      </c>
      <c r="R701" s="137" t="s">
        <v>1096</v>
      </c>
      <c r="S701" s="162" t="s">
        <v>533</v>
      </c>
      <c r="T701" s="135"/>
    </row>
    <row r="702" spans="1:20" ht="160" customHeight="1">
      <c r="A702" s="81" t="str">
        <f t="shared" ref="A702:C707" si="162">A$701</f>
        <v>Research and Development</v>
      </c>
      <c r="B702" s="81" t="str">
        <f t="shared" si="162"/>
        <v>Fuel Use Reduction</v>
      </c>
      <c r="C702" s="81" t="str">
        <f t="shared" si="162"/>
        <v>RnD Transportation Fuel Use Perc Reduction</v>
      </c>
      <c r="D702" s="135" t="s">
        <v>1157</v>
      </c>
      <c r="E702" s="135"/>
      <c r="F702" s="135" t="s">
        <v>1158</v>
      </c>
      <c r="G702" s="135"/>
      <c r="H702" s="80">
        <v>134</v>
      </c>
      <c r="I702" s="135" t="s">
        <v>311</v>
      </c>
      <c r="J702" s="81" t="str">
        <f t="shared" si="155"/>
        <v>R&amp;D Fuel Use Reductions</v>
      </c>
      <c r="K702" s="37" t="str">
        <f t="shared" ref="K702:O707" si="163">K$701</f>
        <v>RnD transportation fuel use reduction</v>
      </c>
      <c r="L702" s="37">
        <f t="shared" si="163"/>
        <v>0</v>
      </c>
      <c r="M702" s="37">
        <f t="shared" si="163"/>
        <v>0.4</v>
      </c>
      <c r="N702" s="37">
        <f t="shared" si="163"/>
        <v>0.01</v>
      </c>
      <c r="O702" s="160" t="str">
        <f t="shared" si="163"/>
        <v>% reduction in fuel use</v>
      </c>
      <c r="P702" s="138" t="s">
        <v>1216</v>
      </c>
      <c r="Q702" s="135" t="s">
        <v>1095</v>
      </c>
      <c r="R702" s="137" t="s">
        <v>1096</v>
      </c>
      <c r="S702" s="162" t="s">
        <v>533</v>
      </c>
      <c r="T702" s="135"/>
    </row>
    <row r="703" spans="1:20" ht="176" customHeight="1">
      <c r="A703" s="81" t="str">
        <f t="shared" si="162"/>
        <v>Research and Development</v>
      </c>
      <c r="B703" s="81" t="str">
        <f t="shared" si="162"/>
        <v>Fuel Use Reduction</v>
      </c>
      <c r="C703" s="81" t="str">
        <f t="shared" si="162"/>
        <v>RnD Transportation Fuel Use Perc Reduction</v>
      </c>
      <c r="D703" s="135" t="s">
        <v>1160</v>
      </c>
      <c r="E703" s="135"/>
      <c r="F703" s="135" t="s">
        <v>1161</v>
      </c>
      <c r="G703" s="135"/>
      <c r="H703" s="80">
        <v>135</v>
      </c>
      <c r="I703" s="135" t="s">
        <v>311</v>
      </c>
      <c r="J703" s="81" t="str">
        <f t="shared" si="155"/>
        <v>R&amp;D Fuel Use Reductions</v>
      </c>
      <c r="K703" s="37" t="str">
        <f t="shared" si="163"/>
        <v>RnD transportation fuel use reduction</v>
      </c>
      <c r="L703" s="37">
        <f t="shared" si="163"/>
        <v>0</v>
      </c>
      <c r="M703" s="37">
        <f t="shared" si="163"/>
        <v>0.4</v>
      </c>
      <c r="N703" s="37">
        <f t="shared" si="163"/>
        <v>0.01</v>
      </c>
      <c r="O703" s="160" t="str">
        <f t="shared" si="163"/>
        <v>% reduction in fuel use</v>
      </c>
      <c r="P703" s="138" t="s">
        <v>1217</v>
      </c>
      <c r="Q703" s="135" t="s">
        <v>1095</v>
      </c>
      <c r="R703" s="137" t="s">
        <v>1096</v>
      </c>
      <c r="S703" s="162" t="s">
        <v>533</v>
      </c>
      <c r="T703" s="135"/>
    </row>
    <row r="704" spans="1:20" ht="176" customHeight="1">
      <c r="A704" s="81" t="str">
        <f t="shared" si="162"/>
        <v>Research and Development</v>
      </c>
      <c r="B704" s="81" t="str">
        <f t="shared" si="162"/>
        <v>Fuel Use Reduction</v>
      </c>
      <c r="C704" s="81" t="str">
        <f t="shared" si="162"/>
        <v>RnD Transportation Fuel Use Perc Reduction</v>
      </c>
      <c r="D704" s="135" t="s">
        <v>1163</v>
      </c>
      <c r="E704" s="135"/>
      <c r="F704" s="135" t="s">
        <v>1164</v>
      </c>
      <c r="G704" s="135"/>
      <c r="H704" s="80">
        <v>136</v>
      </c>
      <c r="I704" s="135" t="s">
        <v>311</v>
      </c>
      <c r="J704" s="81" t="str">
        <f t="shared" si="155"/>
        <v>R&amp;D Fuel Use Reductions</v>
      </c>
      <c r="K704" s="37" t="str">
        <f t="shared" si="163"/>
        <v>RnD transportation fuel use reduction</v>
      </c>
      <c r="L704" s="37">
        <f t="shared" si="163"/>
        <v>0</v>
      </c>
      <c r="M704" s="37">
        <f t="shared" si="163"/>
        <v>0.4</v>
      </c>
      <c r="N704" s="37">
        <f t="shared" si="163"/>
        <v>0.01</v>
      </c>
      <c r="O704" s="160" t="str">
        <f t="shared" si="163"/>
        <v>% reduction in fuel use</v>
      </c>
      <c r="P704" s="138" t="s">
        <v>1218</v>
      </c>
      <c r="Q704" s="135" t="s">
        <v>1095</v>
      </c>
      <c r="R704" s="137" t="s">
        <v>1096</v>
      </c>
      <c r="S704" s="162" t="s">
        <v>533</v>
      </c>
      <c r="T704" s="135"/>
    </row>
    <row r="705" spans="1:20" ht="160" customHeight="1">
      <c r="A705" s="81" t="str">
        <f t="shared" si="162"/>
        <v>Research and Development</v>
      </c>
      <c r="B705" s="81" t="str">
        <f t="shared" si="162"/>
        <v>Fuel Use Reduction</v>
      </c>
      <c r="C705" s="81" t="str">
        <f t="shared" si="162"/>
        <v>RnD Transportation Fuel Use Perc Reduction</v>
      </c>
      <c r="D705" s="135" t="s">
        <v>1166</v>
      </c>
      <c r="E705" s="135"/>
      <c r="F705" s="135" t="s">
        <v>1167</v>
      </c>
      <c r="G705" s="135"/>
      <c r="H705" s="80">
        <v>137</v>
      </c>
      <c r="I705" s="135" t="s">
        <v>311</v>
      </c>
      <c r="J705" s="81" t="str">
        <f t="shared" si="155"/>
        <v>R&amp;D Fuel Use Reductions</v>
      </c>
      <c r="K705" s="37" t="str">
        <f t="shared" si="163"/>
        <v>RnD transportation fuel use reduction</v>
      </c>
      <c r="L705" s="37">
        <f t="shared" si="163"/>
        <v>0</v>
      </c>
      <c r="M705" s="37">
        <f t="shared" si="163"/>
        <v>0.4</v>
      </c>
      <c r="N705" s="37">
        <f t="shared" si="163"/>
        <v>0.01</v>
      </c>
      <c r="O705" s="160" t="str">
        <f t="shared" si="163"/>
        <v>% reduction in fuel use</v>
      </c>
      <c r="P705" s="138" t="s">
        <v>1219</v>
      </c>
      <c r="Q705" s="135" t="s">
        <v>1095</v>
      </c>
      <c r="R705" s="137" t="s">
        <v>1096</v>
      </c>
      <c r="S705" s="162" t="s">
        <v>533</v>
      </c>
      <c r="T705" s="135"/>
    </row>
    <row r="706" spans="1:20" ht="160" customHeight="1">
      <c r="A706" s="81" t="str">
        <f t="shared" si="162"/>
        <v>Research and Development</v>
      </c>
      <c r="B706" s="81" t="str">
        <f t="shared" si="162"/>
        <v>Fuel Use Reduction</v>
      </c>
      <c r="C706" s="81" t="str">
        <f t="shared" si="162"/>
        <v>RnD Transportation Fuel Use Perc Reduction</v>
      </c>
      <c r="D706" s="135" t="s">
        <v>1169</v>
      </c>
      <c r="E706" s="135"/>
      <c r="F706" s="135" t="s">
        <v>1170</v>
      </c>
      <c r="G706" s="135"/>
      <c r="H706" s="80">
        <v>138</v>
      </c>
      <c r="I706" s="135" t="s">
        <v>311</v>
      </c>
      <c r="J706" s="81" t="str">
        <f t="shared" si="155"/>
        <v>R&amp;D Fuel Use Reductions</v>
      </c>
      <c r="K706" s="37" t="str">
        <f t="shared" si="163"/>
        <v>RnD transportation fuel use reduction</v>
      </c>
      <c r="L706" s="37">
        <f t="shared" si="163"/>
        <v>0</v>
      </c>
      <c r="M706" s="37">
        <f t="shared" si="163"/>
        <v>0.4</v>
      </c>
      <c r="N706" s="37">
        <f t="shared" si="163"/>
        <v>0.01</v>
      </c>
      <c r="O706" s="160" t="str">
        <f t="shared" si="163"/>
        <v>% reduction in fuel use</v>
      </c>
      <c r="P706" s="138" t="s">
        <v>1220</v>
      </c>
      <c r="Q706" s="135" t="s">
        <v>1095</v>
      </c>
      <c r="R706" s="137" t="s">
        <v>1096</v>
      </c>
      <c r="S706" s="162" t="s">
        <v>533</v>
      </c>
      <c r="T706" s="135"/>
    </row>
    <row r="707" spans="1:20" ht="160" customHeight="1">
      <c r="A707" s="81" t="str">
        <f t="shared" si="162"/>
        <v>Research and Development</v>
      </c>
      <c r="B707" s="81" t="str">
        <f t="shared" si="162"/>
        <v>Fuel Use Reduction</v>
      </c>
      <c r="C707" s="81" t="str">
        <f t="shared" si="162"/>
        <v>RnD Transportation Fuel Use Perc Reduction</v>
      </c>
      <c r="D707" s="135" t="s">
        <v>1172</v>
      </c>
      <c r="E707" s="135"/>
      <c r="F707" s="135" t="s">
        <v>1173</v>
      </c>
      <c r="G707" s="135"/>
      <c r="H707" s="80">
        <v>524</v>
      </c>
      <c r="I707" s="135" t="s">
        <v>311</v>
      </c>
      <c r="J707" s="81" t="str">
        <f t="shared" si="155"/>
        <v>R&amp;D Fuel Use Reductions</v>
      </c>
      <c r="K707" s="37" t="str">
        <f t="shared" si="163"/>
        <v>RnD transportation fuel use reduction</v>
      </c>
      <c r="L707" s="37">
        <f t="shared" si="163"/>
        <v>0</v>
      </c>
      <c r="M707" s="37">
        <f t="shared" si="163"/>
        <v>0.4</v>
      </c>
      <c r="N707" s="37">
        <f t="shared" si="163"/>
        <v>0.01</v>
      </c>
      <c r="O707" s="160" t="str">
        <f t="shared" si="163"/>
        <v>% reduction in fuel use</v>
      </c>
      <c r="P707" s="138" t="s">
        <v>1221</v>
      </c>
      <c r="Q707" s="135" t="s">
        <v>1095</v>
      </c>
      <c r="R707" s="137" t="s">
        <v>1096</v>
      </c>
      <c r="S707" s="162" t="s">
        <v>533</v>
      </c>
      <c r="T707" s="135"/>
    </row>
    <row r="708" spans="1:20" ht="112" customHeight="1">
      <c r="A708" s="166" t="s">
        <v>1222</v>
      </c>
      <c r="B708" s="166" t="s">
        <v>1223</v>
      </c>
      <c r="C708" s="166" t="s">
        <v>1224</v>
      </c>
      <c r="H708" s="80">
        <v>543</v>
      </c>
      <c r="I708" s="166" t="s">
        <v>311</v>
      </c>
      <c r="J708" s="146"/>
      <c r="K708" s="166" t="s">
        <v>1225</v>
      </c>
      <c r="L708" s="78">
        <v>-0.08</v>
      </c>
      <c r="M708" s="78">
        <v>0.02</v>
      </c>
      <c r="N708" s="169">
        <v>1E-3</v>
      </c>
      <c r="O708" s="166" t="s">
        <v>1226</v>
      </c>
      <c r="P708" s="124" t="s">
        <v>1227</v>
      </c>
      <c r="R708" s="166"/>
      <c r="S708" s="96" t="s">
        <v>1228</v>
      </c>
    </row>
    <row r="709" spans="1:20" ht="160" customHeight="1">
      <c r="A709" s="166" t="s">
        <v>1229</v>
      </c>
      <c r="B709" s="166" t="s">
        <v>1230</v>
      </c>
      <c r="C709" s="166" t="s">
        <v>1231</v>
      </c>
      <c r="D709" s="166" t="s">
        <v>1232</v>
      </c>
      <c r="F709" s="166" t="s">
        <v>1233</v>
      </c>
      <c r="H709" s="80">
        <v>545</v>
      </c>
      <c r="I709" s="166" t="s">
        <v>311</v>
      </c>
      <c r="J709" s="146"/>
      <c r="K709" s="166" t="s">
        <v>1234</v>
      </c>
      <c r="L709" s="166">
        <v>0</v>
      </c>
      <c r="M709" s="166">
        <v>10</v>
      </c>
      <c r="N709" s="166">
        <v>1</v>
      </c>
      <c r="O709" s="166" t="s">
        <v>1235</v>
      </c>
      <c r="P709" s="130" t="s">
        <v>1236</v>
      </c>
      <c r="Q709" s="166" t="s">
        <v>1237</v>
      </c>
      <c r="R709" s="166"/>
    </row>
    <row r="710" spans="1:20" ht="160" customHeight="1">
      <c r="A710" s="81" t="str">
        <f t="shared" ref="A710:C713" si="164">A$709</f>
        <v>Government Revenue Accounting</v>
      </c>
      <c r="B710" s="81" t="str">
        <f t="shared" si="164"/>
        <v>Carbon Tax Revenue</v>
      </c>
      <c r="C710" s="81" t="str">
        <f t="shared" si="164"/>
        <v>GRA for Carbon Tax Revenue</v>
      </c>
      <c r="D710" s="166" t="s">
        <v>1238</v>
      </c>
      <c r="F710" s="166" t="s">
        <v>1239</v>
      </c>
      <c r="H710" s="80">
        <v>546</v>
      </c>
      <c r="I710" s="81" t="str">
        <f>I$709</f>
        <v>Yes</v>
      </c>
      <c r="J710" s="146"/>
      <c r="K710" s="81" t="str">
        <f t="shared" ref="K710:O713" si="165">K$709</f>
        <v>GRA carbon tax revenue</v>
      </c>
      <c r="L710" s="81">
        <f t="shared" si="165"/>
        <v>0</v>
      </c>
      <c r="M710" s="81">
        <f t="shared" si="165"/>
        <v>10</v>
      </c>
      <c r="N710" s="81">
        <f t="shared" si="165"/>
        <v>1</v>
      </c>
      <c r="O710" s="81" t="str">
        <f t="shared" si="165"/>
        <v>weight</v>
      </c>
      <c r="P710" s="130" t="s">
        <v>1240</v>
      </c>
      <c r="Q710" s="81" t="str">
        <f>Q$709</f>
        <v>io-model.html</v>
      </c>
      <c r="R710" s="166"/>
    </row>
    <row r="711" spans="1:20" ht="160" customHeight="1">
      <c r="A711" s="81" t="str">
        <f t="shared" si="164"/>
        <v>Government Revenue Accounting</v>
      </c>
      <c r="B711" s="81" t="str">
        <f t="shared" si="164"/>
        <v>Carbon Tax Revenue</v>
      </c>
      <c r="C711" s="81" t="str">
        <f t="shared" si="164"/>
        <v>GRA for Carbon Tax Revenue</v>
      </c>
      <c r="D711" s="166" t="s">
        <v>1241</v>
      </c>
      <c r="F711" s="166" t="s">
        <v>1242</v>
      </c>
      <c r="H711" s="80">
        <v>547</v>
      </c>
      <c r="I711" s="81" t="str">
        <f>I$709</f>
        <v>Yes</v>
      </c>
      <c r="J711" s="146"/>
      <c r="K711" s="81" t="str">
        <f t="shared" si="165"/>
        <v>GRA carbon tax revenue</v>
      </c>
      <c r="L711" s="81">
        <f t="shared" si="165"/>
        <v>0</v>
      </c>
      <c r="M711" s="81">
        <f t="shared" si="165"/>
        <v>10</v>
      </c>
      <c r="N711" s="81">
        <f t="shared" si="165"/>
        <v>1</v>
      </c>
      <c r="O711" s="81" t="str">
        <f t="shared" si="165"/>
        <v>weight</v>
      </c>
      <c r="P711" s="130" t="s">
        <v>1243</v>
      </c>
      <c r="Q711" s="81" t="str">
        <f>Q$709</f>
        <v>io-model.html</v>
      </c>
      <c r="R711" s="166"/>
    </row>
    <row r="712" spans="1:20" ht="144" customHeight="1">
      <c r="A712" s="81" t="str">
        <f t="shared" si="164"/>
        <v>Government Revenue Accounting</v>
      </c>
      <c r="B712" s="81" t="str">
        <f t="shared" si="164"/>
        <v>Carbon Tax Revenue</v>
      </c>
      <c r="C712" s="81" t="str">
        <f t="shared" si="164"/>
        <v>GRA for Carbon Tax Revenue</v>
      </c>
      <c r="D712" s="166" t="s">
        <v>1244</v>
      </c>
      <c r="F712" s="166" t="s">
        <v>1245</v>
      </c>
      <c r="H712" s="80">
        <v>548</v>
      </c>
      <c r="I712" s="81" t="str">
        <f>I$709</f>
        <v>Yes</v>
      </c>
      <c r="J712" s="146"/>
      <c r="K712" s="81" t="str">
        <f t="shared" si="165"/>
        <v>GRA carbon tax revenue</v>
      </c>
      <c r="L712" s="81">
        <f t="shared" si="165"/>
        <v>0</v>
      </c>
      <c r="M712" s="81">
        <f t="shared" si="165"/>
        <v>10</v>
      </c>
      <c r="N712" s="81">
        <f t="shared" si="165"/>
        <v>1</v>
      </c>
      <c r="O712" s="81" t="str">
        <f t="shared" si="165"/>
        <v>weight</v>
      </c>
      <c r="P712" s="130" t="s">
        <v>1246</v>
      </c>
      <c r="Q712" s="81" t="str">
        <f>Q$709</f>
        <v>io-model.html</v>
      </c>
      <c r="R712" s="166"/>
    </row>
    <row r="713" spans="1:20" ht="144" customHeight="1">
      <c r="A713" s="81" t="str">
        <f t="shared" si="164"/>
        <v>Government Revenue Accounting</v>
      </c>
      <c r="B713" s="81" t="str">
        <f t="shared" si="164"/>
        <v>Carbon Tax Revenue</v>
      </c>
      <c r="C713" s="81" t="str">
        <f t="shared" si="164"/>
        <v>GRA for Carbon Tax Revenue</v>
      </c>
      <c r="D713" s="166" t="s">
        <v>1247</v>
      </c>
      <c r="F713" s="166" t="s">
        <v>1248</v>
      </c>
      <c r="H713" s="80">
        <v>549</v>
      </c>
      <c r="I713" s="81" t="str">
        <f>I$709</f>
        <v>Yes</v>
      </c>
      <c r="J713" s="146"/>
      <c r="K713" s="81" t="str">
        <f t="shared" si="165"/>
        <v>GRA carbon tax revenue</v>
      </c>
      <c r="L713" s="81">
        <f t="shared" si="165"/>
        <v>0</v>
      </c>
      <c r="M713" s="81">
        <f t="shared" si="165"/>
        <v>10</v>
      </c>
      <c r="N713" s="81">
        <f t="shared" si="165"/>
        <v>1</v>
      </c>
      <c r="O713" s="81" t="str">
        <f t="shared" si="165"/>
        <v>weight</v>
      </c>
      <c r="P713" s="130" t="s">
        <v>1249</v>
      </c>
      <c r="Q713" s="81" t="str">
        <f>Q$709</f>
        <v>io-model.html</v>
      </c>
      <c r="R713" s="166"/>
    </row>
    <row r="714" spans="1:20" ht="160" customHeight="1">
      <c r="A714" s="166" t="s">
        <v>1229</v>
      </c>
      <c r="B714" s="166" t="s">
        <v>1250</v>
      </c>
      <c r="C714" s="166" t="s">
        <v>1251</v>
      </c>
      <c r="D714" s="166" t="s">
        <v>1232</v>
      </c>
      <c r="F714" s="166" t="s">
        <v>1233</v>
      </c>
      <c r="H714" s="80">
        <v>550</v>
      </c>
      <c r="I714" s="166" t="s">
        <v>311</v>
      </c>
      <c r="J714" s="146"/>
      <c r="K714" s="166" t="s">
        <v>1252</v>
      </c>
      <c r="L714" s="166">
        <v>0</v>
      </c>
      <c r="M714" s="166">
        <v>10</v>
      </c>
      <c r="N714" s="166">
        <v>1</v>
      </c>
      <c r="O714" s="166" t="s">
        <v>1235</v>
      </c>
      <c r="P714"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66" t="s">
        <v>1237</v>
      </c>
      <c r="R714" s="166"/>
    </row>
    <row r="715" spans="1:20" ht="160" customHeight="1">
      <c r="A715" s="81" t="str">
        <f t="shared" ref="A715:C718" si="166">A$714</f>
        <v>Government Revenue Accounting</v>
      </c>
      <c r="B715" s="81" t="str">
        <f t="shared" si="166"/>
        <v>Fuel Tax Revenue</v>
      </c>
      <c r="C715" s="81" t="str">
        <f t="shared" si="166"/>
        <v>GRA for Fuel Tax Revenue</v>
      </c>
      <c r="D715" s="166" t="s">
        <v>1238</v>
      </c>
      <c r="F715" s="166" t="s">
        <v>1239</v>
      </c>
      <c r="H715" s="80">
        <v>551</v>
      </c>
      <c r="I715" s="81" t="str">
        <f>I$714</f>
        <v>Yes</v>
      </c>
      <c r="J715" s="146"/>
      <c r="K715" s="81" t="str">
        <f t="shared" ref="K715:O718" si="167">K$714</f>
        <v>GRA fuel tax revenue</v>
      </c>
      <c r="L715" s="81">
        <f t="shared" si="167"/>
        <v>0</v>
      </c>
      <c r="M715" s="81">
        <f t="shared" si="167"/>
        <v>10</v>
      </c>
      <c r="N715" s="81">
        <f t="shared" si="167"/>
        <v>1</v>
      </c>
      <c r="O715" s="81" t="str">
        <f t="shared" si="167"/>
        <v>weight</v>
      </c>
      <c r="P715"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81" t="str">
        <f>Q$714</f>
        <v>io-model.html</v>
      </c>
      <c r="R715" s="166"/>
    </row>
    <row r="716" spans="1:20" ht="160" customHeight="1">
      <c r="A716" s="81" t="str">
        <f t="shared" si="166"/>
        <v>Government Revenue Accounting</v>
      </c>
      <c r="B716" s="81" t="str">
        <f t="shared" si="166"/>
        <v>Fuel Tax Revenue</v>
      </c>
      <c r="C716" s="81" t="str">
        <f t="shared" si="166"/>
        <v>GRA for Fuel Tax Revenue</v>
      </c>
      <c r="D716" s="166" t="s">
        <v>1241</v>
      </c>
      <c r="F716" s="166" t="s">
        <v>1242</v>
      </c>
      <c r="H716" s="80">
        <v>552</v>
      </c>
      <c r="I716" s="81" t="str">
        <f>I$714</f>
        <v>Yes</v>
      </c>
      <c r="J716" s="146"/>
      <c r="K716" s="81" t="str">
        <f t="shared" si="167"/>
        <v>GRA fuel tax revenue</v>
      </c>
      <c r="L716" s="81">
        <f t="shared" si="167"/>
        <v>0</v>
      </c>
      <c r="M716" s="81">
        <f t="shared" si="167"/>
        <v>10</v>
      </c>
      <c r="N716" s="81">
        <f t="shared" si="167"/>
        <v>1</v>
      </c>
      <c r="O716" s="81" t="str">
        <f t="shared" si="167"/>
        <v>weight</v>
      </c>
      <c r="P716"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81" t="str">
        <f>Q$714</f>
        <v>io-model.html</v>
      </c>
      <c r="R716" s="166"/>
    </row>
    <row r="717" spans="1:20" ht="144" customHeight="1">
      <c r="A717" s="81" t="str">
        <f t="shared" si="166"/>
        <v>Government Revenue Accounting</v>
      </c>
      <c r="B717" s="81" t="str">
        <f t="shared" si="166"/>
        <v>Fuel Tax Revenue</v>
      </c>
      <c r="C717" s="81" t="str">
        <f t="shared" si="166"/>
        <v>GRA for Fuel Tax Revenue</v>
      </c>
      <c r="D717" s="166" t="s">
        <v>1244</v>
      </c>
      <c r="F717" s="166" t="s">
        <v>1245</v>
      </c>
      <c r="H717" s="80">
        <v>553</v>
      </c>
      <c r="I717" s="81" t="str">
        <f>I$714</f>
        <v>Yes</v>
      </c>
      <c r="J717" s="146"/>
      <c r="K717" s="81" t="str">
        <f t="shared" si="167"/>
        <v>GRA fuel tax revenue</v>
      </c>
      <c r="L717" s="81">
        <f t="shared" si="167"/>
        <v>0</v>
      </c>
      <c r="M717" s="81">
        <f t="shared" si="167"/>
        <v>10</v>
      </c>
      <c r="N717" s="81">
        <f t="shared" si="167"/>
        <v>1</v>
      </c>
      <c r="O717" s="81" t="str">
        <f t="shared" si="167"/>
        <v>weight</v>
      </c>
      <c r="P717"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81" t="str">
        <f>Q$714</f>
        <v>io-model.html</v>
      </c>
      <c r="R717" s="166"/>
    </row>
    <row r="718" spans="1:20" ht="144" customHeight="1">
      <c r="A718" s="81" t="str">
        <f t="shared" si="166"/>
        <v>Government Revenue Accounting</v>
      </c>
      <c r="B718" s="81" t="str">
        <f t="shared" si="166"/>
        <v>Fuel Tax Revenue</v>
      </c>
      <c r="C718" s="81" t="str">
        <f t="shared" si="166"/>
        <v>GRA for Fuel Tax Revenue</v>
      </c>
      <c r="D718" s="166" t="s">
        <v>1247</v>
      </c>
      <c r="F718" s="166" t="s">
        <v>1248</v>
      </c>
      <c r="H718" s="80">
        <v>554</v>
      </c>
      <c r="I718" s="81" t="str">
        <f>I$714</f>
        <v>Yes</v>
      </c>
      <c r="J718" s="146"/>
      <c r="K718" s="81" t="str">
        <f t="shared" si="167"/>
        <v>GRA fuel tax revenue</v>
      </c>
      <c r="L718" s="81">
        <f t="shared" si="167"/>
        <v>0</v>
      </c>
      <c r="M718" s="81">
        <f t="shared" si="167"/>
        <v>10</v>
      </c>
      <c r="N718" s="81">
        <f t="shared" si="167"/>
        <v>1</v>
      </c>
      <c r="O718" s="81" t="str">
        <f t="shared" si="167"/>
        <v>weight</v>
      </c>
      <c r="P718"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81" t="str">
        <f>Q$714</f>
        <v>io-model.html</v>
      </c>
      <c r="R718" s="166"/>
    </row>
    <row r="719" spans="1:20" ht="160" customHeight="1">
      <c r="A719" s="166" t="s">
        <v>1229</v>
      </c>
      <c r="B719" s="166" t="s">
        <v>415</v>
      </c>
      <c r="C719" s="166" t="s">
        <v>1253</v>
      </c>
      <c r="D719" s="166" t="s">
        <v>1232</v>
      </c>
      <c r="F719" s="166" t="s">
        <v>1233</v>
      </c>
      <c r="H719" s="80">
        <v>555</v>
      </c>
      <c r="I719" s="166" t="s">
        <v>311</v>
      </c>
      <c r="J719" s="146"/>
      <c r="K719" s="166" t="s">
        <v>1254</v>
      </c>
      <c r="L719" s="166">
        <v>0</v>
      </c>
      <c r="M719" s="166">
        <v>10</v>
      </c>
      <c r="N719" s="166">
        <v>1</v>
      </c>
      <c r="O719" s="166" t="s">
        <v>1235</v>
      </c>
      <c r="P719"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66" t="s">
        <v>1237</v>
      </c>
      <c r="R719" s="166"/>
    </row>
    <row r="720" spans="1:20" ht="160" customHeight="1">
      <c r="A720" s="81" t="str">
        <f t="shared" ref="A720:C723" si="168">A$719</f>
        <v>Government Revenue Accounting</v>
      </c>
      <c r="B720" s="81" t="str">
        <f t="shared" si="168"/>
        <v>EV Subsidy</v>
      </c>
      <c r="C720" s="81" t="str">
        <f t="shared" si="168"/>
        <v>GRA for EV Subsidy</v>
      </c>
      <c r="D720" s="166" t="s">
        <v>1238</v>
      </c>
      <c r="F720" s="166" t="s">
        <v>1239</v>
      </c>
      <c r="H720" s="80">
        <v>556</v>
      </c>
      <c r="I720" s="81" t="str">
        <f>I$719</f>
        <v>Yes</v>
      </c>
      <c r="J720" s="146"/>
      <c r="K720" s="81" t="str">
        <f t="shared" ref="K720:O723" si="169">K$719</f>
        <v>GRA EV subsidy</v>
      </c>
      <c r="L720" s="81">
        <f t="shared" si="169"/>
        <v>0</v>
      </c>
      <c r="M720" s="81">
        <f t="shared" si="169"/>
        <v>10</v>
      </c>
      <c r="N720" s="81">
        <f t="shared" si="169"/>
        <v>1</v>
      </c>
      <c r="O720" s="81" t="str">
        <f t="shared" si="169"/>
        <v>weight</v>
      </c>
      <c r="P720"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81" t="str">
        <f>Q$719</f>
        <v>io-model.html</v>
      </c>
      <c r="R720" s="166"/>
    </row>
    <row r="721" spans="1:18" ht="160" customHeight="1">
      <c r="A721" s="81" t="str">
        <f t="shared" si="168"/>
        <v>Government Revenue Accounting</v>
      </c>
      <c r="B721" s="81" t="str">
        <f t="shared" si="168"/>
        <v>EV Subsidy</v>
      </c>
      <c r="C721" s="81" t="str">
        <f t="shared" si="168"/>
        <v>GRA for EV Subsidy</v>
      </c>
      <c r="D721" s="166" t="s">
        <v>1241</v>
      </c>
      <c r="F721" s="166" t="s">
        <v>1242</v>
      </c>
      <c r="H721" s="80">
        <v>557</v>
      </c>
      <c r="I721" s="81" t="str">
        <f>I$719</f>
        <v>Yes</v>
      </c>
      <c r="J721" s="146"/>
      <c r="K721" s="81" t="str">
        <f t="shared" si="169"/>
        <v>GRA EV subsidy</v>
      </c>
      <c r="L721" s="81">
        <f t="shared" si="169"/>
        <v>0</v>
      </c>
      <c r="M721" s="81">
        <f t="shared" si="169"/>
        <v>10</v>
      </c>
      <c r="N721" s="81">
        <f t="shared" si="169"/>
        <v>1</v>
      </c>
      <c r="O721" s="81" t="str">
        <f t="shared" si="169"/>
        <v>weight</v>
      </c>
      <c r="P721"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81" t="str">
        <f>Q$719</f>
        <v>io-model.html</v>
      </c>
      <c r="R721" s="166"/>
    </row>
    <row r="722" spans="1:18" ht="144" customHeight="1">
      <c r="A722" s="81" t="str">
        <f t="shared" si="168"/>
        <v>Government Revenue Accounting</v>
      </c>
      <c r="B722" s="81" t="str">
        <f t="shared" si="168"/>
        <v>EV Subsidy</v>
      </c>
      <c r="C722" s="81" t="str">
        <f t="shared" si="168"/>
        <v>GRA for EV Subsidy</v>
      </c>
      <c r="D722" s="166" t="s">
        <v>1244</v>
      </c>
      <c r="F722" s="166" t="s">
        <v>1245</v>
      </c>
      <c r="H722" s="80">
        <v>558</v>
      </c>
      <c r="I722" s="81" t="str">
        <f>I$719</f>
        <v>Yes</v>
      </c>
      <c r="J722" s="146"/>
      <c r="K722" s="81" t="str">
        <f t="shared" si="169"/>
        <v>GRA EV subsidy</v>
      </c>
      <c r="L722" s="81">
        <f t="shared" si="169"/>
        <v>0</v>
      </c>
      <c r="M722" s="81">
        <f t="shared" si="169"/>
        <v>10</v>
      </c>
      <c r="N722" s="81">
        <f t="shared" si="169"/>
        <v>1</v>
      </c>
      <c r="O722" s="81" t="str">
        <f t="shared" si="169"/>
        <v>weight</v>
      </c>
      <c r="P722"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81" t="str">
        <f>Q$719</f>
        <v>io-model.html</v>
      </c>
      <c r="R722" s="166"/>
    </row>
    <row r="723" spans="1:18" ht="144" customHeight="1">
      <c r="A723" s="81" t="str">
        <f t="shared" si="168"/>
        <v>Government Revenue Accounting</v>
      </c>
      <c r="B723" s="81" t="str">
        <f t="shared" si="168"/>
        <v>EV Subsidy</v>
      </c>
      <c r="C723" s="81" t="str">
        <f t="shared" si="168"/>
        <v>GRA for EV Subsidy</v>
      </c>
      <c r="D723" s="166" t="s">
        <v>1247</v>
      </c>
      <c r="F723" s="166" t="s">
        <v>1248</v>
      </c>
      <c r="H723" s="80">
        <v>559</v>
      </c>
      <c r="I723" s="81" t="str">
        <f>I$719</f>
        <v>Yes</v>
      </c>
      <c r="J723" s="146"/>
      <c r="K723" s="81" t="str">
        <f t="shared" si="169"/>
        <v>GRA EV subsidy</v>
      </c>
      <c r="L723" s="81">
        <f t="shared" si="169"/>
        <v>0</v>
      </c>
      <c r="M723" s="81">
        <f t="shared" si="169"/>
        <v>10</v>
      </c>
      <c r="N723" s="81">
        <f t="shared" si="169"/>
        <v>1</v>
      </c>
      <c r="O723" s="81" t="str">
        <f t="shared" si="169"/>
        <v>weight</v>
      </c>
      <c r="P723"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81" t="str">
        <f>Q$719</f>
        <v>io-model.html</v>
      </c>
      <c r="R723" s="166"/>
    </row>
    <row r="724" spans="1:18" ht="160" customHeight="1">
      <c r="A724" s="166" t="s">
        <v>1229</v>
      </c>
      <c r="B724" s="166" t="s">
        <v>1255</v>
      </c>
      <c r="C724" s="166" t="s">
        <v>1256</v>
      </c>
      <c r="D724" s="166" t="s">
        <v>1232</v>
      </c>
      <c r="F724" s="166" t="s">
        <v>1233</v>
      </c>
      <c r="H724" s="80">
        <v>560</v>
      </c>
      <c r="I724" s="166" t="s">
        <v>311</v>
      </c>
      <c r="J724" s="146"/>
      <c r="K724" s="166" t="s">
        <v>1257</v>
      </c>
      <c r="L724" s="166">
        <v>0</v>
      </c>
      <c r="M724" s="166">
        <v>10</v>
      </c>
      <c r="N724" s="166">
        <v>1</v>
      </c>
      <c r="O724" s="166" t="s">
        <v>1235</v>
      </c>
      <c r="P724"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66" t="s">
        <v>1237</v>
      </c>
      <c r="R724" s="166"/>
    </row>
    <row r="725" spans="1:18" ht="160" customHeight="1">
      <c r="A725" s="81" t="str">
        <f t="shared" ref="A725:C728" si="170">A$724</f>
        <v>Government Revenue Accounting</v>
      </c>
      <c r="B725" s="81" t="str">
        <f t="shared" si="170"/>
        <v>Electricity Generation Subsidy</v>
      </c>
      <c r="C725" s="81" t="str">
        <f t="shared" si="170"/>
        <v>GRA for Electricity Generation Subsidies</v>
      </c>
      <c r="D725" s="166" t="s">
        <v>1238</v>
      </c>
      <c r="F725" s="166" t="s">
        <v>1239</v>
      </c>
      <c r="H725" s="80">
        <v>561</v>
      </c>
      <c r="I725" s="81" t="str">
        <f>I$724</f>
        <v>Yes</v>
      </c>
      <c r="J725" s="146"/>
      <c r="K725" s="81" t="str">
        <f t="shared" ref="K725:O728" si="171">K$724</f>
        <v>GRA elec gen subsidy</v>
      </c>
      <c r="L725" s="81">
        <f t="shared" si="171"/>
        <v>0</v>
      </c>
      <c r="M725" s="81">
        <f t="shared" si="171"/>
        <v>10</v>
      </c>
      <c r="N725" s="81">
        <f t="shared" si="171"/>
        <v>1</v>
      </c>
      <c r="O725" s="81" t="str">
        <f t="shared" si="171"/>
        <v>weight</v>
      </c>
      <c r="P725"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81" t="str">
        <f>Q$724</f>
        <v>io-model.html</v>
      </c>
      <c r="R725" s="166"/>
    </row>
    <row r="726" spans="1:18" ht="160" customHeight="1">
      <c r="A726" s="81" t="str">
        <f t="shared" si="170"/>
        <v>Government Revenue Accounting</v>
      </c>
      <c r="B726" s="81" t="str">
        <f t="shared" si="170"/>
        <v>Electricity Generation Subsidy</v>
      </c>
      <c r="C726" s="81" t="str">
        <f t="shared" si="170"/>
        <v>GRA for Electricity Generation Subsidies</v>
      </c>
      <c r="D726" s="166" t="s">
        <v>1241</v>
      </c>
      <c r="F726" s="166" t="s">
        <v>1242</v>
      </c>
      <c r="H726" s="80">
        <v>562</v>
      </c>
      <c r="I726" s="81" t="str">
        <f>I$724</f>
        <v>Yes</v>
      </c>
      <c r="J726" s="146"/>
      <c r="K726" s="81" t="str">
        <f t="shared" si="171"/>
        <v>GRA elec gen subsidy</v>
      </c>
      <c r="L726" s="81">
        <f t="shared" si="171"/>
        <v>0</v>
      </c>
      <c r="M726" s="81">
        <f t="shared" si="171"/>
        <v>10</v>
      </c>
      <c r="N726" s="81">
        <f t="shared" si="171"/>
        <v>1</v>
      </c>
      <c r="O726" s="81" t="str">
        <f t="shared" si="171"/>
        <v>weight</v>
      </c>
      <c r="P726"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81" t="str">
        <f>Q$724</f>
        <v>io-model.html</v>
      </c>
      <c r="R726" s="166"/>
    </row>
    <row r="727" spans="1:18" ht="144" customHeight="1">
      <c r="A727" s="81" t="str">
        <f t="shared" si="170"/>
        <v>Government Revenue Accounting</v>
      </c>
      <c r="B727" s="81" t="str">
        <f t="shared" si="170"/>
        <v>Electricity Generation Subsidy</v>
      </c>
      <c r="C727" s="81" t="str">
        <f t="shared" si="170"/>
        <v>GRA for Electricity Generation Subsidies</v>
      </c>
      <c r="D727" s="166" t="s">
        <v>1244</v>
      </c>
      <c r="F727" s="166" t="s">
        <v>1245</v>
      </c>
      <c r="H727" s="80">
        <v>563</v>
      </c>
      <c r="I727" s="81" t="str">
        <f>I$724</f>
        <v>Yes</v>
      </c>
      <c r="J727" s="146"/>
      <c r="K727" s="81" t="str">
        <f t="shared" si="171"/>
        <v>GRA elec gen subsidy</v>
      </c>
      <c r="L727" s="81">
        <f t="shared" si="171"/>
        <v>0</v>
      </c>
      <c r="M727" s="81">
        <f t="shared" si="171"/>
        <v>10</v>
      </c>
      <c r="N727" s="81">
        <f t="shared" si="171"/>
        <v>1</v>
      </c>
      <c r="O727" s="81" t="str">
        <f t="shared" si="171"/>
        <v>weight</v>
      </c>
      <c r="P727"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81" t="str">
        <f>Q$724</f>
        <v>io-model.html</v>
      </c>
      <c r="R727" s="166"/>
    </row>
    <row r="728" spans="1:18" ht="144" customHeight="1">
      <c r="A728" s="81" t="str">
        <f t="shared" si="170"/>
        <v>Government Revenue Accounting</v>
      </c>
      <c r="B728" s="81" t="str">
        <f t="shared" si="170"/>
        <v>Electricity Generation Subsidy</v>
      </c>
      <c r="C728" s="81" t="str">
        <f t="shared" si="170"/>
        <v>GRA for Electricity Generation Subsidies</v>
      </c>
      <c r="D728" s="166" t="s">
        <v>1247</v>
      </c>
      <c r="F728" s="166" t="s">
        <v>1248</v>
      </c>
      <c r="H728" s="80">
        <v>564</v>
      </c>
      <c r="I728" s="81" t="str">
        <f>I$724</f>
        <v>Yes</v>
      </c>
      <c r="J728" s="146"/>
      <c r="K728" s="81" t="str">
        <f t="shared" si="171"/>
        <v>GRA elec gen subsidy</v>
      </c>
      <c r="L728" s="81">
        <f t="shared" si="171"/>
        <v>0</v>
      </c>
      <c r="M728" s="81">
        <f t="shared" si="171"/>
        <v>10</v>
      </c>
      <c r="N728" s="81">
        <f t="shared" si="171"/>
        <v>1</v>
      </c>
      <c r="O728" s="81" t="str">
        <f t="shared" si="171"/>
        <v>weight</v>
      </c>
      <c r="P728"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81" t="str">
        <f>Q$724</f>
        <v>io-model.html</v>
      </c>
      <c r="R728" s="166"/>
    </row>
    <row r="729" spans="1:18" ht="160" customHeight="1">
      <c r="A729" s="166" t="s">
        <v>1229</v>
      </c>
      <c r="B729" s="166" t="s">
        <v>1258</v>
      </c>
      <c r="C729" s="166" t="s">
        <v>1259</v>
      </c>
      <c r="D729" s="166" t="s">
        <v>1232</v>
      </c>
      <c r="F729" s="166" t="s">
        <v>1233</v>
      </c>
      <c r="H729" s="80">
        <v>565</v>
      </c>
      <c r="I729" s="166" t="s">
        <v>311</v>
      </c>
      <c r="J729" s="146"/>
      <c r="K729" s="166" t="s">
        <v>1260</v>
      </c>
      <c r="L729" s="166">
        <v>0</v>
      </c>
      <c r="M729" s="166">
        <v>10</v>
      </c>
      <c r="N729" s="166">
        <v>1</v>
      </c>
      <c r="O729" s="166" t="s">
        <v>1235</v>
      </c>
      <c r="P729"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66" t="s">
        <v>1237</v>
      </c>
      <c r="R729" s="166"/>
    </row>
    <row r="730" spans="1:18" ht="160" customHeight="1">
      <c r="A730" s="81" t="str">
        <f t="shared" ref="A730:C733" si="172">A$729</f>
        <v>Government Revenue Accounting</v>
      </c>
      <c r="B730" s="81" t="str">
        <f t="shared" si="172"/>
        <v>Electricity Capacity Construction Subsidy</v>
      </c>
      <c r="C730" s="81" t="str">
        <f t="shared" si="172"/>
        <v>GRA for Electricity Capacity Construction Subsidies</v>
      </c>
      <c r="D730" s="166" t="s">
        <v>1238</v>
      </c>
      <c r="F730" s="166" t="s">
        <v>1239</v>
      </c>
      <c r="H730" s="80">
        <v>566</v>
      </c>
      <c r="I730" s="81" t="str">
        <f>I$729</f>
        <v>Yes</v>
      </c>
      <c r="J730" s="146"/>
      <c r="K730" s="81" t="str">
        <f t="shared" ref="K730:O733" si="173">K$729</f>
        <v>GRA elec cap const subsidy</v>
      </c>
      <c r="L730" s="81">
        <f t="shared" si="173"/>
        <v>0</v>
      </c>
      <c r="M730" s="81">
        <f t="shared" si="173"/>
        <v>10</v>
      </c>
      <c r="N730" s="81">
        <f t="shared" si="173"/>
        <v>1</v>
      </c>
      <c r="O730" s="81" t="str">
        <f t="shared" si="173"/>
        <v>weight</v>
      </c>
      <c r="P730"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81" t="str">
        <f>Q$729</f>
        <v>io-model.html</v>
      </c>
      <c r="R730" s="166"/>
    </row>
    <row r="731" spans="1:18" ht="160" customHeight="1">
      <c r="A731" s="81" t="str">
        <f t="shared" si="172"/>
        <v>Government Revenue Accounting</v>
      </c>
      <c r="B731" s="81" t="str">
        <f t="shared" si="172"/>
        <v>Electricity Capacity Construction Subsidy</v>
      </c>
      <c r="C731" s="81" t="str">
        <f t="shared" si="172"/>
        <v>GRA for Electricity Capacity Construction Subsidies</v>
      </c>
      <c r="D731" s="166" t="s">
        <v>1241</v>
      </c>
      <c r="F731" s="166" t="s">
        <v>1242</v>
      </c>
      <c r="H731" s="80">
        <v>567</v>
      </c>
      <c r="I731" s="81" t="str">
        <f>I$729</f>
        <v>Yes</v>
      </c>
      <c r="J731" s="146"/>
      <c r="K731" s="81" t="str">
        <f t="shared" si="173"/>
        <v>GRA elec cap const subsidy</v>
      </c>
      <c r="L731" s="81">
        <f t="shared" si="173"/>
        <v>0</v>
      </c>
      <c r="M731" s="81">
        <f t="shared" si="173"/>
        <v>10</v>
      </c>
      <c r="N731" s="81">
        <f t="shared" si="173"/>
        <v>1</v>
      </c>
      <c r="O731" s="81" t="str">
        <f t="shared" si="173"/>
        <v>weight</v>
      </c>
      <c r="P731"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81" t="str">
        <f>Q$729</f>
        <v>io-model.html</v>
      </c>
      <c r="R731" s="166"/>
    </row>
    <row r="732" spans="1:18" ht="144" customHeight="1">
      <c r="A732" s="81" t="str">
        <f t="shared" si="172"/>
        <v>Government Revenue Accounting</v>
      </c>
      <c r="B732" s="81" t="str">
        <f t="shared" si="172"/>
        <v>Electricity Capacity Construction Subsidy</v>
      </c>
      <c r="C732" s="81" t="str">
        <f t="shared" si="172"/>
        <v>GRA for Electricity Capacity Construction Subsidies</v>
      </c>
      <c r="D732" s="166" t="s">
        <v>1244</v>
      </c>
      <c r="F732" s="166" t="s">
        <v>1245</v>
      </c>
      <c r="H732" s="80">
        <v>568</v>
      </c>
      <c r="I732" s="81" t="str">
        <f>I$729</f>
        <v>Yes</v>
      </c>
      <c r="J732" s="146"/>
      <c r="K732" s="81" t="str">
        <f t="shared" si="173"/>
        <v>GRA elec cap const subsidy</v>
      </c>
      <c r="L732" s="81">
        <f t="shared" si="173"/>
        <v>0</v>
      </c>
      <c r="M732" s="81">
        <f t="shared" si="173"/>
        <v>10</v>
      </c>
      <c r="N732" s="81">
        <f t="shared" si="173"/>
        <v>1</v>
      </c>
      <c r="O732" s="81" t="str">
        <f t="shared" si="173"/>
        <v>weight</v>
      </c>
      <c r="P732"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81" t="str">
        <f>Q$729</f>
        <v>io-model.html</v>
      </c>
      <c r="R732" s="166"/>
    </row>
    <row r="733" spans="1:18" ht="144" customHeight="1">
      <c r="A733" s="81" t="str">
        <f t="shared" si="172"/>
        <v>Government Revenue Accounting</v>
      </c>
      <c r="B733" s="81" t="str">
        <f t="shared" si="172"/>
        <v>Electricity Capacity Construction Subsidy</v>
      </c>
      <c r="C733" s="81" t="str">
        <f t="shared" si="172"/>
        <v>GRA for Electricity Capacity Construction Subsidies</v>
      </c>
      <c r="D733" s="166" t="s">
        <v>1247</v>
      </c>
      <c r="F733" s="166" t="s">
        <v>1248</v>
      </c>
      <c r="H733" s="80">
        <v>569</v>
      </c>
      <c r="I733" s="81" t="str">
        <f>I$729</f>
        <v>Yes</v>
      </c>
      <c r="J733" s="146"/>
      <c r="K733" s="81" t="str">
        <f t="shared" si="173"/>
        <v>GRA elec cap const subsidy</v>
      </c>
      <c r="L733" s="81">
        <f t="shared" si="173"/>
        <v>0</v>
      </c>
      <c r="M733" s="81">
        <f t="shared" si="173"/>
        <v>10</v>
      </c>
      <c r="N733" s="81">
        <f t="shared" si="173"/>
        <v>1</v>
      </c>
      <c r="O733" s="81" t="str">
        <f t="shared" si="173"/>
        <v>weight</v>
      </c>
      <c r="P733"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81" t="str">
        <f>Q$729</f>
        <v>io-model.html</v>
      </c>
      <c r="R733" s="166"/>
    </row>
    <row r="734" spans="1:18" ht="160" customHeight="1">
      <c r="A734" s="166" t="s">
        <v>1229</v>
      </c>
      <c r="B734" s="166" t="s">
        <v>544</v>
      </c>
      <c r="C734" s="166" t="s">
        <v>1261</v>
      </c>
      <c r="D734" s="166" t="s">
        <v>1232</v>
      </c>
      <c r="F734" s="166" t="s">
        <v>1233</v>
      </c>
      <c r="H734" s="80">
        <v>570</v>
      </c>
      <c r="I734" s="166" t="s">
        <v>311</v>
      </c>
      <c r="J734" s="146"/>
      <c r="K734" s="166" t="s">
        <v>1262</v>
      </c>
      <c r="L734" s="166">
        <v>0</v>
      </c>
      <c r="M734" s="166">
        <v>10</v>
      </c>
      <c r="N734" s="166">
        <v>1</v>
      </c>
      <c r="O734" s="166" t="s">
        <v>1235</v>
      </c>
      <c r="P734"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66" t="s">
        <v>1237</v>
      </c>
      <c r="R734" s="166"/>
    </row>
    <row r="735" spans="1:18" ht="160" customHeight="1">
      <c r="A735" s="81" t="str">
        <f t="shared" ref="A735:C738" si="174">A$734</f>
        <v>Government Revenue Accounting</v>
      </c>
      <c r="B735" s="81" t="str">
        <f t="shared" si="174"/>
        <v>Distributed Solar Subsidy</v>
      </c>
      <c r="C735" s="81" t="str">
        <f t="shared" si="174"/>
        <v>GRA for Distributed Solar Subsidy</v>
      </c>
      <c r="D735" s="166" t="s">
        <v>1238</v>
      </c>
      <c r="F735" s="166" t="s">
        <v>1239</v>
      </c>
      <c r="H735" s="80">
        <v>571</v>
      </c>
      <c r="I735" s="81" t="str">
        <f>I$734</f>
        <v>Yes</v>
      </c>
      <c r="J735" s="146"/>
      <c r="K735" s="81" t="str">
        <f t="shared" ref="K735:O738" si="175">K$734</f>
        <v>GRA dist solar subsidy</v>
      </c>
      <c r="L735" s="81">
        <f t="shared" si="175"/>
        <v>0</v>
      </c>
      <c r="M735" s="81">
        <f t="shared" si="175"/>
        <v>10</v>
      </c>
      <c r="N735" s="81">
        <f t="shared" si="175"/>
        <v>1</v>
      </c>
      <c r="O735" s="81" t="str">
        <f t="shared" si="175"/>
        <v>weight</v>
      </c>
      <c r="P735"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81" t="str">
        <f>Q$734</f>
        <v>io-model.html</v>
      </c>
      <c r="R735" s="166"/>
    </row>
    <row r="736" spans="1:18" ht="160" customHeight="1">
      <c r="A736" s="81" t="str">
        <f t="shared" si="174"/>
        <v>Government Revenue Accounting</v>
      </c>
      <c r="B736" s="81" t="str">
        <f t="shared" si="174"/>
        <v>Distributed Solar Subsidy</v>
      </c>
      <c r="C736" s="81" t="str">
        <f t="shared" si="174"/>
        <v>GRA for Distributed Solar Subsidy</v>
      </c>
      <c r="D736" s="166" t="s">
        <v>1241</v>
      </c>
      <c r="F736" s="166" t="s">
        <v>1242</v>
      </c>
      <c r="H736" s="80">
        <v>572</v>
      </c>
      <c r="I736" s="81" t="str">
        <f>I$734</f>
        <v>Yes</v>
      </c>
      <c r="J736" s="146"/>
      <c r="K736" s="81" t="str">
        <f t="shared" si="175"/>
        <v>GRA dist solar subsidy</v>
      </c>
      <c r="L736" s="81">
        <f t="shared" si="175"/>
        <v>0</v>
      </c>
      <c r="M736" s="81">
        <f t="shared" si="175"/>
        <v>10</v>
      </c>
      <c r="N736" s="81">
        <f t="shared" si="175"/>
        <v>1</v>
      </c>
      <c r="O736" s="81" t="str">
        <f t="shared" si="175"/>
        <v>weight</v>
      </c>
      <c r="P736"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81" t="str">
        <f>Q$734</f>
        <v>io-model.html</v>
      </c>
      <c r="R736" s="166"/>
    </row>
    <row r="737" spans="1:18" ht="144" customHeight="1">
      <c r="A737" s="81" t="str">
        <f t="shared" si="174"/>
        <v>Government Revenue Accounting</v>
      </c>
      <c r="B737" s="81" t="str">
        <f t="shared" si="174"/>
        <v>Distributed Solar Subsidy</v>
      </c>
      <c r="C737" s="81" t="str">
        <f t="shared" si="174"/>
        <v>GRA for Distributed Solar Subsidy</v>
      </c>
      <c r="D737" s="166" t="s">
        <v>1244</v>
      </c>
      <c r="F737" s="166" t="s">
        <v>1245</v>
      </c>
      <c r="H737" s="80">
        <v>573</v>
      </c>
      <c r="I737" s="81" t="str">
        <f>I$734</f>
        <v>Yes</v>
      </c>
      <c r="J737" s="146"/>
      <c r="K737" s="81" t="str">
        <f t="shared" si="175"/>
        <v>GRA dist solar subsidy</v>
      </c>
      <c r="L737" s="81">
        <f t="shared" si="175"/>
        <v>0</v>
      </c>
      <c r="M737" s="81">
        <f t="shared" si="175"/>
        <v>10</v>
      </c>
      <c r="N737" s="81">
        <f t="shared" si="175"/>
        <v>1</v>
      </c>
      <c r="O737" s="81" t="str">
        <f t="shared" si="175"/>
        <v>weight</v>
      </c>
      <c r="P737"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81" t="str">
        <f>Q$734</f>
        <v>io-model.html</v>
      </c>
      <c r="R737" s="166"/>
    </row>
    <row r="738" spans="1:18" ht="144" customHeight="1">
      <c r="A738" s="81" t="str">
        <f t="shared" si="174"/>
        <v>Government Revenue Accounting</v>
      </c>
      <c r="B738" s="81" t="str">
        <f t="shared" si="174"/>
        <v>Distributed Solar Subsidy</v>
      </c>
      <c r="C738" s="81" t="str">
        <f t="shared" si="174"/>
        <v>GRA for Distributed Solar Subsidy</v>
      </c>
      <c r="D738" s="166" t="s">
        <v>1247</v>
      </c>
      <c r="F738" s="166" t="s">
        <v>1248</v>
      </c>
      <c r="H738" s="80">
        <v>574</v>
      </c>
      <c r="I738" s="81" t="str">
        <f>I$734</f>
        <v>Yes</v>
      </c>
      <c r="J738" s="146"/>
      <c r="K738" s="81" t="str">
        <f t="shared" si="175"/>
        <v>GRA dist solar subsidy</v>
      </c>
      <c r="L738" s="81">
        <f t="shared" si="175"/>
        <v>0</v>
      </c>
      <c r="M738" s="81">
        <f t="shared" si="175"/>
        <v>10</v>
      </c>
      <c r="N738" s="81">
        <f t="shared" si="175"/>
        <v>1</v>
      </c>
      <c r="O738" s="81" t="str">
        <f t="shared" si="175"/>
        <v>weight</v>
      </c>
      <c r="P738"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81" t="str">
        <f>Q$734</f>
        <v>io-model.html</v>
      </c>
      <c r="R738" s="166"/>
    </row>
    <row r="739" spans="1:18" ht="160" customHeight="1">
      <c r="A739" s="166" t="s">
        <v>1229</v>
      </c>
      <c r="B739" s="166" t="s">
        <v>1263</v>
      </c>
      <c r="C739" s="166" t="s">
        <v>1264</v>
      </c>
      <c r="D739" s="166" t="s">
        <v>1232</v>
      </c>
      <c r="F739" s="166" t="s">
        <v>1233</v>
      </c>
      <c r="H739" s="80">
        <v>575</v>
      </c>
      <c r="I739" s="166" t="s">
        <v>311</v>
      </c>
      <c r="J739" s="146"/>
      <c r="K739" s="166" t="s">
        <v>1265</v>
      </c>
      <c r="L739" s="166">
        <v>0</v>
      </c>
      <c r="M739" s="166">
        <v>10</v>
      </c>
      <c r="N739" s="166">
        <v>1</v>
      </c>
      <c r="O739" s="166" t="s">
        <v>1235</v>
      </c>
      <c r="P739"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66" t="s">
        <v>1237</v>
      </c>
      <c r="R739" s="166"/>
    </row>
    <row r="740" spans="1:18" ht="160" customHeight="1">
      <c r="A740" s="81" t="str">
        <f t="shared" ref="A740:C743" si="176">A$739</f>
        <v>Government Revenue Accounting</v>
      </c>
      <c r="B740" s="81" t="str">
        <f t="shared" si="176"/>
        <v>Fuel Subsidy</v>
      </c>
      <c r="C740" s="81" t="str">
        <f t="shared" si="176"/>
        <v>GRA for Fuel Subsidies</v>
      </c>
      <c r="D740" s="166" t="s">
        <v>1238</v>
      </c>
      <c r="F740" s="166" t="s">
        <v>1239</v>
      </c>
      <c r="H740" s="80">
        <v>576</v>
      </c>
      <c r="I740" s="81" t="str">
        <f>I$739</f>
        <v>Yes</v>
      </c>
      <c r="J740" s="146"/>
      <c r="K740" s="81" t="str">
        <f t="shared" ref="K740:O743" si="177">K$739</f>
        <v>GRA fuel subsidy</v>
      </c>
      <c r="L740" s="81">
        <f t="shared" si="177"/>
        <v>0</v>
      </c>
      <c r="M740" s="81">
        <f t="shared" si="177"/>
        <v>10</v>
      </c>
      <c r="N740" s="81">
        <f t="shared" si="177"/>
        <v>1</v>
      </c>
      <c r="O740" s="81" t="str">
        <f t="shared" si="177"/>
        <v>weight</v>
      </c>
      <c r="P740"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81" t="str">
        <f>Q$739</f>
        <v>io-model.html</v>
      </c>
      <c r="R740" s="166"/>
    </row>
    <row r="741" spans="1:18" ht="160" customHeight="1">
      <c r="A741" s="81" t="str">
        <f t="shared" si="176"/>
        <v>Government Revenue Accounting</v>
      </c>
      <c r="B741" s="81" t="str">
        <f t="shared" si="176"/>
        <v>Fuel Subsidy</v>
      </c>
      <c r="C741" s="81" t="str">
        <f t="shared" si="176"/>
        <v>GRA for Fuel Subsidies</v>
      </c>
      <c r="D741" s="166" t="s">
        <v>1241</v>
      </c>
      <c r="F741" s="166" t="s">
        <v>1242</v>
      </c>
      <c r="H741" s="80">
        <v>577</v>
      </c>
      <c r="I741" s="81" t="str">
        <f>I$739</f>
        <v>Yes</v>
      </c>
      <c r="J741" s="146"/>
      <c r="K741" s="81" t="str">
        <f t="shared" si="177"/>
        <v>GRA fuel subsidy</v>
      </c>
      <c r="L741" s="81">
        <f t="shared" si="177"/>
        <v>0</v>
      </c>
      <c r="M741" s="81">
        <f t="shared" si="177"/>
        <v>10</v>
      </c>
      <c r="N741" s="81">
        <f t="shared" si="177"/>
        <v>1</v>
      </c>
      <c r="O741" s="81" t="str">
        <f t="shared" si="177"/>
        <v>weight</v>
      </c>
      <c r="P741"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81" t="str">
        <f>Q$739</f>
        <v>io-model.html</v>
      </c>
      <c r="R741" s="166"/>
    </row>
    <row r="742" spans="1:18" ht="144" customHeight="1">
      <c r="A742" s="81" t="str">
        <f t="shared" si="176"/>
        <v>Government Revenue Accounting</v>
      </c>
      <c r="B742" s="81" t="str">
        <f t="shared" si="176"/>
        <v>Fuel Subsidy</v>
      </c>
      <c r="C742" s="81" t="str">
        <f t="shared" si="176"/>
        <v>GRA for Fuel Subsidies</v>
      </c>
      <c r="D742" s="166" t="s">
        <v>1244</v>
      </c>
      <c r="F742" s="166" t="s">
        <v>1245</v>
      </c>
      <c r="H742" s="80">
        <v>578</v>
      </c>
      <c r="I742" s="81" t="str">
        <f>I$739</f>
        <v>Yes</v>
      </c>
      <c r="J742" s="146"/>
      <c r="K742" s="81" t="str">
        <f t="shared" si="177"/>
        <v>GRA fuel subsidy</v>
      </c>
      <c r="L742" s="81">
        <f t="shared" si="177"/>
        <v>0</v>
      </c>
      <c r="M742" s="81">
        <f t="shared" si="177"/>
        <v>10</v>
      </c>
      <c r="N742" s="81">
        <f t="shared" si="177"/>
        <v>1</v>
      </c>
      <c r="O742" s="81" t="str">
        <f t="shared" si="177"/>
        <v>weight</v>
      </c>
      <c r="P742"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81" t="str">
        <f>Q$739</f>
        <v>io-model.html</v>
      </c>
      <c r="R742" s="166"/>
    </row>
    <row r="743" spans="1:18" ht="144" customHeight="1">
      <c r="A743" s="81" t="str">
        <f t="shared" si="176"/>
        <v>Government Revenue Accounting</v>
      </c>
      <c r="B743" s="81" t="str">
        <f t="shared" si="176"/>
        <v>Fuel Subsidy</v>
      </c>
      <c r="C743" s="81" t="str">
        <f t="shared" si="176"/>
        <v>GRA for Fuel Subsidies</v>
      </c>
      <c r="D743" s="166" t="s">
        <v>1247</v>
      </c>
      <c r="F743" s="166" t="s">
        <v>1248</v>
      </c>
      <c r="H743" s="80">
        <v>579</v>
      </c>
      <c r="I743" s="81" t="str">
        <f>I$739</f>
        <v>Yes</v>
      </c>
      <c r="J743" s="146"/>
      <c r="K743" s="81" t="str">
        <f t="shared" si="177"/>
        <v>GRA fuel subsidy</v>
      </c>
      <c r="L743" s="81">
        <f t="shared" si="177"/>
        <v>0</v>
      </c>
      <c r="M743" s="81">
        <f t="shared" si="177"/>
        <v>10</v>
      </c>
      <c r="N743" s="81">
        <f t="shared" si="177"/>
        <v>1</v>
      </c>
      <c r="O743" s="81" t="str">
        <f t="shared" si="177"/>
        <v>weight</v>
      </c>
      <c r="P743"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81" t="str">
        <f>Q$739</f>
        <v>io-model.html</v>
      </c>
      <c r="R743" s="166"/>
    </row>
    <row r="744" spans="1:18" ht="160" customHeight="1">
      <c r="A744" s="166" t="s">
        <v>1229</v>
      </c>
      <c r="B744" s="166" t="s">
        <v>1266</v>
      </c>
      <c r="C744" s="166" t="s">
        <v>1267</v>
      </c>
      <c r="D744" s="166" t="s">
        <v>1232</v>
      </c>
      <c r="F744" s="166" t="s">
        <v>1233</v>
      </c>
      <c r="H744" s="80">
        <v>580</v>
      </c>
      <c r="I744" s="166" t="s">
        <v>311</v>
      </c>
      <c r="J744" s="146"/>
      <c r="K744" s="166" t="s">
        <v>1268</v>
      </c>
      <c r="L744" s="166">
        <v>0</v>
      </c>
      <c r="M744" s="166">
        <v>10</v>
      </c>
      <c r="N744" s="166">
        <v>1</v>
      </c>
      <c r="O744" s="166" t="s">
        <v>1235</v>
      </c>
      <c r="P744"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66" t="s">
        <v>1237</v>
      </c>
      <c r="R744" s="166"/>
    </row>
    <row r="745" spans="1:18" ht="160" customHeight="1">
      <c r="A745" s="81" t="str">
        <f t="shared" ref="A745:C748" si="178">A$744</f>
        <v>Government Revenue Accounting</v>
      </c>
      <c r="B745" s="81" t="str">
        <f t="shared" si="178"/>
        <v>National Debt Interest</v>
      </c>
      <c r="C745" s="81" t="str">
        <f t="shared" si="178"/>
        <v>GRA for National Debt Interest</v>
      </c>
      <c r="D745" s="166" t="s">
        <v>1238</v>
      </c>
      <c r="F745" s="166" t="s">
        <v>1239</v>
      </c>
      <c r="H745" s="80">
        <v>581</v>
      </c>
      <c r="I745" s="81" t="str">
        <f>I$744</f>
        <v>Yes</v>
      </c>
      <c r="J745" s="146"/>
      <c r="K745" s="81" t="str">
        <f t="shared" ref="K745:O748" si="179">K$744</f>
        <v>GRA national debt interest</v>
      </c>
      <c r="L745" s="81">
        <f t="shared" si="179"/>
        <v>0</v>
      </c>
      <c r="M745" s="81">
        <f t="shared" si="179"/>
        <v>10</v>
      </c>
      <c r="N745" s="81">
        <f t="shared" si="179"/>
        <v>1</v>
      </c>
      <c r="O745" s="81" t="str">
        <f t="shared" si="179"/>
        <v>weight</v>
      </c>
      <c r="P745"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81" t="str">
        <f>Q$744</f>
        <v>io-model.html</v>
      </c>
      <c r="R745" s="166"/>
    </row>
    <row r="746" spans="1:18" ht="160" customHeight="1">
      <c r="A746" s="81" t="str">
        <f t="shared" si="178"/>
        <v>Government Revenue Accounting</v>
      </c>
      <c r="B746" s="81" t="str">
        <f t="shared" si="178"/>
        <v>National Debt Interest</v>
      </c>
      <c r="C746" s="81" t="str">
        <f t="shared" si="178"/>
        <v>GRA for National Debt Interest</v>
      </c>
      <c r="D746" s="166" t="s">
        <v>1241</v>
      </c>
      <c r="F746" s="166" t="s">
        <v>1242</v>
      </c>
      <c r="H746" s="80">
        <v>582</v>
      </c>
      <c r="I746" s="81" t="str">
        <f>I$744</f>
        <v>Yes</v>
      </c>
      <c r="J746" s="146"/>
      <c r="K746" s="81" t="str">
        <f t="shared" si="179"/>
        <v>GRA national debt interest</v>
      </c>
      <c r="L746" s="81">
        <f t="shared" si="179"/>
        <v>0</v>
      </c>
      <c r="M746" s="81">
        <f t="shared" si="179"/>
        <v>10</v>
      </c>
      <c r="N746" s="81">
        <f t="shared" si="179"/>
        <v>1</v>
      </c>
      <c r="O746" s="81" t="str">
        <f t="shared" si="179"/>
        <v>weight</v>
      </c>
      <c r="P746"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81" t="str">
        <f>Q$744</f>
        <v>io-model.html</v>
      </c>
      <c r="R746" s="166"/>
    </row>
    <row r="747" spans="1:18" ht="144" customHeight="1">
      <c r="A747" s="81" t="str">
        <f t="shared" si="178"/>
        <v>Government Revenue Accounting</v>
      </c>
      <c r="B747" s="81" t="str">
        <f t="shared" si="178"/>
        <v>National Debt Interest</v>
      </c>
      <c r="C747" s="81" t="str">
        <f t="shared" si="178"/>
        <v>GRA for National Debt Interest</v>
      </c>
      <c r="D747" s="166" t="s">
        <v>1244</v>
      </c>
      <c r="F747" s="166" t="s">
        <v>1245</v>
      </c>
      <c r="H747" s="80">
        <v>583</v>
      </c>
      <c r="I747" s="81" t="str">
        <f>I$744</f>
        <v>Yes</v>
      </c>
      <c r="J747" s="146"/>
      <c r="K747" s="81" t="str">
        <f t="shared" si="179"/>
        <v>GRA national debt interest</v>
      </c>
      <c r="L747" s="81">
        <f t="shared" si="179"/>
        <v>0</v>
      </c>
      <c r="M747" s="81">
        <f t="shared" si="179"/>
        <v>10</v>
      </c>
      <c r="N747" s="81">
        <f t="shared" si="179"/>
        <v>1</v>
      </c>
      <c r="O747" s="81" t="str">
        <f t="shared" si="179"/>
        <v>weight</v>
      </c>
      <c r="P747"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81" t="str">
        <f>Q$744</f>
        <v>io-model.html</v>
      </c>
      <c r="R747" s="166"/>
    </row>
    <row r="748" spans="1:18" ht="144" customHeight="1">
      <c r="A748" s="81" t="str">
        <f t="shared" si="178"/>
        <v>Government Revenue Accounting</v>
      </c>
      <c r="B748" s="81" t="str">
        <f t="shared" si="178"/>
        <v>National Debt Interest</v>
      </c>
      <c r="C748" s="81" t="str">
        <f t="shared" si="178"/>
        <v>GRA for National Debt Interest</v>
      </c>
      <c r="D748" s="166" t="s">
        <v>1247</v>
      </c>
      <c r="F748" s="166" t="s">
        <v>1248</v>
      </c>
      <c r="H748" s="80">
        <v>584</v>
      </c>
      <c r="I748" s="81" t="str">
        <f>I$744</f>
        <v>Yes</v>
      </c>
      <c r="J748" s="146"/>
      <c r="K748" s="81" t="str">
        <f t="shared" si="179"/>
        <v>GRA national debt interest</v>
      </c>
      <c r="L748" s="81">
        <f t="shared" si="179"/>
        <v>0</v>
      </c>
      <c r="M748" s="81">
        <f t="shared" si="179"/>
        <v>10</v>
      </c>
      <c r="N748" s="81">
        <f t="shared" si="179"/>
        <v>1</v>
      </c>
      <c r="O748" s="81" t="str">
        <f t="shared" si="179"/>
        <v>weight</v>
      </c>
      <c r="P748"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81" t="str">
        <f>Q$744</f>
        <v>io-model.html</v>
      </c>
      <c r="R748" s="166"/>
    </row>
    <row r="749" spans="1:18" ht="160" customHeight="1">
      <c r="A749" s="166" t="s">
        <v>1229</v>
      </c>
      <c r="B749" s="166" t="s">
        <v>1269</v>
      </c>
      <c r="C749" s="166" t="s">
        <v>1270</v>
      </c>
      <c r="D749" s="166" t="s">
        <v>1232</v>
      </c>
      <c r="F749" s="166" t="s">
        <v>1233</v>
      </c>
      <c r="H749" s="80">
        <v>585</v>
      </c>
      <c r="I749" s="166" t="s">
        <v>311</v>
      </c>
      <c r="J749" s="146"/>
      <c r="K749" s="166" t="s">
        <v>1271</v>
      </c>
      <c r="L749" s="166">
        <v>0</v>
      </c>
      <c r="M749" s="166">
        <v>10</v>
      </c>
      <c r="N749" s="166">
        <v>1</v>
      </c>
      <c r="O749" s="166" t="s">
        <v>1235</v>
      </c>
      <c r="P749" s="131"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66" t="s">
        <v>1237</v>
      </c>
      <c r="R749" s="166"/>
    </row>
    <row r="750" spans="1:18" ht="160" customHeight="1">
      <c r="A750" s="81" t="str">
        <f t="shared" ref="A750:C753" si="180">A$749</f>
        <v>Government Revenue Accounting</v>
      </c>
      <c r="B750" s="81" t="str">
        <f t="shared" si="180"/>
        <v>Remaining Government Cash Flows</v>
      </c>
      <c r="C750" s="81" t="str">
        <f t="shared" si="180"/>
        <v>GRA for Remaining Government Cash Flow Changes</v>
      </c>
      <c r="D750" s="166" t="s">
        <v>1238</v>
      </c>
      <c r="F750" s="166" t="s">
        <v>1239</v>
      </c>
      <c r="H750" s="80">
        <v>586</v>
      </c>
      <c r="I750" s="81" t="str">
        <f>I$749</f>
        <v>Yes</v>
      </c>
      <c r="J750" s="146"/>
      <c r="K750" s="81" t="str">
        <f t="shared" ref="K750:O753" si="181">K$749</f>
        <v>GRA remaining cash flow changes</v>
      </c>
      <c r="L750" s="81">
        <f t="shared" si="181"/>
        <v>0</v>
      </c>
      <c r="M750" s="81">
        <f t="shared" si="181"/>
        <v>10</v>
      </c>
      <c r="N750" s="81">
        <f t="shared" si="181"/>
        <v>1</v>
      </c>
      <c r="O750" s="81" t="str">
        <f t="shared" si="181"/>
        <v>weight</v>
      </c>
      <c r="P750" s="131"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81" t="str">
        <f>Q$749</f>
        <v>io-model.html</v>
      </c>
      <c r="R750" s="166"/>
    </row>
    <row r="751" spans="1:18" ht="160" customHeight="1">
      <c r="A751" s="81" t="str">
        <f t="shared" si="180"/>
        <v>Government Revenue Accounting</v>
      </c>
      <c r="B751" s="81" t="str">
        <f t="shared" si="180"/>
        <v>Remaining Government Cash Flows</v>
      </c>
      <c r="C751" s="81" t="str">
        <f t="shared" si="180"/>
        <v>GRA for Remaining Government Cash Flow Changes</v>
      </c>
      <c r="D751" s="166" t="s">
        <v>1241</v>
      </c>
      <c r="F751" s="166" t="s">
        <v>1242</v>
      </c>
      <c r="H751" s="80">
        <v>587</v>
      </c>
      <c r="I751" s="81" t="str">
        <f>I$749</f>
        <v>Yes</v>
      </c>
      <c r="J751" s="146"/>
      <c r="K751" s="81" t="str">
        <f t="shared" si="181"/>
        <v>GRA remaining cash flow changes</v>
      </c>
      <c r="L751" s="81">
        <f t="shared" si="181"/>
        <v>0</v>
      </c>
      <c r="M751" s="81">
        <f t="shared" si="181"/>
        <v>10</v>
      </c>
      <c r="N751" s="81">
        <f t="shared" si="181"/>
        <v>1</v>
      </c>
      <c r="O751" s="81" t="str">
        <f t="shared" si="181"/>
        <v>weight</v>
      </c>
      <c r="P751" s="131"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81" t="str">
        <f>Q$749</f>
        <v>io-model.html</v>
      </c>
      <c r="R751" s="166"/>
    </row>
    <row r="752" spans="1:18" ht="144" customHeight="1">
      <c r="A752" s="81" t="str">
        <f t="shared" si="180"/>
        <v>Government Revenue Accounting</v>
      </c>
      <c r="B752" s="81" t="str">
        <f t="shared" si="180"/>
        <v>Remaining Government Cash Flows</v>
      </c>
      <c r="C752" s="81" t="str">
        <f t="shared" si="180"/>
        <v>GRA for Remaining Government Cash Flow Changes</v>
      </c>
      <c r="D752" s="166" t="s">
        <v>1244</v>
      </c>
      <c r="F752" s="166" t="s">
        <v>1245</v>
      </c>
      <c r="H752" s="80">
        <v>588</v>
      </c>
      <c r="I752" s="81" t="str">
        <f>I$749</f>
        <v>Yes</v>
      </c>
      <c r="J752" s="146"/>
      <c r="K752" s="81" t="str">
        <f t="shared" si="181"/>
        <v>GRA remaining cash flow changes</v>
      </c>
      <c r="L752" s="81">
        <f t="shared" si="181"/>
        <v>0</v>
      </c>
      <c r="M752" s="81">
        <f t="shared" si="181"/>
        <v>10</v>
      </c>
      <c r="N752" s="81">
        <f t="shared" si="181"/>
        <v>1</v>
      </c>
      <c r="O752" s="81" t="str">
        <f t="shared" si="181"/>
        <v>weight</v>
      </c>
      <c r="P752" s="131"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81" t="str">
        <f>Q$749</f>
        <v>io-model.html</v>
      </c>
      <c r="R752" s="166"/>
    </row>
    <row r="753" spans="1:18" ht="144" customHeight="1">
      <c r="A753" s="81" t="str">
        <f t="shared" si="180"/>
        <v>Government Revenue Accounting</v>
      </c>
      <c r="B753" s="81" t="str">
        <f t="shared" si="180"/>
        <v>Remaining Government Cash Flows</v>
      </c>
      <c r="C753" s="81" t="str">
        <f t="shared" si="180"/>
        <v>GRA for Remaining Government Cash Flow Changes</v>
      </c>
      <c r="D753" s="166" t="s">
        <v>1247</v>
      </c>
      <c r="F753" s="166" t="s">
        <v>1248</v>
      </c>
      <c r="H753" s="80">
        <v>589</v>
      </c>
      <c r="I753" s="81" t="str">
        <f>I$749</f>
        <v>Yes</v>
      </c>
      <c r="J753" s="146"/>
      <c r="K753" s="81" t="str">
        <f t="shared" si="181"/>
        <v>GRA remaining cash flow changes</v>
      </c>
      <c r="L753" s="81">
        <f t="shared" si="181"/>
        <v>0</v>
      </c>
      <c r="M753" s="81">
        <f t="shared" si="181"/>
        <v>10</v>
      </c>
      <c r="N753" s="81">
        <f t="shared" si="181"/>
        <v>1</v>
      </c>
      <c r="O753" s="81" t="str">
        <f t="shared" si="181"/>
        <v>weight</v>
      </c>
      <c r="P753" s="131"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81" t="str">
        <f>Q$749</f>
        <v>io-model.html</v>
      </c>
      <c r="R753" s="166"/>
    </row>
    <row r="754" spans="1:18">
      <c r="H754" s="166"/>
      <c r="J754" s="166"/>
      <c r="P754" s="130"/>
      <c r="R754" s="166"/>
    </row>
    <row r="755" spans="1:18">
      <c r="H755" s="166"/>
      <c r="J755" s="166"/>
      <c r="P755" s="130"/>
      <c r="R755" s="166"/>
    </row>
    <row r="756" spans="1:18">
      <c r="H756" s="166"/>
      <c r="J756" s="166"/>
      <c r="P756" s="130"/>
      <c r="R756" s="166"/>
    </row>
    <row r="757" spans="1:18">
      <c r="H757" s="166"/>
      <c r="J757" s="166"/>
      <c r="P757" s="130"/>
      <c r="R757" s="166"/>
    </row>
    <row r="758" spans="1:18">
      <c r="H758" s="166"/>
      <c r="J758" s="166"/>
      <c r="P758" s="130"/>
      <c r="R758" s="166"/>
    </row>
    <row r="759" spans="1:18">
      <c r="P759" s="130"/>
    </row>
    <row r="760" spans="1:18">
      <c r="P760" s="130"/>
    </row>
    <row r="761" spans="1:18">
      <c r="P761" s="130"/>
    </row>
    <row r="762" spans="1:18">
      <c r="P762" s="130"/>
    </row>
    <row r="763" spans="1:18">
      <c r="P763" s="130"/>
    </row>
    <row r="764" spans="1:18">
      <c r="P764" s="130"/>
    </row>
    <row r="765" spans="1:18">
      <c r="P765" s="130"/>
    </row>
    <row r="766" spans="1:18">
      <c r="P766" s="130"/>
    </row>
    <row r="767" spans="1:18">
      <c r="P767" s="130"/>
    </row>
    <row r="768" spans="1:18">
      <c r="P768" s="130"/>
    </row>
    <row r="769" spans="16:16">
      <c r="P769" s="130"/>
    </row>
    <row r="770" spans="16:16">
      <c r="P770" s="130"/>
    </row>
    <row r="771" spans="16:16">
      <c r="P771" s="130"/>
    </row>
    <row r="772" spans="16:16">
      <c r="P772" s="130"/>
    </row>
    <row r="773" spans="16:16">
      <c r="P773" s="130"/>
    </row>
    <row r="774" spans="16:16">
      <c r="P774" s="130"/>
    </row>
    <row r="775" spans="16:16">
      <c r="P775" s="130"/>
    </row>
    <row r="776" spans="16:16">
      <c r="P776" s="130"/>
    </row>
    <row r="777" spans="16:16">
      <c r="P777" s="130"/>
    </row>
    <row r="778" spans="16:16">
      <c r="P778" s="130"/>
    </row>
    <row r="779" spans="16:16">
      <c r="P779" s="130"/>
    </row>
    <row r="780" spans="16:16">
      <c r="P780" s="130"/>
    </row>
    <row r="781" spans="16:16">
      <c r="P781" s="130"/>
    </row>
    <row r="782" spans="16:16">
      <c r="P782" s="130"/>
    </row>
    <row r="783" spans="16:16">
      <c r="P783" s="130"/>
    </row>
    <row r="784" spans="16:16">
      <c r="P784" s="130"/>
    </row>
    <row r="785" spans="16:16">
      <c r="P785" s="130"/>
    </row>
    <row r="786" spans="16:16">
      <c r="P786" s="130"/>
    </row>
    <row r="787" spans="16:16">
      <c r="P787" s="130"/>
    </row>
    <row r="788" spans="16:16">
      <c r="P788" s="130"/>
    </row>
    <row r="789" spans="16:16">
      <c r="P789" s="130"/>
    </row>
    <row r="790" spans="16:16">
      <c r="P790" s="130"/>
    </row>
    <row r="791" spans="16:16">
      <c r="P791" s="130"/>
    </row>
    <row r="792" spans="16:16">
      <c r="P792" s="130"/>
    </row>
    <row r="793" spans="16:16">
      <c r="P793" s="130"/>
    </row>
    <row r="794" spans="16:16">
      <c r="P794" s="130"/>
    </row>
    <row r="795" spans="16:16">
      <c r="P795" s="130"/>
    </row>
    <row r="796" spans="16:16">
      <c r="P796" s="130"/>
    </row>
    <row r="797" spans="16:16">
      <c r="P797" s="130"/>
    </row>
    <row r="798" spans="16:16">
      <c r="P798" s="130"/>
    </row>
    <row r="799" spans="16:16">
      <c r="P799" s="130"/>
    </row>
    <row r="800" spans="16:16">
      <c r="P800" s="130"/>
    </row>
    <row r="801" spans="16:16">
      <c r="P801" s="130"/>
    </row>
    <row r="802" spans="16:16">
      <c r="P802" s="130"/>
    </row>
    <row r="803" spans="16:16">
      <c r="P803" s="130"/>
    </row>
    <row r="804" spans="16:16">
      <c r="P804" s="130"/>
    </row>
    <row r="805" spans="16:16">
      <c r="P805" s="130"/>
    </row>
    <row r="806" spans="16:16">
      <c r="P806" s="130"/>
    </row>
    <row r="807" spans="16:16">
      <c r="P807" s="130"/>
    </row>
    <row r="808" spans="16:16">
      <c r="P808" s="130"/>
    </row>
    <row r="809" spans="16:16">
      <c r="P809" s="130"/>
    </row>
    <row r="810" spans="16:16">
      <c r="P810" s="130"/>
    </row>
    <row r="811" spans="16:16">
      <c r="P811" s="130"/>
    </row>
    <row r="812" spans="16:16">
      <c r="P812" s="130"/>
    </row>
    <row r="813" spans="16:16">
      <c r="P813" s="130"/>
    </row>
    <row r="814" spans="16:16">
      <c r="P814" s="130"/>
    </row>
    <row r="815" spans="16:16">
      <c r="P815" s="130"/>
    </row>
    <row r="816" spans="16:16">
      <c r="P816" s="130"/>
    </row>
    <row r="817" spans="16:16">
      <c r="P817" s="130"/>
    </row>
    <row r="818" spans="16:16">
      <c r="P818" s="130"/>
    </row>
    <row r="819" spans="16:16">
      <c r="P819" s="130"/>
    </row>
    <row r="820" spans="16:16">
      <c r="P820" s="130"/>
    </row>
    <row r="821" spans="16:16">
      <c r="P821" s="130"/>
    </row>
    <row r="822" spans="16:16">
      <c r="P822" s="130"/>
    </row>
    <row r="823" spans="16:16">
      <c r="P823" s="130"/>
    </row>
    <row r="824" spans="16:16">
      <c r="P824" s="130"/>
    </row>
    <row r="825" spans="16:16">
      <c r="P825" s="130"/>
    </row>
    <row r="826" spans="16:16">
      <c r="P826" s="130"/>
    </row>
    <row r="827" spans="16:16">
      <c r="P827" s="130"/>
    </row>
    <row r="828" spans="16:16">
      <c r="P828" s="130"/>
    </row>
    <row r="829" spans="16:16">
      <c r="P829" s="130"/>
    </row>
    <row r="830" spans="16:16">
      <c r="P830" s="130"/>
    </row>
    <row r="831" spans="16:16">
      <c r="P831" s="130"/>
    </row>
    <row r="832" spans="16:16">
      <c r="P832" s="130"/>
    </row>
    <row r="833" spans="16:16">
      <c r="P833" s="130"/>
    </row>
    <row r="834" spans="16:16">
      <c r="P834" s="130"/>
    </row>
    <row r="835" spans="16:16">
      <c r="P835" s="130"/>
    </row>
    <row r="836" spans="16:16">
      <c r="P836" s="130"/>
    </row>
    <row r="837" spans="16:16">
      <c r="P837" s="130"/>
    </row>
    <row r="838" spans="16:16">
      <c r="P838" s="130"/>
    </row>
    <row r="839" spans="16:16">
      <c r="P839" s="130"/>
    </row>
    <row r="840" spans="16:16">
      <c r="P840" s="130"/>
    </row>
    <row r="841" spans="16:16">
      <c r="P841" s="130"/>
    </row>
    <row r="842" spans="16:16">
      <c r="P842" s="130"/>
    </row>
    <row r="843" spans="16:16">
      <c r="P843" s="130"/>
    </row>
    <row r="844" spans="16:16">
      <c r="P844" s="130"/>
    </row>
    <row r="845" spans="16:16">
      <c r="P845" s="130"/>
    </row>
    <row r="846" spans="16:16">
      <c r="P846" s="130"/>
    </row>
    <row r="847" spans="16:16">
      <c r="P847" s="130"/>
    </row>
    <row r="848" spans="16:16">
      <c r="P848" s="130"/>
    </row>
    <row r="849" spans="16:16">
      <c r="P849" s="130"/>
    </row>
    <row r="850" spans="16:16">
      <c r="P850" s="130"/>
    </row>
    <row r="851" spans="16:16">
      <c r="P851" s="130"/>
    </row>
    <row r="852" spans="16:16">
      <c r="P852" s="130"/>
    </row>
    <row r="853" spans="16:16">
      <c r="P853" s="130"/>
    </row>
    <row r="854" spans="16:16">
      <c r="P854" s="130"/>
    </row>
    <row r="855" spans="16:16">
      <c r="P855" s="130"/>
    </row>
    <row r="856" spans="16:16">
      <c r="P856" s="130"/>
    </row>
    <row r="857" spans="16:16">
      <c r="P857" s="130"/>
    </row>
    <row r="858" spans="16:16">
      <c r="P858" s="130"/>
    </row>
    <row r="859" spans="16:16">
      <c r="P859" s="130"/>
    </row>
    <row r="860" spans="16:16">
      <c r="P860" s="130"/>
    </row>
    <row r="861" spans="16:16">
      <c r="P861" s="130"/>
    </row>
    <row r="862" spans="16:16">
      <c r="P862" s="130"/>
    </row>
    <row r="863" spans="16:16">
      <c r="P863" s="130"/>
    </row>
    <row r="864" spans="16:16">
      <c r="P864" s="130"/>
    </row>
    <row r="865" spans="16:16">
      <c r="P865" s="130"/>
    </row>
    <row r="866" spans="16:16">
      <c r="P866" s="130"/>
    </row>
    <row r="867" spans="16:16">
      <c r="P867" s="130"/>
    </row>
    <row r="868" spans="16:16">
      <c r="P868" s="130"/>
    </row>
    <row r="869" spans="16:16">
      <c r="P869" s="130"/>
    </row>
    <row r="870" spans="16:16">
      <c r="P870" s="130"/>
    </row>
    <row r="871" spans="16:16">
      <c r="P871" s="130"/>
    </row>
    <row r="872" spans="16:16">
      <c r="P872" s="130"/>
    </row>
    <row r="873" spans="16:16">
      <c r="P873" s="130"/>
    </row>
    <row r="874" spans="16:16">
      <c r="P874" s="130"/>
    </row>
    <row r="875" spans="16:16">
      <c r="P875" s="130"/>
    </row>
    <row r="876" spans="16:16">
      <c r="P876" s="130"/>
    </row>
    <row r="877" spans="16:16">
      <c r="P877" s="130"/>
    </row>
    <row r="878" spans="16:16">
      <c r="P878" s="130"/>
    </row>
    <row r="879" spans="16:16">
      <c r="P879" s="130"/>
    </row>
    <row r="880" spans="16:16">
      <c r="P880" s="130"/>
    </row>
    <row r="881" spans="16:16">
      <c r="P881" s="130"/>
    </row>
    <row r="882" spans="16:16">
      <c r="P882" s="130"/>
    </row>
    <row r="883" spans="16:16">
      <c r="P883" s="130"/>
    </row>
    <row r="884" spans="16:16">
      <c r="P884" s="130"/>
    </row>
    <row r="885" spans="16:16">
      <c r="P885" s="130"/>
    </row>
    <row r="886" spans="16:16">
      <c r="P886" s="130"/>
    </row>
    <row r="887" spans="16:16">
      <c r="P887" s="130"/>
    </row>
    <row r="888" spans="16:16">
      <c r="P888" s="130"/>
    </row>
    <row r="889" spans="16:16">
      <c r="P889" s="130"/>
    </row>
    <row r="890" spans="16:16">
      <c r="P890" s="130"/>
    </row>
    <row r="891" spans="16:16">
      <c r="P891" s="130"/>
    </row>
    <row r="892" spans="16:16">
      <c r="P892" s="130"/>
    </row>
    <row r="893" spans="16:16">
      <c r="P893" s="130"/>
    </row>
    <row r="894" spans="16:16">
      <c r="P894" s="130"/>
    </row>
    <row r="895" spans="16:16">
      <c r="P895" s="130"/>
    </row>
    <row r="896" spans="16:16">
      <c r="P896" s="130"/>
    </row>
    <row r="897" spans="16:16">
      <c r="P897" s="130"/>
    </row>
    <row r="898" spans="16:16">
      <c r="P898" s="130"/>
    </row>
    <row r="899" spans="16:16">
      <c r="P899" s="130"/>
    </row>
    <row r="900" spans="16:16">
      <c r="P900" s="130"/>
    </row>
    <row r="901" spans="16:16">
      <c r="P901" s="130"/>
    </row>
    <row r="902" spans="16:16">
      <c r="P902" s="130"/>
    </row>
    <row r="903" spans="16:16">
      <c r="P903" s="130"/>
    </row>
    <row r="904" spans="16:16">
      <c r="P904" s="130"/>
    </row>
    <row r="905" spans="16:16">
      <c r="P905" s="130"/>
    </row>
    <row r="906" spans="16:16">
      <c r="P906" s="130"/>
    </row>
    <row r="907" spans="16:16">
      <c r="P907" s="130"/>
    </row>
    <row r="908" spans="16:16">
      <c r="P908" s="130"/>
    </row>
    <row r="909" spans="16:16">
      <c r="P909" s="130"/>
    </row>
    <row r="910" spans="16:16">
      <c r="P910" s="130"/>
    </row>
    <row r="911" spans="16:16">
      <c r="P911" s="130"/>
    </row>
    <row r="912" spans="16:16">
      <c r="P912" s="130"/>
    </row>
    <row r="913" spans="16:16">
      <c r="P913" s="130"/>
    </row>
    <row r="914" spans="16:16">
      <c r="P914" s="130"/>
    </row>
    <row r="915" spans="16:16">
      <c r="P915" s="130"/>
    </row>
    <row r="916" spans="16:16">
      <c r="P916" s="130"/>
    </row>
    <row r="917" spans="16:16">
      <c r="P917" s="130"/>
    </row>
    <row r="918" spans="16:16">
      <c r="P918" s="130"/>
    </row>
    <row r="919" spans="16:16">
      <c r="P919" s="130"/>
    </row>
    <row r="920" spans="16:16">
      <c r="P920" s="130"/>
    </row>
    <row r="921" spans="16:16">
      <c r="P921" s="130"/>
    </row>
    <row r="922" spans="16:16">
      <c r="P922" s="130"/>
    </row>
    <row r="923" spans="16:16">
      <c r="P923" s="130"/>
    </row>
    <row r="924" spans="16:16">
      <c r="P924" s="130"/>
    </row>
    <row r="925" spans="16:16">
      <c r="P925" s="130"/>
    </row>
    <row r="926" spans="16:16">
      <c r="P926" s="130"/>
    </row>
    <row r="927" spans="16:16">
      <c r="P927" s="130"/>
    </row>
    <row r="928" spans="16:16">
      <c r="P928" s="130"/>
    </row>
    <row r="929" spans="16:16">
      <c r="P929" s="130"/>
    </row>
    <row r="930" spans="16:16">
      <c r="P930" s="130"/>
    </row>
    <row r="931" spans="16:16">
      <c r="P931" s="130"/>
    </row>
    <row r="932" spans="16:16">
      <c r="P932" s="130"/>
    </row>
    <row r="933" spans="16:16">
      <c r="P933" s="130"/>
    </row>
    <row r="934" spans="16:16">
      <c r="P934" s="130"/>
    </row>
    <row r="935" spans="16:16">
      <c r="P935" s="130"/>
    </row>
    <row r="936" spans="16:16">
      <c r="P936" s="130"/>
    </row>
    <row r="937" spans="16:16">
      <c r="P937" s="130"/>
    </row>
    <row r="938" spans="16:16">
      <c r="P938" s="130"/>
    </row>
    <row r="939" spans="16:16">
      <c r="P939" s="130"/>
    </row>
    <row r="940" spans="16:16">
      <c r="P940" s="130"/>
    </row>
    <row r="941" spans="16:16">
      <c r="P941" s="130"/>
    </row>
    <row r="942" spans="16:16">
      <c r="P942" s="130"/>
    </row>
    <row r="943" spans="16:16">
      <c r="P943" s="130"/>
    </row>
    <row r="944" spans="16:16">
      <c r="P944" s="130"/>
    </row>
    <row r="945" spans="16:16">
      <c r="P945" s="130"/>
    </row>
    <row r="946" spans="16:16">
      <c r="P946" s="130"/>
    </row>
    <row r="947" spans="16:16">
      <c r="P947" s="130"/>
    </row>
    <row r="948" spans="16:16">
      <c r="P948" s="130"/>
    </row>
    <row r="949" spans="16:16">
      <c r="P949" s="130"/>
    </row>
    <row r="950" spans="16:16">
      <c r="P950" s="130"/>
    </row>
    <row r="951" spans="16:16">
      <c r="P951" s="130"/>
    </row>
    <row r="952" spans="16:16">
      <c r="P952" s="130"/>
    </row>
    <row r="953" spans="16:16">
      <c r="P953" s="130"/>
    </row>
    <row r="954" spans="16:16">
      <c r="P954" s="132"/>
    </row>
    <row r="955" spans="16:16">
      <c r="P955" s="132"/>
    </row>
    <row r="956" spans="16:16">
      <c r="P956" s="132"/>
    </row>
    <row r="957" spans="16:16">
      <c r="P957" s="132"/>
    </row>
    <row r="958" spans="16:16">
      <c r="P958" s="132"/>
    </row>
    <row r="959" spans="16:16">
      <c r="P959" s="132"/>
    </row>
    <row r="960" spans="16:16">
      <c r="P960" s="132"/>
    </row>
    <row r="961" spans="16:16">
      <c r="P961" s="132"/>
    </row>
    <row r="962" spans="16:16">
      <c r="P962" s="132"/>
    </row>
    <row r="963" spans="16:16">
      <c r="P963" s="132"/>
    </row>
    <row r="964" spans="16:16">
      <c r="P964" s="132"/>
    </row>
    <row r="965" spans="16:16">
      <c r="P965" s="132"/>
    </row>
    <row r="966" spans="16:16">
      <c r="P966" s="132"/>
    </row>
    <row r="967" spans="16:16">
      <c r="P967" s="132"/>
    </row>
    <row r="968" spans="16:16">
      <c r="P968" s="132"/>
    </row>
    <row r="969" spans="16:16">
      <c r="P969" s="132"/>
    </row>
    <row r="970" spans="16:16">
      <c r="P970" s="132"/>
    </row>
    <row r="971" spans="16:16">
      <c r="P971" s="132"/>
    </row>
    <row r="972" spans="16:16">
      <c r="P972" s="132"/>
    </row>
    <row r="973" spans="16:16">
      <c r="P973" s="132"/>
    </row>
    <row r="974" spans="16:16">
      <c r="P974" s="132"/>
    </row>
    <row r="975" spans="16:16">
      <c r="P975" s="132"/>
    </row>
    <row r="976" spans="16:16">
      <c r="P976" s="132"/>
    </row>
    <row r="977" spans="16:16">
      <c r="P977" s="132"/>
    </row>
    <row r="978" spans="16:16">
      <c r="P978" s="132"/>
    </row>
    <row r="979" spans="16:16">
      <c r="P979" s="132"/>
    </row>
    <row r="980" spans="16:16">
      <c r="P980" s="132"/>
    </row>
    <row r="981" spans="16:16">
      <c r="P981" s="132"/>
    </row>
    <row r="982" spans="16:16">
      <c r="P982" s="132"/>
    </row>
    <row r="983" spans="16:16">
      <c r="P983" s="132"/>
    </row>
    <row r="984" spans="16:16">
      <c r="P984" s="132"/>
    </row>
    <row r="985" spans="16:16">
      <c r="P985" s="132"/>
    </row>
    <row r="986" spans="16:16">
      <c r="P986" s="132"/>
    </row>
    <row r="987" spans="16:16">
      <c r="P987" s="132"/>
    </row>
    <row r="988" spans="16:16">
      <c r="P988" s="132"/>
    </row>
    <row r="989" spans="16:16">
      <c r="P989" s="132"/>
    </row>
    <row r="990" spans="16:16">
      <c r="P990" s="132"/>
    </row>
    <row r="991" spans="16:16">
      <c r="P991" s="132"/>
    </row>
    <row r="992" spans="16:16">
      <c r="P992" s="132"/>
    </row>
    <row r="993" spans="16:16">
      <c r="P993" s="132"/>
    </row>
    <row r="994" spans="16:16">
      <c r="P994" s="132"/>
    </row>
    <row r="995" spans="16:16">
      <c r="P995" s="132"/>
    </row>
    <row r="996" spans="16:16">
      <c r="P996" s="132"/>
    </row>
    <row r="997" spans="16:16">
      <c r="P997" s="132"/>
    </row>
    <row r="998" spans="16:16">
      <c r="P998" s="132"/>
    </row>
    <row r="999" spans="16:16">
      <c r="P999" s="132"/>
    </row>
    <row r="1000" spans="16:16">
      <c r="P1000" s="132"/>
    </row>
    <row r="1001" spans="16:16">
      <c r="P1001" s="132"/>
    </row>
    <row r="1002" spans="16:16">
      <c r="P1002" s="132"/>
    </row>
    <row r="1003" spans="16:16">
      <c r="P1003" s="132"/>
    </row>
    <row r="1004" spans="16:16">
      <c r="P1004" s="132"/>
    </row>
    <row r="1005" spans="16:16">
      <c r="P1005" s="132"/>
    </row>
    <row r="1006" spans="16:16">
      <c r="P1006" s="132"/>
    </row>
    <row r="1007" spans="16:16">
      <c r="P1007" s="132"/>
    </row>
    <row r="1008" spans="16:16">
      <c r="P1008" s="132"/>
    </row>
    <row r="1009" spans="16:16">
      <c r="P1009" s="132"/>
    </row>
    <row r="1010" spans="16:16">
      <c r="P1010" s="132"/>
    </row>
    <row r="1011" spans="16:16">
      <c r="P1011" s="132"/>
    </row>
    <row r="1012" spans="16:16">
      <c r="P1012" s="132"/>
    </row>
    <row r="1013" spans="16:16">
      <c r="P1013" s="132"/>
    </row>
    <row r="1014" spans="16:16">
      <c r="P1014" s="132"/>
    </row>
    <row r="1015" spans="16:16">
      <c r="P1015" s="132"/>
    </row>
    <row r="1016" spans="16:16">
      <c r="P1016" s="132"/>
    </row>
    <row r="1017" spans="16:16">
      <c r="P1017" s="132"/>
    </row>
    <row r="1018" spans="16:16">
      <c r="P1018" s="132"/>
    </row>
    <row r="1019" spans="16:16">
      <c r="P1019" s="132"/>
    </row>
    <row r="1020" spans="16:16">
      <c r="P1020" s="132"/>
    </row>
    <row r="1021" spans="16:16">
      <c r="P1021" s="132"/>
    </row>
    <row r="1022" spans="16:16">
      <c r="P1022" s="132"/>
    </row>
    <row r="1023" spans="16:16">
      <c r="P1023" s="132"/>
    </row>
    <row r="1024" spans="16:16">
      <c r="P1024" s="132"/>
    </row>
    <row r="1025" spans="16:16">
      <c r="P1025" s="132"/>
    </row>
    <row r="1026" spans="16:16">
      <c r="P1026" s="132"/>
    </row>
    <row r="1027" spans="16:16">
      <c r="P1027" s="132"/>
    </row>
    <row r="1028" spans="16:16">
      <c r="P1028" s="132"/>
    </row>
    <row r="1029" spans="16:16">
      <c r="P1029" s="132"/>
    </row>
    <row r="1030" spans="16:16">
      <c r="P1030" s="132"/>
    </row>
    <row r="1031" spans="16:16">
      <c r="P1031" s="132"/>
    </row>
    <row r="1032" spans="16:16">
      <c r="P1032" s="132"/>
    </row>
    <row r="1033" spans="16:16">
      <c r="P1033" s="132"/>
    </row>
    <row r="1034" spans="16:16">
      <c r="P1034" s="132"/>
    </row>
    <row r="1035" spans="16:16">
      <c r="P1035" s="132"/>
    </row>
    <row r="1036" spans="16:16">
      <c r="P1036" s="132"/>
    </row>
    <row r="1037" spans="16:16">
      <c r="P1037" s="132"/>
    </row>
    <row r="1038" spans="16:16">
      <c r="P1038" s="132"/>
    </row>
    <row r="1039" spans="16:16">
      <c r="P1039" s="132"/>
    </row>
    <row r="1040" spans="16:16">
      <c r="P1040" s="132"/>
    </row>
    <row r="1041" spans="16:16">
      <c r="P1041" s="132"/>
    </row>
    <row r="1042" spans="16:16">
      <c r="P1042" s="132"/>
    </row>
    <row r="1043" spans="16:16">
      <c r="P1043" s="132"/>
    </row>
    <row r="1044" spans="16:16">
      <c r="P1044" s="132"/>
    </row>
    <row r="1045" spans="16:16">
      <c r="P1045" s="132"/>
    </row>
    <row r="1046" spans="16:16">
      <c r="P1046" s="132"/>
    </row>
  </sheetData>
  <autoFilter ref="A1:U753" xr:uid="{00000000-0009-0000-0000-000004000000}"/>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X1" activePane="topRight" state="frozen"/>
      <selection pane="topRight" activeCell="AD21" sqref="AD21"/>
    </sheetView>
  </sheetViews>
  <sheetFormatPr baseColWidth="10" defaultColWidth="10.83203125" defaultRowHeight="15"/>
  <cols>
    <col min="1" max="1" width="28.83203125" style="130" customWidth="1"/>
    <col min="2" max="2" width="19.5" style="130" bestFit="1" customWidth="1"/>
    <col min="3" max="3" width="29.33203125" style="130" customWidth="1"/>
    <col min="4" max="4" width="12.1640625" style="130" bestFit="1" customWidth="1"/>
    <col min="5" max="5" width="17.1640625" style="130" bestFit="1" customWidth="1"/>
    <col min="6" max="6" width="16.33203125" style="130" customWidth="1"/>
    <col min="7" max="7" width="11.83203125" style="130" bestFit="1" customWidth="1"/>
    <col min="8" max="8" width="20.5" style="130" customWidth="1"/>
    <col min="9" max="9" width="17.33203125" style="130" bestFit="1" customWidth="1"/>
    <col min="10" max="10" width="20.33203125" style="130" customWidth="1"/>
    <col min="11" max="11" width="17.6640625" style="130" customWidth="1"/>
    <col min="12" max="12" width="12.1640625" style="130" bestFit="1" customWidth="1"/>
    <col min="13" max="13" width="17.1640625" style="130" bestFit="1" customWidth="1"/>
    <col min="14" max="14" width="21" style="130" bestFit="1" customWidth="1"/>
    <col min="15" max="15" width="11.5" style="130" bestFit="1" customWidth="1"/>
    <col min="16" max="16" width="15.1640625" style="130" bestFit="1" customWidth="1"/>
    <col min="17" max="17" width="17.33203125" style="130" bestFit="1" customWidth="1"/>
    <col min="18" max="18" width="12" style="130" bestFit="1" customWidth="1"/>
    <col min="19" max="19" width="13" style="130" bestFit="1" customWidth="1"/>
    <col min="20" max="20" width="14" style="130" bestFit="1" customWidth="1"/>
    <col min="21" max="25" width="13" style="130" bestFit="1" customWidth="1"/>
    <col min="26" max="26" width="11.6640625" style="130" bestFit="1" customWidth="1"/>
    <col min="27" max="33" width="11.33203125" style="130" bestFit="1" customWidth="1"/>
    <col min="34" max="38" width="11.5" style="130" bestFit="1" customWidth="1"/>
    <col min="39" max="39" width="12.33203125" style="130" bestFit="1" customWidth="1"/>
    <col min="40" max="40" width="11.1640625" style="130" bestFit="1" customWidth="1"/>
    <col min="41" max="44" width="10.83203125" style="130" customWidth="1"/>
    <col min="45" max="45" width="14.5" style="130" customWidth="1"/>
    <col min="46" max="46" width="16.1640625" style="130" customWidth="1"/>
    <col min="47" max="47" width="19.1640625" style="130" customWidth="1"/>
    <col min="48" max="51" width="10.83203125" style="130" customWidth="1"/>
    <col min="52" max="16384" width="10.83203125" style="130"/>
  </cols>
  <sheetData>
    <row r="2" spans="1:59">
      <c r="E2" s="132" t="s">
        <v>188</v>
      </c>
    </row>
    <row r="3" spans="1:59" ht="17" customHeight="1">
      <c r="E3" s="130">
        <f>COUNTIF(E7:E57,1)</f>
        <v>12</v>
      </c>
      <c r="Q3" s="240" t="s">
        <v>189</v>
      </c>
      <c r="R3" s="239"/>
      <c r="S3" s="239"/>
      <c r="T3" s="239"/>
      <c r="U3" s="239"/>
      <c r="V3" s="239"/>
      <c r="W3" s="239"/>
      <c r="X3" s="238" t="s">
        <v>2063</v>
      </c>
      <c r="Y3" s="238"/>
      <c r="Z3" s="238"/>
      <c r="AA3" s="238"/>
      <c r="AB3" s="238"/>
      <c r="AC3" s="238"/>
      <c r="AD3" s="238"/>
      <c r="AE3" s="238"/>
      <c r="AF3" s="238"/>
      <c r="AG3" s="238"/>
      <c r="AH3" s="238"/>
      <c r="AI3" s="238"/>
      <c r="AJ3" s="238"/>
      <c r="AK3" s="238"/>
      <c r="AL3" s="238"/>
      <c r="AM3" s="238"/>
      <c r="AN3" s="240" t="s">
        <v>190</v>
      </c>
      <c r="AO3" s="239"/>
      <c r="AP3" s="239"/>
      <c r="AV3" s="238" t="s">
        <v>198</v>
      </c>
      <c r="AW3" s="239"/>
      <c r="AX3" s="239"/>
    </row>
    <row r="4" spans="1:59" ht="32" customHeight="1">
      <c r="B4" s="132" t="s">
        <v>191</v>
      </c>
      <c r="D4" s="132" t="s">
        <v>191</v>
      </c>
      <c r="E4" s="130" t="s">
        <v>192</v>
      </c>
      <c r="F4" s="130" t="s">
        <v>193</v>
      </c>
      <c r="G4" s="130" t="s">
        <v>193</v>
      </c>
      <c r="H4" s="130" t="s">
        <v>193</v>
      </c>
      <c r="I4" s="130" t="s">
        <v>194</v>
      </c>
      <c r="J4" s="130" t="s">
        <v>194</v>
      </c>
      <c r="K4" s="130" t="s">
        <v>194</v>
      </c>
      <c r="L4" s="130" t="s">
        <v>194</v>
      </c>
      <c r="M4" s="130" t="s">
        <v>194</v>
      </c>
      <c r="N4" s="130" t="s">
        <v>194</v>
      </c>
      <c r="O4" s="130" t="s">
        <v>195</v>
      </c>
      <c r="P4" s="130" t="s">
        <v>195</v>
      </c>
      <c r="Q4" s="130" t="s">
        <v>196</v>
      </c>
      <c r="R4" s="130" t="s">
        <v>196</v>
      </c>
      <c r="S4" s="130" t="s">
        <v>196</v>
      </c>
      <c r="T4" s="130" t="s">
        <v>196</v>
      </c>
      <c r="U4" s="130" t="s">
        <v>196</v>
      </c>
      <c r="V4" s="130" t="s">
        <v>196</v>
      </c>
      <c r="W4" s="130" t="s">
        <v>196</v>
      </c>
      <c r="X4" s="130" t="s">
        <v>196</v>
      </c>
      <c r="Y4" s="130" t="s">
        <v>196</v>
      </c>
      <c r="Z4" s="130" t="s">
        <v>196</v>
      </c>
      <c r="AA4" s="130" t="s">
        <v>196</v>
      </c>
      <c r="AB4" s="130" t="s">
        <v>196</v>
      </c>
      <c r="AC4" s="130" t="s">
        <v>196</v>
      </c>
      <c r="AD4" s="130" t="s">
        <v>196</v>
      </c>
      <c r="AE4" s="130" t="s">
        <v>196</v>
      </c>
      <c r="AF4" s="130" t="s">
        <v>196</v>
      </c>
      <c r="AG4" s="130" t="s">
        <v>196</v>
      </c>
      <c r="AH4" s="130" t="s">
        <v>196</v>
      </c>
      <c r="AI4" s="130" t="s">
        <v>196</v>
      </c>
      <c r="AJ4" s="130" t="s">
        <v>196</v>
      </c>
      <c r="AK4" s="130" t="s">
        <v>196</v>
      </c>
      <c r="AL4" s="130" t="s">
        <v>196</v>
      </c>
      <c r="AM4" s="130" t="s">
        <v>196</v>
      </c>
      <c r="AN4" s="130" t="s">
        <v>197</v>
      </c>
      <c r="AO4" s="130" t="s">
        <v>197</v>
      </c>
      <c r="AP4" s="130" t="s">
        <v>197</v>
      </c>
      <c r="AZ4" s="222" t="s">
        <v>2096</v>
      </c>
      <c r="BE4" s="237" t="s">
        <v>2089</v>
      </c>
      <c r="BF4" s="237"/>
      <c r="BG4" s="237"/>
    </row>
    <row r="5" spans="1:59" ht="64" customHeight="1">
      <c r="A5" s="202"/>
      <c r="B5" s="132" t="s">
        <v>199</v>
      </c>
      <c r="C5" s="132" t="s">
        <v>200</v>
      </c>
      <c r="D5" s="132" t="s">
        <v>201</v>
      </c>
      <c r="E5" s="132" t="s">
        <v>202</v>
      </c>
      <c r="F5" s="132" t="s">
        <v>203</v>
      </c>
      <c r="G5" s="130" t="s">
        <v>204</v>
      </c>
      <c r="H5" s="132" t="s">
        <v>205</v>
      </c>
      <c r="I5" s="132" t="s">
        <v>206</v>
      </c>
      <c r="J5" s="130" t="s">
        <v>207</v>
      </c>
      <c r="K5" s="132" t="s">
        <v>208</v>
      </c>
      <c r="L5" s="130" t="s">
        <v>209</v>
      </c>
      <c r="M5" s="130" t="s">
        <v>210</v>
      </c>
      <c r="N5" s="130" t="s">
        <v>211</v>
      </c>
      <c r="O5" s="130" t="s">
        <v>212</v>
      </c>
      <c r="P5" s="130" t="s">
        <v>213</v>
      </c>
      <c r="Q5" s="130" t="s">
        <v>214</v>
      </c>
      <c r="R5" s="130" t="s">
        <v>215</v>
      </c>
      <c r="S5" s="130" t="s">
        <v>216</v>
      </c>
      <c r="T5" s="130" t="s">
        <v>217</v>
      </c>
      <c r="U5" s="130" t="s">
        <v>218</v>
      </c>
      <c r="V5" s="130" t="s">
        <v>219</v>
      </c>
      <c r="W5" s="130" t="s">
        <v>220</v>
      </c>
      <c r="X5" s="130" t="s">
        <v>221</v>
      </c>
      <c r="Y5" s="130" t="s">
        <v>222</v>
      </c>
      <c r="Z5" s="130" t="s">
        <v>223</v>
      </c>
      <c r="AA5" s="130" t="s">
        <v>224</v>
      </c>
      <c r="AB5" s="130" t="s">
        <v>225</v>
      </c>
      <c r="AC5" s="130" t="s">
        <v>226</v>
      </c>
      <c r="AD5" s="130" t="s">
        <v>227</v>
      </c>
      <c r="AE5" s="130" t="s">
        <v>228</v>
      </c>
      <c r="AF5" s="130" t="s">
        <v>229</v>
      </c>
      <c r="AG5" s="130" t="s">
        <v>230</v>
      </c>
      <c r="AH5" s="130" t="s">
        <v>231</v>
      </c>
      <c r="AI5" s="130" t="s">
        <v>232</v>
      </c>
      <c r="AJ5" s="130" t="s">
        <v>233</v>
      </c>
      <c r="AK5" s="130" t="s">
        <v>234</v>
      </c>
      <c r="AL5" s="130" t="s">
        <v>235</v>
      </c>
      <c r="AM5" s="130" t="s">
        <v>236</v>
      </c>
      <c r="AN5" s="130" t="s">
        <v>237</v>
      </c>
      <c r="AO5" s="130" t="s">
        <v>238</v>
      </c>
      <c r="AP5" s="130" t="s">
        <v>239</v>
      </c>
      <c r="AQ5" s="130" t="s">
        <v>2060</v>
      </c>
      <c r="AR5" s="130" t="s">
        <v>240</v>
      </c>
      <c r="AS5" s="130" t="s">
        <v>241</v>
      </c>
      <c r="AT5" s="130" t="s">
        <v>242</v>
      </c>
      <c r="AU5" s="130" t="s">
        <v>243</v>
      </c>
      <c r="AV5" s="203">
        <v>2020</v>
      </c>
      <c r="AW5" s="203">
        <v>2030</v>
      </c>
      <c r="AX5" s="203">
        <v>2050</v>
      </c>
      <c r="AY5" s="130" t="s">
        <v>244</v>
      </c>
      <c r="AZ5" s="130" t="s">
        <v>2062</v>
      </c>
      <c r="BE5" s="227" t="s">
        <v>237</v>
      </c>
      <c r="BF5" s="227" t="s">
        <v>238</v>
      </c>
      <c r="BG5" s="227" t="s">
        <v>239</v>
      </c>
    </row>
    <row r="6" spans="1:59" s="204" customFormat="1" ht="16" customHeight="1">
      <c r="A6" s="204" t="str">
        <f>'Repeating Values'!C1</f>
        <v>Wisconsin</v>
      </c>
      <c r="B6" s="204">
        <f>SUMIFS(B7:B57,$A7:$A57,$A$6)</f>
        <v>778</v>
      </c>
      <c r="C6" s="204">
        <f>SUMIFS(C7:C57,$A7:$A57,$A$6)</f>
        <v>5837176</v>
      </c>
      <c r="D6" s="204">
        <f>ROUND(SUMIFS(D7:D57,$A7:$A57,$A$6),2)</f>
        <v>13.33</v>
      </c>
      <c r="E6" s="204">
        <f t="shared" ref="E6:L6" si="0">SUMIFS(E7:E57,$A7:$A57,$A$6)</f>
        <v>0</v>
      </c>
      <c r="F6" s="204">
        <f t="shared" si="0"/>
        <v>0.1</v>
      </c>
      <c r="G6" s="204">
        <f t="shared" si="0"/>
        <v>0.1</v>
      </c>
      <c r="H6" s="204">
        <f t="shared" si="0"/>
        <v>0.1</v>
      </c>
      <c r="I6" s="204">
        <f t="shared" si="0"/>
        <v>14492190</v>
      </c>
      <c r="J6" s="204">
        <f t="shared" si="0"/>
        <v>30</v>
      </c>
      <c r="K6" s="204">
        <f t="shared" si="0"/>
        <v>11010488</v>
      </c>
      <c r="L6" s="204">
        <f t="shared" si="0"/>
        <v>0</v>
      </c>
      <c r="M6" s="204">
        <f>ROUND(SUMIFS(M7:M57,$A7:$A57,$A$6)*100,0)</f>
        <v>-24</v>
      </c>
      <c r="N6" s="204">
        <f>ROUND(SUMIFS(N7:N57,$A7:$A57,$A$6)*100,0)</f>
        <v>-100</v>
      </c>
      <c r="O6" s="204">
        <f t="shared" ref="O6:AM6" si="1">ROUND(SUMIFS(O7:O57,$A7:$A57,$A$6),0)</f>
        <v>6651</v>
      </c>
      <c r="P6" s="204">
        <f t="shared" si="1"/>
        <v>3181</v>
      </c>
      <c r="Q6" s="204">
        <f t="shared" si="1"/>
        <v>1871</v>
      </c>
      <c r="R6" s="204">
        <f t="shared" si="1"/>
        <v>0</v>
      </c>
      <c r="S6" s="204">
        <f t="shared" si="1"/>
        <v>0</v>
      </c>
      <c r="T6" s="204">
        <f t="shared" si="1"/>
        <v>34</v>
      </c>
      <c r="U6" s="204">
        <f t="shared" si="1"/>
        <v>171</v>
      </c>
      <c r="V6" s="204">
        <f t="shared" si="1"/>
        <v>328</v>
      </c>
      <c r="W6" s="204">
        <f t="shared" si="1"/>
        <v>0</v>
      </c>
      <c r="X6" s="204">
        <f t="shared" si="1"/>
        <v>5487</v>
      </c>
      <c r="Y6" s="204">
        <f t="shared" si="1"/>
        <v>2727</v>
      </c>
      <c r="Z6" s="204">
        <f t="shared" si="1"/>
        <v>1201</v>
      </c>
      <c r="AA6" s="204">
        <f t="shared" si="1"/>
        <v>386</v>
      </c>
      <c r="AB6" s="204">
        <f t="shared" si="1"/>
        <v>307</v>
      </c>
      <c r="AC6" s="204">
        <f t="shared" si="1"/>
        <v>37</v>
      </c>
      <c r="AD6" s="204">
        <f t="shared" si="1"/>
        <v>0</v>
      </c>
      <c r="AE6" s="204">
        <f t="shared" si="1"/>
        <v>202</v>
      </c>
      <c r="AF6" s="204">
        <f t="shared" si="1"/>
        <v>0</v>
      </c>
      <c r="AG6" s="204">
        <f t="shared" si="1"/>
        <v>588</v>
      </c>
      <c r="AH6" s="204">
        <f t="shared" si="1"/>
        <v>3830</v>
      </c>
      <c r="AI6" s="204">
        <f t="shared" si="1"/>
        <v>0</v>
      </c>
      <c r="AJ6" s="204">
        <f t="shared" si="1"/>
        <v>0</v>
      </c>
      <c r="AK6" s="204">
        <f t="shared" si="1"/>
        <v>0</v>
      </c>
      <c r="AL6" s="204">
        <f t="shared" si="1"/>
        <v>0</v>
      </c>
      <c r="AM6" s="204">
        <f t="shared" si="1"/>
        <v>0</v>
      </c>
      <c r="AN6" s="204">
        <f>ROUND(SUMIFS(AN7:AN57,$A7:$A57,$A$6),)</f>
        <v>998</v>
      </c>
      <c r="AO6" s="204">
        <f t="shared" ref="AO6:AP6" si="2">ROUND(SUMIFS(AO7:AO57,$A7:$A57,$A$6),)</f>
        <v>12721</v>
      </c>
      <c r="AP6" s="204">
        <f t="shared" si="2"/>
        <v>0</v>
      </c>
      <c r="AQ6" s="204">
        <f>ROUND(SUMIFS(AQ7:AQ57,$A7:$A57,$A$6),0)</f>
        <v>35</v>
      </c>
      <c r="AR6" s="205">
        <f>SUMIFS(AR7:AR57,$A7:$A57,$A$6)</f>
        <v>0.48988777011626899</v>
      </c>
      <c r="AS6" s="204">
        <f>ROUND(SUMIFS(AS7:AS57,$A7:$A57,$A$6),0)</f>
        <v>2368</v>
      </c>
      <c r="AT6" s="204">
        <f>ROUND(SUMIFS(AT7:AT57,$A7:$A57,$A$6),0)</f>
        <v>3181</v>
      </c>
      <c r="AU6" s="204">
        <f>ROUND(SUMIFS(AU7:AU57,$A7:$A57,$A$6),0)</f>
        <v>9833</v>
      </c>
      <c r="AV6" s="204">
        <f>ROUND(SUMIFS(AV7:AV57,$A7:$A57,$A$6)*100,0)</f>
        <v>10</v>
      </c>
      <c r="AW6" s="204">
        <f>ROUND(SUMIFS(AW7:AW57,$A7:$A57,$A$6)*100,0)</f>
        <v>10</v>
      </c>
      <c r="AX6" s="204">
        <f>ROUND(SUMIFS(AX7:AX57,$A7:$A57,$A$6)*100,0)</f>
        <v>10</v>
      </c>
      <c r="AY6" s="204">
        <f>SUMIFS(AY7:AY57,$A7:$A57,$A$6)</f>
        <v>0</v>
      </c>
      <c r="AZ6" s="204">
        <f>SUMIFS(AZ7:AZ57,$A7:$A57,$A$6)</f>
        <v>0</v>
      </c>
    </row>
    <row r="7" spans="1:59" ht="16" customHeight="1">
      <c r="A7" s="192" t="s">
        <v>2</v>
      </c>
      <c r="B7" s="192">
        <v>417</v>
      </c>
      <c r="C7" s="189">
        <v>4911278</v>
      </c>
      <c r="D7" s="192">
        <f t="shared" ref="D7:D38" si="3">B7/(C7/100000)</f>
        <v>8.4906616974237661</v>
      </c>
      <c r="E7" s="192">
        <v>0</v>
      </c>
      <c r="F7" s="194">
        <v>0</v>
      </c>
      <c r="G7" s="193">
        <v>0</v>
      </c>
      <c r="H7" s="194">
        <v>0</v>
      </c>
      <c r="I7" s="192">
        <v>0</v>
      </c>
      <c r="J7" s="195">
        <v>44550279</v>
      </c>
      <c r="K7" s="195">
        <v>0</v>
      </c>
      <c r="L7" s="195">
        <v>44588032</v>
      </c>
      <c r="M7" s="195">
        <f t="shared" ref="M7:M14" si="4">IFERROR((K7/I7) - 1, 0)</f>
        <v>0</v>
      </c>
      <c r="N7" s="195">
        <f t="shared" ref="N7:N14" si="5">IFERROR((L7/J7) - 1,0)</f>
        <v>8.4742454699338055E-4</v>
      </c>
      <c r="O7" s="192">
        <v>6061.1739829932776</v>
      </c>
      <c r="P7" s="192">
        <v>2899.081702490837</v>
      </c>
      <c r="Q7" s="195">
        <v>1616.7</v>
      </c>
      <c r="R7" s="195">
        <v>0</v>
      </c>
      <c r="S7" s="195">
        <v>0</v>
      </c>
      <c r="T7" s="195">
        <v>114.10000000000001</v>
      </c>
      <c r="U7" s="195">
        <v>0</v>
      </c>
      <c r="V7" s="195">
        <v>3</v>
      </c>
      <c r="W7" s="195">
        <v>0</v>
      </c>
      <c r="X7" s="235">
        <v>5284.3</v>
      </c>
      <c r="Y7" s="235">
        <v>9663.4999999999982</v>
      </c>
      <c r="Z7" s="235">
        <v>5525.4</v>
      </c>
      <c r="AA7" s="235">
        <v>3291.8000000000015</v>
      </c>
      <c r="AB7" s="235">
        <v>0</v>
      </c>
      <c r="AC7" s="235">
        <v>194.09999999999997</v>
      </c>
      <c r="AD7" s="235">
        <v>0</v>
      </c>
      <c r="AE7" s="235">
        <v>6.4</v>
      </c>
      <c r="AF7" s="235">
        <v>0</v>
      </c>
      <c r="AG7" s="235">
        <v>42.600000000000009</v>
      </c>
      <c r="AH7" s="235">
        <v>4334.3000000000011</v>
      </c>
      <c r="AI7" s="235">
        <v>0</v>
      </c>
      <c r="AJ7" s="235">
        <v>0</v>
      </c>
      <c r="AK7" s="235">
        <v>0</v>
      </c>
      <c r="AL7" s="235">
        <v>0</v>
      </c>
      <c r="AM7" s="235">
        <v>0</v>
      </c>
      <c r="AN7" s="130">
        <v>1083.6473984034849</v>
      </c>
      <c r="AO7" s="130">
        <v>13805.502725605498</v>
      </c>
      <c r="AP7" s="130">
        <v>1</v>
      </c>
      <c r="AQ7" s="219">
        <v>32.412999999999997</v>
      </c>
      <c r="AR7" s="220">
        <v>0.70579705673649462</v>
      </c>
      <c r="AS7" s="206">
        <v>2157.9</v>
      </c>
      <c r="AT7" s="206">
        <v>2899.081702490837</v>
      </c>
      <c r="AU7" s="206">
        <v>8960.255685484115</v>
      </c>
      <c r="AV7" s="207">
        <v>0</v>
      </c>
      <c r="AW7" s="207">
        <v>0</v>
      </c>
      <c r="AX7" s="207">
        <v>0</v>
      </c>
      <c r="AY7" s="130">
        <v>0</v>
      </c>
      <c r="AZ7" s="130">
        <v>0</v>
      </c>
      <c r="BE7" s="227"/>
      <c r="BF7" s="227"/>
      <c r="BG7" s="227"/>
    </row>
    <row r="8" spans="1:59" ht="16" customHeight="1">
      <c r="A8" s="192" t="s">
        <v>4</v>
      </c>
      <c r="B8" s="192">
        <v>45</v>
      </c>
      <c r="C8" s="189">
        <v>751328</v>
      </c>
      <c r="D8" s="192">
        <f t="shared" si="3"/>
        <v>5.9893947783125343</v>
      </c>
      <c r="E8" s="192">
        <v>0</v>
      </c>
      <c r="F8" s="194">
        <v>0</v>
      </c>
      <c r="G8" s="193">
        <v>0</v>
      </c>
      <c r="H8" s="194">
        <v>0</v>
      </c>
      <c r="I8" s="192">
        <v>0</v>
      </c>
      <c r="J8" s="195">
        <v>0</v>
      </c>
      <c r="K8" s="195">
        <v>0</v>
      </c>
      <c r="L8" s="195">
        <v>0</v>
      </c>
      <c r="M8" s="195">
        <f t="shared" si="4"/>
        <v>0</v>
      </c>
      <c r="N8" s="195">
        <f t="shared" si="5"/>
        <v>0</v>
      </c>
      <c r="O8" s="192">
        <v>75.838406571582794</v>
      </c>
      <c r="P8" s="192">
        <v>36.273787463391542</v>
      </c>
      <c r="Q8" s="195">
        <v>0</v>
      </c>
      <c r="R8" s="195">
        <v>0</v>
      </c>
      <c r="S8" s="195">
        <v>0</v>
      </c>
      <c r="T8" s="195">
        <v>0</v>
      </c>
      <c r="U8" s="195">
        <v>5</v>
      </c>
      <c r="V8" s="195">
        <v>0</v>
      </c>
      <c r="W8" s="195">
        <v>0</v>
      </c>
      <c r="X8" s="235">
        <v>47.800000000000004</v>
      </c>
      <c r="Y8" s="235">
        <v>477.20000000000005</v>
      </c>
      <c r="Z8" s="235">
        <v>0</v>
      </c>
      <c r="AA8" s="235">
        <v>425.4</v>
      </c>
      <c r="AB8" s="235">
        <v>61</v>
      </c>
      <c r="AC8" s="235">
        <v>0</v>
      </c>
      <c r="AD8" s="235">
        <v>0</v>
      </c>
      <c r="AE8" s="235">
        <v>0</v>
      </c>
      <c r="AF8" s="235">
        <v>0</v>
      </c>
      <c r="AG8" s="235">
        <v>694.69999999999891</v>
      </c>
      <c r="AH8" s="235">
        <v>785.19999999999993</v>
      </c>
      <c r="AI8" s="235">
        <v>75</v>
      </c>
      <c r="AJ8" s="235">
        <v>0</v>
      </c>
      <c r="AK8" s="235">
        <v>0</v>
      </c>
      <c r="AL8" s="235">
        <v>0</v>
      </c>
      <c r="AM8" s="235">
        <v>0</v>
      </c>
      <c r="AN8" s="130">
        <v>0</v>
      </c>
      <c r="AO8" s="130">
        <v>0</v>
      </c>
      <c r="AP8" s="130">
        <v>0</v>
      </c>
      <c r="AQ8" s="219">
        <v>365.61599999999999</v>
      </c>
      <c r="AR8" s="220">
        <v>0.35167224629119082</v>
      </c>
      <c r="AS8" s="130">
        <v>27</v>
      </c>
      <c r="AT8" s="130">
        <v>36.273787463391542</v>
      </c>
      <c r="AU8" s="130">
        <v>112.11219403497429</v>
      </c>
      <c r="AV8" s="207">
        <v>0</v>
      </c>
      <c r="AW8" s="207">
        <v>0</v>
      </c>
      <c r="AX8" s="207">
        <v>0</v>
      </c>
      <c r="AY8" s="130">
        <v>0</v>
      </c>
      <c r="AZ8" s="130">
        <v>0</v>
      </c>
      <c r="BE8" s="227"/>
      <c r="BF8" s="227"/>
      <c r="BG8" s="227"/>
    </row>
    <row r="9" spans="1:59" ht="16" customHeight="1">
      <c r="A9" s="192" t="s">
        <v>7</v>
      </c>
      <c r="B9" s="192">
        <v>1683</v>
      </c>
      <c r="C9" s="189">
        <v>7268694</v>
      </c>
      <c r="D9" s="192">
        <f t="shared" si="3"/>
        <v>23.15409067983877</v>
      </c>
      <c r="E9" s="192">
        <v>0</v>
      </c>
      <c r="F9" s="194">
        <v>0.1</v>
      </c>
      <c r="G9" s="193">
        <v>0.15</v>
      </c>
      <c r="H9" s="194">
        <v>0.15</v>
      </c>
      <c r="I9" s="192">
        <v>87916</v>
      </c>
      <c r="J9" s="195">
        <v>36968920</v>
      </c>
      <c r="K9" s="195">
        <v>69643</v>
      </c>
      <c r="L9" s="195">
        <v>28978507</v>
      </c>
      <c r="M9" s="195">
        <f t="shared" si="4"/>
        <v>-0.20784612584739981</v>
      </c>
      <c r="N9" s="195">
        <f t="shared" si="5"/>
        <v>-0.21613866458636066</v>
      </c>
      <c r="O9" s="192">
        <v>1193.7526960341741</v>
      </c>
      <c r="P9" s="192">
        <v>570.97628414597796</v>
      </c>
      <c r="Q9" s="195">
        <v>1892</v>
      </c>
      <c r="R9" s="195">
        <v>0</v>
      </c>
      <c r="S9" s="195">
        <v>0</v>
      </c>
      <c r="T9" s="195">
        <v>0</v>
      </c>
      <c r="U9" s="195">
        <v>0</v>
      </c>
      <c r="V9" s="195">
        <v>220</v>
      </c>
      <c r="W9" s="195">
        <v>0</v>
      </c>
      <c r="X9" s="235">
        <v>3329</v>
      </c>
      <c r="Y9" s="235">
        <v>9886.0999999999985</v>
      </c>
      <c r="Z9" s="235">
        <v>3937</v>
      </c>
      <c r="AA9" s="235">
        <v>2720.9</v>
      </c>
      <c r="AB9" s="235">
        <v>267.3</v>
      </c>
      <c r="AC9" s="235">
        <v>1860.4999999999993</v>
      </c>
      <c r="AD9" s="235">
        <v>295.60000000000002</v>
      </c>
      <c r="AE9" s="235">
        <v>30.7</v>
      </c>
      <c r="AF9" s="235">
        <v>0</v>
      </c>
      <c r="AG9" s="235">
        <v>89</v>
      </c>
      <c r="AH9" s="235">
        <v>4079.6000000000013</v>
      </c>
      <c r="AI9" s="235">
        <v>0</v>
      </c>
      <c r="AJ9" s="235">
        <v>0</v>
      </c>
      <c r="AK9" s="235">
        <v>0</v>
      </c>
      <c r="AL9" s="235">
        <v>0</v>
      </c>
      <c r="AM9" s="235">
        <v>0</v>
      </c>
      <c r="AN9" s="130">
        <v>907.65806391110857</v>
      </c>
      <c r="AO9" s="130">
        <v>11563.425422054999</v>
      </c>
      <c r="AP9" s="130">
        <v>78.3</v>
      </c>
      <c r="AQ9" s="219">
        <v>72.7</v>
      </c>
      <c r="AR9" s="220">
        <v>0.25643741403026132</v>
      </c>
      <c r="AS9" s="130">
        <v>425</v>
      </c>
      <c r="AT9" s="130">
        <v>570.97628414597796</v>
      </c>
      <c r="AU9" s="130">
        <v>1764.7289801801519</v>
      </c>
      <c r="AV9" s="208">
        <v>0.1</v>
      </c>
      <c r="AW9" s="208">
        <v>0.15</v>
      </c>
      <c r="AX9" s="208">
        <v>0.15</v>
      </c>
      <c r="AY9" s="130">
        <v>0</v>
      </c>
      <c r="AZ9" s="130">
        <v>0</v>
      </c>
      <c r="BE9" s="227"/>
      <c r="BF9" s="227"/>
      <c r="BG9" s="227"/>
    </row>
    <row r="10" spans="1:59" ht="16" customHeight="1">
      <c r="A10" s="192" t="s">
        <v>10</v>
      </c>
      <c r="B10" s="192">
        <v>328</v>
      </c>
      <c r="C10" s="189">
        <v>3038491</v>
      </c>
      <c r="D10" s="192">
        <f t="shared" si="3"/>
        <v>10.794832039983005</v>
      </c>
      <c r="E10" s="192">
        <v>0</v>
      </c>
      <c r="F10" s="194">
        <v>0</v>
      </c>
      <c r="G10" s="193">
        <v>0</v>
      </c>
      <c r="H10" s="194">
        <v>0</v>
      </c>
      <c r="I10" s="192">
        <v>0</v>
      </c>
      <c r="J10" s="195">
        <v>3387482</v>
      </c>
      <c r="K10" s="195">
        <v>0</v>
      </c>
      <c r="L10" s="195">
        <v>14164725</v>
      </c>
      <c r="M10" s="195">
        <f t="shared" si="4"/>
        <v>0</v>
      </c>
      <c r="N10" s="195">
        <f t="shared" si="5"/>
        <v>3.1814908536783371</v>
      </c>
      <c r="O10" s="192">
        <v>5120.6299985378027</v>
      </c>
      <c r="P10" s="192">
        <v>2449.2160719424592</v>
      </c>
      <c r="Q10" s="195">
        <v>0</v>
      </c>
      <c r="R10" s="195">
        <v>0</v>
      </c>
      <c r="S10" s="195">
        <v>0</v>
      </c>
      <c r="T10" s="195">
        <v>0</v>
      </c>
      <c r="U10" s="195">
        <v>0</v>
      </c>
      <c r="V10" s="195">
        <v>522</v>
      </c>
      <c r="W10" s="195">
        <v>0</v>
      </c>
      <c r="X10" s="235">
        <v>5163.3999999999996</v>
      </c>
      <c r="Y10" s="235">
        <v>4609.8</v>
      </c>
      <c r="Z10" s="235">
        <v>1817.8</v>
      </c>
      <c r="AA10" s="235">
        <v>1265.8</v>
      </c>
      <c r="AB10" s="235">
        <v>0</v>
      </c>
      <c r="AC10" s="235">
        <v>102.2</v>
      </c>
      <c r="AD10" s="235">
        <v>0</v>
      </c>
      <c r="AE10" s="235">
        <v>16.800000000000008</v>
      </c>
      <c r="AF10" s="235">
        <v>0</v>
      </c>
      <c r="AG10" s="235">
        <v>9</v>
      </c>
      <c r="AH10" s="235">
        <v>1493.6</v>
      </c>
      <c r="AI10" s="235">
        <v>0</v>
      </c>
      <c r="AJ10" s="235">
        <v>0</v>
      </c>
      <c r="AK10" s="235">
        <v>0</v>
      </c>
      <c r="AL10" s="235">
        <v>0</v>
      </c>
      <c r="AM10" s="235">
        <v>0</v>
      </c>
      <c r="AN10" s="130">
        <v>443.26332163270365</v>
      </c>
      <c r="AO10" s="130">
        <v>5647.1071715549997</v>
      </c>
      <c r="AP10" s="130">
        <v>0</v>
      </c>
      <c r="AQ10" s="219">
        <v>33.302999999999997</v>
      </c>
      <c r="AR10" s="220">
        <v>0.56316247785484796</v>
      </c>
      <c r="AS10" s="130">
        <v>1823.047400528146</v>
      </c>
      <c r="AT10" s="130">
        <v>2449.2160719424592</v>
      </c>
      <c r="AU10" s="130">
        <v>7569.8460704802619</v>
      </c>
      <c r="AV10" s="207">
        <v>0</v>
      </c>
      <c r="AW10" s="207">
        <v>0</v>
      </c>
      <c r="AX10" s="207">
        <v>0</v>
      </c>
      <c r="AY10" s="130">
        <v>0</v>
      </c>
      <c r="AZ10" s="130">
        <v>0</v>
      </c>
      <c r="BE10" s="227"/>
      <c r="BF10" s="227"/>
      <c r="BG10" s="227"/>
    </row>
    <row r="11" spans="1:59" ht="16" customHeight="1">
      <c r="A11" s="192" t="s">
        <v>13</v>
      </c>
      <c r="B11" s="196">
        <v>30177</v>
      </c>
      <c r="C11" s="189">
        <v>40438640</v>
      </c>
      <c r="D11" s="192">
        <f t="shared" si="3"/>
        <v>74.624171337117176</v>
      </c>
      <c r="E11" s="192">
        <v>1</v>
      </c>
      <c r="F11" s="194">
        <v>0.28130573881594434</v>
      </c>
      <c r="G11" s="193">
        <v>0.51146497966535331</v>
      </c>
      <c r="H11" s="194">
        <v>0.85244163277558882</v>
      </c>
      <c r="I11" s="192">
        <v>94891488</v>
      </c>
      <c r="J11" s="195">
        <v>674638</v>
      </c>
      <c r="K11" s="195">
        <v>92991226</v>
      </c>
      <c r="L11" s="195">
        <v>5606943</v>
      </c>
      <c r="M11" s="195">
        <f t="shared" si="4"/>
        <v>-2.0025631803771482E-2</v>
      </c>
      <c r="N11" s="195">
        <f t="shared" si="5"/>
        <v>7.3110394018718186</v>
      </c>
      <c r="O11" s="192">
        <v>5919.3280744056883</v>
      </c>
      <c r="P11" s="192">
        <v>2831.236285198197</v>
      </c>
      <c r="Q11" s="195">
        <v>0</v>
      </c>
      <c r="R11" s="195">
        <v>753</v>
      </c>
      <c r="S11" s="195">
        <v>2240</v>
      </c>
      <c r="T11" s="195">
        <v>6.1999999999999993</v>
      </c>
      <c r="U11" s="195">
        <v>0</v>
      </c>
      <c r="V11" s="195">
        <v>4571.7</v>
      </c>
      <c r="W11" s="195">
        <v>0</v>
      </c>
      <c r="X11" s="235">
        <v>0</v>
      </c>
      <c r="Y11" s="235">
        <v>18862.7</v>
      </c>
      <c r="Z11" s="235">
        <v>2240</v>
      </c>
      <c r="AA11" s="235">
        <v>10216.399999999996</v>
      </c>
      <c r="AB11" s="235">
        <v>6135.9000000000005</v>
      </c>
      <c r="AC11" s="235">
        <v>11262.700000000003</v>
      </c>
      <c r="AD11" s="235">
        <v>1284</v>
      </c>
      <c r="AE11" s="235">
        <v>822.69999999999959</v>
      </c>
      <c r="AF11" s="235">
        <v>1836.1999999999996</v>
      </c>
      <c r="AG11" s="235">
        <v>291.29999999999995</v>
      </c>
      <c r="AH11" s="235">
        <v>15301.099999999993</v>
      </c>
      <c r="AI11" s="235">
        <v>0</v>
      </c>
      <c r="AJ11" s="235">
        <v>0</v>
      </c>
      <c r="AK11" s="235">
        <v>0</v>
      </c>
      <c r="AL11" s="235">
        <v>0</v>
      </c>
      <c r="AM11" s="235">
        <v>47.9</v>
      </c>
      <c r="AN11" s="130">
        <v>2573.9390787312468</v>
      </c>
      <c r="AO11" s="130">
        <v>32791.591637020494</v>
      </c>
      <c r="AP11" s="130">
        <v>444.98</v>
      </c>
      <c r="AQ11" s="219">
        <v>99.698999999999998</v>
      </c>
      <c r="AR11" s="220">
        <v>0.32716476594549587</v>
      </c>
      <c r="AS11" s="130">
        <v>2107.4</v>
      </c>
      <c r="AT11" s="130">
        <v>2831.236285198197</v>
      </c>
      <c r="AU11" s="130">
        <v>8750.5643596038863</v>
      </c>
      <c r="AV11" s="207">
        <v>0.29025288971966112</v>
      </c>
      <c r="AW11" s="207">
        <v>0.52773252676302018</v>
      </c>
      <c r="AX11" s="207">
        <v>0.87955421127170041</v>
      </c>
      <c r="AY11" s="130">
        <v>1</v>
      </c>
      <c r="AZ11" s="130">
        <v>2500</v>
      </c>
      <c r="BE11" s="227"/>
      <c r="BF11" s="227"/>
      <c r="BG11" s="227"/>
    </row>
    <row r="12" spans="1:59" ht="16" customHeight="1">
      <c r="A12" s="192" t="s">
        <v>16</v>
      </c>
      <c r="B12" s="192">
        <v>2869</v>
      </c>
      <c r="C12" s="189">
        <v>5843359</v>
      </c>
      <c r="D12" s="192">
        <f t="shared" si="3"/>
        <v>49.098472299922015</v>
      </c>
      <c r="E12" s="192">
        <v>1</v>
      </c>
      <c r="F12" s="194">
        <v>0.23302714321017656</v>
      </c>
      <c r="G12" s="193">
        <v>0.32751926654502933</v>
      </c>
      <c r="H12" s="194">
        <v>0.51650351321473431</v>
      </c>
      <c r="I12" s="192">
        <v>2807326</v>
      </c>
      <c r="J12" s="195">
        <v>3200</v>
      </c>
      <c r="K12" s="195">
        <v>4361674</v>
      </c>
      <c r="L12" s="195">
        <v>135</v>
      </c>
      <c r="M12" s="195">
        <f t="shared" si="4"/>
        <v>0.55367563296888211</v>
      </c>
      <c r="N12" s="195">
        <f t="shared" si="5"/>
        <v>-0.95781249999999996</v>
      </c>
      <c r="O12" s="192">
        <v>1403.5722875488859</v>
      </c>
      <c r="P12" s="192">
        <v>671.33376279469462</v>
      </c>
      <c r="Q12" s="195">
        <v>3182</v>
      </c>
      <c r="R12" s="195">
        <v>0</v>
      </c>
      <c r="S12" s="195">
        <v>0</v>
      </c>
      <c r="T12" s="195">
        <v>0</v>
      </c>
      <c r="U12" s="195">
        <v>1.5</v>
      </c>
      <c r="V12" s="195">
        <v>482</v>
      </c>
      <c r="W12" s="195">
        <v>0</v>
      </c>
      <c r="X12" s="235">
        <v>4337</v>
      </c>
      <c r="Y12" s="235">
        <v>3218.5</v>
      </c>
      <c r="Z12" s="235">
        <v>0</v>
      </c>
      <c r="AA12" s="235">
        <v>680.29999999999961</v>
      </c>
      <c r="AB12" s="235">
        <v>3750.2999999999997</v>
      </c>
      <c r="AC12" s="235">
        <v>591.00000000000011</v>
      </c>
      <c r="AD12" s="235">
        <v>0</v>
      </c>
      <c r="AE12" s="235">
        <v>28.700000000000003</v>
      </c>
      <c r="AF12" s="235">
        <v>0</v>
      </c>
      <c r="AG12" s="235">
        <v>163.99999999999997</v>
      </c>
      <c r="AH12" s="235">
        <v>3171.7999999999993</v>
      </c>
      <c r="AI12" s="235">
        <v>0</v>
      </c>
      <c r="AJ12" s="235">
        <v>0</v>
      </c>
      <c r="AK12" s="235">
        <v>0</v>
      </c>
      <c r="AL12" s="235">
        <v>0</v>
      </c>
      <c r="AM12" s="235">
        <v>0</v>
      </c>
      <c r="AN12" s="130">
        <v>643.47705492620048</v>
      </c>
      <c r="AO12" s="130">
        <v>8197.7996244314982</v>
      </c>
      <c r="AP12" s="130">
        <v>1</v>
      </c>
      <c r="AQ12" s="219">
        <v>66.331000000000003</v>
      </c>
      <c r="AR12" s="220">
        <v>0.34428849256003979</v>
      </c>
      <c r="AS12" s="130">
        <v>499.7</v>
      </c>
      <c r="AT12" s="130">
        <v>671.33376279469462</v>
      </c>
      <c r="AU12" s="130">
        <v>2074.9060503435808</v>
      </c>
      <c r="AV12" s="209">
        <v>0.2349729033434573</v>
      </c>
      <c r="AW12" s="207">
        <v>0.33122435107308512</v>
      </c>
      <c r="AX12" s="208">
        <v>0.52372724653233993</v>
      </c>
      <c r="AY12" s="130">
        <v>1</v>
      </c>
      <c r="AZ12" s="130">
        <v>2400</v>
      </c>
      <c r="BE12" s="227"/>
      <c r="BF12" s="227"/>
      <c r="BG12" s="227"/>
    </row>
    <row r="13" spans="1:59" ht="16" customHeight="1">
      <c r="A13" s="192" t="s">
        <v>18</v>
      </c>
      <c r="B13" s="192">
        <v>1110</v>
      </c>
      <c r="C13" s="189">
        <v>3593542</v>
      </c>
      <c r="D13" s="192">
        <f t="shared" si="3"/>
        <v>30.888744308540154</v>
      </c>
      <c r="E13" s="192">
        <v>1</v>
      </c>
      <c r="F13" s="194">
        <v>0.28999999999999998</v>
      </c>
      <c r="G13" s="193">
        <v>0.48</v>
      </c>
      <c r="H13" s="194">
        <v>0.28999999999999998</v>
      </c>
      <c r="I13" s="192">
        <v>3587296</v>
      </c>
      <c r="J13" s="195">
        <v>171332</v>
      </c>
      <c r="K13" s="195">
        <v>530358</v>
      </c>
      <c r="L13" s="195">
        <v>8496463</v>
      </c>
      <c r="M13" s="195">
        <f t="shared" si="4"/>
        <v>-0.85215661043861446</v>
      </c>
      <c r="N13" s="195">
        <f t="shared" si="5"/>
        <v>48.590636892115889</v>
      </c>
      <c r="O13" s="192">
        <v>237.9078902449283</v>
      </c>
      <c r="P13" s="192">
        <v>113.792214746269</v>
      </c>
      <c r="Q13" s="195">
        <v>383.4</v>
      </c>
      <c r="R13" s="195">
        <v>0</v>
      </c>
      <c r="S13" s="195">
        <v>0</v>
      </c>
      <c r="T13" s="195">
        <v>0</v>
      </c>
      <c r="U13" s="195">
        <v>0</v>
      </c>
      <c r="V13" s="195">
        <v>0</v>
      </c>
      <c r="W13" s="195">
        <v>0</v>
      </c>
      <c r="X13" s="235">
        <v>383.4</v>
      </c>
      <c r="Y13" s="235">
        <v>3918.4</v>
      </c>
      <c r="Z13" s="235">
        <v>2073.1</v>
      </c>
      <c r="AA13" s="235">
        <v>119.39999999999998</v>
      </c>
      <c r="AB13" s="235">
        <v>1</v>
      </c>
      <c r="AC13" s="235">
        <v>132.29999999999998</v>
      </c>
      <c r="AD13" s="235">
        <v>0</v>
      </c>
      <c r="AE13" s="235">
        <v>39.9</v>
      </c>
      <c r="AF13" s="235">
        <v>0</v>
      </c>
      <c r="AG13" s="235">
        <v>1051.5999999999999</v>
      </c>
      <c r="AH13" s="235">
        <v>1287.6999999999998</v>
      </c>
      <c r="AI13" s="235">
        <v>0</v>
      </c>
      <c r="AJ13" s="235">
        <v>0</v>
      </c>
      <c r="AK13" s="235">
        <v>0</v>
      </c>
      <c r="AL13" s="235">
        <v>0</v>
      </c>
      <c r="AM13" s="235">
        <v>160</v>
      </c>
      <c r="AN13" s="130">
        <v>82.643363333980716</v>
      </c>
      <c r="AO13" s="130">
        <v>1052.8638553845001</v>
      </c>
      <c r="AP13" s="130">
        <v>1.6</v>
      </c>
      <c r="AQ13" s="219">
        <v>3.0990000000000002</v>
      </c>
      <c r="AR13" s="220">
        <v>0.55243626976444016</v>
      </c>
      <c r="AS13" s="130">
        <v>84.7</v>
      </c>
      <c r="AT13" s="130">
        <v>113.792214746269</v>
      </c>
      <c r="AU13" s="130">
        <v>351.70010499119729</v>
      </c>
      <c r="AV13" s="208">
        <v>0.28999999999999998</v>
      </c>
      <c r="AW13" s="208">
        <v>0.48</v>
      </c>
      <c r="AX13" s="207">
        <v>0.28999999999999998</v>
      </c>
      <c r="AY13" s="130">
        <v>0</v>
      </c>
      <c r="AZ13" s="130">
        <v>1000</v>
      </c>
      <c r="BE13" s="227"/>
      <c r="BF13" s="227"/>
      <c r="BG13" s="227"/>
    </row>
    <row r="14" spans="1:59" ht="16" customHeight="1">
      <c r="A14" s="192" t="s">
        <v>21</v>
      </c>
      <c r="B14" s="192">
        <v>192</v>
      </c>
      <c r="C14" s="189">
        <v>987393</v>
      </c>
      <c r="D14" s="192">
        <f t="shared" si="3"/>
        <v>19.445144942287417</v>
      </c>
      <c r="E14" s="192">
        <v>0</v>
      </c>
      <c r="F14" s="194">
        <v>0.2</v>
      </c>
      <c r="G14" s="193">
        <v>0.25</v>
      </c>
      <c r="H14" s="194">
        <v>0.25</v>
      </c>
      <c r="I14" s="192">
        <v>5877137</v>
      </c>
      <c r="J14" s="195">
        <v>0</v>
      </c>
      <c r="K14" s="195">
        <v>6925928</v>
      </c>
      <c r="L14" s="195" t="s">
        <v>245</v>
      </c>
      <c r="M14" s="195">
        <f t="shared" si="4"/>
        <v>0.17845270579875883</v>
      </c>
      <c r="N14" s="195">
        <f t="shared" si="5"/>
        <v>0</v>
      </c>
      <c r="O14" s="192">
        <v>387.61852247697868</v>
      </c>
      <c r="P14" s="192">
        <v>185.39935814622339</v>
      </c>
      <c r="Q14" s="195">
        <v>0</v>
      </c>
      <c r="R14" s="195">
        <v>0</v>
      </c>
      <c r="S14" s="195">
        <v>0</v>
      </c>
      <c r="T14" s="195">
        <v>0</v>
      </c>
      <c r="U14" s="195">
        <v>0</v>
      </c>
      <c r="V14" s="195">
        <v>103.1</v>
      </c>
      <c r="W14" s="195">
        <v>0</v>
      </c>
      <c r="X14" s="235">
        <v>410</v>
      </c>
      <c r="Y14" s="235">
        <v>1504</v>
      </c>
      <c r="Z14" s="235">
        <v>0</v>
      </c>
      <c r="AA14" s="235">
        <v>0</v>
      </c>
      <c r="AB14" s="235">
        <v>0</v>
      </c>
      <c r="AC14" s="235">
        <v>36.199999999999996</v>
      </c>
      <c r="AD14" s="235">
        <v>0</v>
      </c>
      <c r="AE14" s="235">
        <v>10</v>
      </c>
      <c r="AF14" s="235">
        <v>0</v>
      </c>
      <c r="AG14" s="235">
        <v>158.5</v>
      </c>
      <c r="AH14" s="235">
        <v>955.1</v>
      </c>
      <c r="AI14" s="235">
        <v>0</v>
      </c>
      <c r="AJ14" s="235">
        <v>0</v>
      </c>
      <c r="AK14" s="235">
        <v>0</v>
      </c>
      <c r="AL14" s="235">
        <v>0</v>
      </c>
      <c r="AM14" s="235">
        <v>0</v>
      </c>
      <c r="AN14" s="130">
        <v>155.21025775699076</v>
      </c>
      <c r="AO14" s="130">
        <v>1977.3550323314994</v>
      </c>
      <c r="AP14" s="130">
        <v>0</v>
      </c>
      <c r="AQ14" s="219">
        <v>1.2470000000000001</v>
      </c>
      <c r="AR14" s="220">
        <v>0.27265437048917401</v>
      </c>
      <c r="AS14" s="130">
        <v>289.557135946171</v>
      </c>
      <c r="AT14" s="130">
        <v>389.01237065999169</v>
      </c>
      <c r="AU14" s="130">
        <v>1202.329104052169</v>
      </c>
      <c r="AV14" s="208">
        <v>0.2</v>
      </c>
      <c r="AW14" s="207">
        <v>0.25</v>
      </c>
      <c r="AX14" s="207">
        <v>0.25</v>
      </c>
      <c r="AY14" s="130">
        <v>0</v>
      </c>
      <c r="AZ14" s="130">
        <v>2500</v>
      </c>
      <c r="BE14" s="227"/>
      <c r="BF14" s="227"/>
      <c r="BG14" s="227"/>
    </row>
    <row r="15" spans="1:59" s="201" customFormat="1" ht="16" customHeight="1">
      <c r="A15" s="197" t="s">
        <v>246</v>
      </c>
      <c r="B15" s="197">
        <v>605</v>
      </c>
      <c r="C15" s="191">
        <v>732552</v>
      </c>
      <c r="D15" s="197">
        <f t="shared" si="3"/>
        <v>82.587993753344477</v>
      </c>
      <c r="E15" s="197">
        <v>0</v>
      </c>
      <c r="F15" s="199">
        <v>0.2</v>
      </c>
      <c r="G15" s="198">
        <v>0.87</v>
      </c>
      <c r="H15" s="199">
        <v>1</v>
      </c>
      <c r="I15" s="200" t="s">
        <v>247</v>
      </c>
      <c r="J15" s="200" t="s">
        <v>247</v>
      </c>
      <c r="K15" s="200" t="s">
        <v>247</v>
      </c>
      <c r="L15" s="200" t="s">
        <v>247</v>
      </c>
      <c r="M15" s="200" t="s">
        <v>247</v>
      </c>
      <c r="N15" s="200" t="s">
        <v>247</v>
      </c>
      <c r="O15" s="200" t="s">
        <v>247</v>
      </c>
      <c r="P15" s="200" t="s">
        <v>247</v>
      </c>
      <c r="Q15" s="200"/>
      <c r="R15" s="200"/>
      <c r="S15" s="200"/>
      <c r="T15" s="200"/>
      <c r="U15" s="200"/>
      <c r="V15" s="200"/>
      <c r="W15" s="200"/>
      <c r="X15" s="236">
        <v>0</v>
      </c>
      <c r="Y15" s="236">
        <v>0</v>
      </c>
      <c r="Z15" s="236">
        <v>0</v>
      </c>
      <c r="AA15" s="236">
        <v>0</v>
      </c>
      <c r="AB15" s="236">
        <v>0</v>
      </c>
      <c r="AC15" s="236">
        <v>6.9</v>
      </c>
      <c r="AD15" s="236">
        <v>0</v>
      </c>
      <c r="AE15" s="236">
        <v>0</v>
      </c>
      <c r="AF15" s="236">
        <v>0</v>
      </c>
      <c r="AG15" s="236">
        <v>0</v>
      </c>
      <c r="AH15" s="236">
        <v>0</v>
      </c>
      <c r="AI15" s="236">
        <v>0</v>
      </c>
      <c r="AJ15" s="236">
        <v>0</v>
      </c>
      <c r="AK15" s="236">
        <v>0</v>
      </c>
      <c r="AL15" s="236">
        <v>0</v>
      </c>
      <c r="AM15" s="236">
        <v>0</v>
      </c>
      <c r="AN15" s="201">
        <v>1896.649367609471</v>
      </c>
      <c r="AO15" s="201">
        <v>24163.023925150497</v>
      </c>
      <c r="AP15" s="201">
        <v>14</v>
      </c>
      <c r="AV15" s="210">
        <v>0.2</v>
      </c>
      <c r="AW15" s="210">
        <v>0.87</v>
      </c>
      <c r="AX15" s="210">
        <v>1</v>
      </c>
    </row>
    <row r="16" spans="1:59" ht="16" customHeight="1">
      <c r="A16" s="192" t="s">
        <v>24</v>
      </c>
      <c r="B16" s="192">
        <v>4804</v>
      </c>
      <c r="C16" s="189">
        <v>21877257</v>
      </c>
      <c r="D16" s="192">
        <f t="shared" si="3"/>
        <v>21.958877202932708</v>
      </c>
      <c r="E16" s="192">
        <v>0</v>
      </c>
      <c r="F16" s="194">
        <v>7.5372824201104189E-3</v>
      </c>
      <c r="G16" s="193">
        <v>7.5372824201104189E-3</v>
      </c>
      <c r="H16" s="194">
        <v>7.5372824201104189E-3</v>
      </c>
      <c r="I16" s="192">
        <v>28820791</v>
      </c>
      <c r="J16" s="195">
        <v>0</v>
      </c>
      <c r="K16" s="195">
        <v>13061875</v>
      </c>
      <c r="L16" s="195">
        <v>0</v>
      </c>
      <c r="M16" s="195">
        <f t="shared" ref="M16:M57" si="6">IFERROR((K16/I16) - 1, 0)</f>
        <v>-0.54678985042429962</v>
      </c>
      <c r="N16" s="195">
        <f t="shared" ref="N16:N57" si="7">IFERROR((L16/J16) - 1,0)</f>
        <v>0</v>
      </c>
      <c r="O16" s="192">
        <v>9723.8881374134253</v>
      </c>
      <c r="P16" s="192">
        <v>4650.9712896116725</v>
      </c>
      <c r="Q16" s="195">
        <v>715</v>
      </c>
      <c r="R16" s="195">
        <v>157</v>
      </c>
      <c r="S16" s="195">
        <v>0</v>
      </c>
      <c r="T16" s="195">
        <v>47.1</v>
      </c>
      <c r="U16" s="195">
        <v>1644.4</v>
      </c>
      <c r="V16" s="195">
        <v>1032</v>
      </c>
      <c r="W16" s="195">
        <v>0</v>
      </c>
      <c r="X16" s="235">
        <v>7782</v>
      </c>
      <c r="Y16" s="235">
        <v>31717.19999999999</v>
      </c>
      <c r="Z16" s="235">
        <v>3626</v>
      </c>
      <c r="AA16" s="235">
        <v>43.5</v>
      </c>
      <c r="AB16" s="235">
        <v>0</v>
      </c>
      <c r="AC16" s="235">
        <v>2134.6</v>
      </c>
      <c r="AD16" s="235">
        <v>0</v>
      </c>
      <c r="AE16" s="235">
        <v>291.8000000000003</v>
      </c>
      <c r="AF16" s="235">
        <v>0</v>
      </c>
      <c r="AG16" s="235">
        <v>3296.6</v>
      </c>
      <c r="AH16" s="235">
        <v>10128.199999999999</v>
      </c>
      <c r="AI16" s="235">
        <v>0</v>
      </c>
      <c r="AJ16" s="235">
        <v>0</v>
      </c>
      <c r="AK16" s="235">
        <v>0</v>
      </c>
      <c r="AL16" s="235">
        <v>0</v>
      </c>
      <c r="AM16" s="235">
        <v>482.2</v>
      </c>
      <c r="AN16" s="130">
        <v>1556.1825007261668</v>
      </c>
      <c r="AO16" s="130">
        <v>19825.527922612499</v>
      </c>
      <c r="AP16" s="130">
        <v>1</v>
      </c>
      <c r="AQ16" s="219">
        <v>34.447000000000003</v>
      </c>
      <c r="AR16" s="220">
        <v>0.50689464975179266</v>
      </c>
      <c r="AS16" s="130">
        <v>3461.9</v>
      </c>
      <c r="AT16" s="130">
        <v>4650.9712896116725</v>
      </c>
      <c r="AU16" s="130">
        <v>14374.8594270251</v>
      </c>
      <c r="AV16" s="207">
        <v>7.624062566612755E-3</v>
      </c>
      <c r="AW16" s="207">
        <v>7.624062566612755E-3</v>
      </c>
      <c r="AX16" s="207">
        <v>7.624062566612755E-3</v>
      </c>
      <c r="AY16" s="130">
        <v>0</v>
      </c>
      <c r="AZ16" s="130">
        <v>0</v>
      </c>
      <c r="BE16" s="227"/>
      <c r="BF16" s="227"/>
      <c r="BG16" s="227"/>
    </row>
    <row r="17" spans="1:59" ht="16" customHeight="1">
      <c r="A17" s="192" t="s">
        <v>27</v>
      </c>
      <c r="B17" s="192">
        <v>3450</v>
      </c>
      <c r="C17" s="189">
        <v>10725351</v>
      </c>
      <c r="D17" s="192">
        <f t="shared" si="3"/>
        <v>32.166779436868779</v>
      </c>
      <c r="E17" s="192">
        <v>0</v>
      </c>
      <c r="F17" s="194">
        <v>0</v>
      </c>
      <c r="G17" s="193">
        <v>0</v>
      </c>
      <c r="H17" s="194">
        <v>0</v>
      </c>
      <c r="I17" s="192">
        <v>14025574</v>
      </c>
      <c r="J17" s="195">
        <v>0</v>
      </c>
      <c r="K17" s="195">
        <v>23887860</v>
      </c>
      <c r="L17" s="195">
        <v>0</v>
      </c>
      <c r="M17" s="195">
        <f t="shared" si="6"/>
        <v>0.70316451932733726</v>
      </c>
      <c r="N17" s="195">
        <f t="shared" si="7"/>
        <v>0</v>
      </c>
      <c r="O17" s="192">
        <v>2170.9446088583832</v>
      </c>
      <c r="P17" s="192">
        <v>1038.3707529798271</v>
      </c>
      <c r="Q17" s="195">
        <v>982.5</v>
      </c>
      <c r="R17" s="195">
        <v>0</v>
      </c>
      <c r="S17" s="195">
        <v>0</v>
      </c>
      <c r="T17" s="195">
        <v>0</v>
      </c>
      <c r="U17" s="195">
        <v>0</v>
      </c>
      <c r="V17" s="195">
        <v>0</v>
      </c>
      <c r="W17" s="195">
        <v>0</v>
      </c>
      <c r="X17" s="235">
        <v>8416</v>
      </c>
      <c r="Y17" s="235">
        <v>8009.5000000000018</v>
      </c>
      <c r="Z17" s="235">
        <v>4061</v>
      </c>
      <c r="AA17" s="235">
        <v>2025.8999999999996</v>
      </c>
      <c r="AB17" s="235">
        <v>0</v>
      </c>
      <c r="AC17" s="235">
        <v>1510.2000000000003</v>
      </c>
      <c r="AD17" s="235">
        <v>0</v>
      </c>
      <c r="AE17" s="235">
        <v>288.70000000000027</v>
      </c>
      <c r="AF17" s="235">
        <v>0</v>
      </c>
      <c r="AG17" s="235">
        <v>852.2</v>
      </c>
      <c r="AH17" s="235">
        <v>8439.3000000000029</v>
      </c>
      <c r="AI17" s="235">
        <v>0</v>
      </c>
      <c r="AJ17" s="235">
        <v>0</v>
      </c>
      <c r="AK17" s="235">
        <v>0</v>
      </c>
      <c r="AL17" s="235">
        <v>0</v>
      </c>
      <c r="AM17" s="235">
        <v>0</v>
      </c>
      <c r="AN17" s="130">
        <v>0</v>
      </c>
      <c r="AO17" s="130">
        <v>0</v>
      </c>
      <c r="AP17" s="130">
        <v>0</v>
      </c>
      <c r="AQ17" s="219">
        <v>36.808999999999997</v>
      </c>
      <c r="AR17" s="220">
        <v>0.67287891548262657</v>
      </c>
      <c r="AS17" s="130">
        <v>772.9</v>
      </c>
      <c r="AT17" s="130">
        <v>1038.3707529798271</v>
      </c>
      <c r="AU17" s="130">
        <v>3209.3153618382098</v>
      </c>
      <c r="AV17" s="207">
        <v>0</v>
      </c>
      <c r="AW17" s="207">
        <v>0</v>
      </c>
      <c r="AX17" s="207">
        <v>0</v>
      </c>
      <c r="AY17" s="130">
        <v>0</v>
      </c>
      <c r="AZ17" s="130">
        <v>0</v>
      </c>
      <c r="BE17" s="227"/>
      <c r="BF17" s="227"/>
      <c r="BG17" s="227"/>
    </row>
    <row r="18" spans="1:59" ht="16" customHeight="1">
      <c r="A18" s="192" t="s">
        <v>29</v>
      </c>
      <c r="B18" s="192">
        <v>709</v>
      </c>
      <c r="C18" s="189">
        <v>1453902</v>
      </c>
      <c r="D18" s="192">
        <f t="shared" si="3"/>
        <v>48.765322559567288</v>
      </c>
      <c r="E18" s="192">
        <v>0</v>
      </c>
      <c r="F18" s="194">
        <v>0.3</v>
      </c>
      <c r="G18" s="193">
        <v>0.4</v>
      </c>
      <c r="H18" s="194">
        <v>1</v>
      </c>
      <c r="I18" s="192">
        <v>0</v>
      </c>
      <c r="J18" s="195">
        <v>0</v>
      </c>
      <c r="K18" s="195">
        <v>0</v>
      </c>
      <c r="L18" s="195">
        <v>0</v>
      </c>
      <c r="M18" s="195">
        <f t="shared" si="6"/>
        <v>0</v>
      </c>
      <c r="N18" s="195">
        <f t="shared" si="7"/>
        <v>0</v>
      </c>
      <c r="O18" s="192">
        <v>96.623747631942535</v>
      </c>
      <c r="P18" s="192">
        <v>46.21549217558033</v>
      </c>
      <c r="Q18" s="195">
        <v>0</v>
      </c>
      <c r="R18" s="195">
        <v>0</v>
      </c>
      <c r="S18" s="195">
        <v>0</v>
      </c>
      <c r="T18" s="195">
        <v>0</v>
      </c>
      <c r="U18" s="195">
        <v>32.4</v>
      </c>
      <c r="V18" s="195">
        <v>0</v>
      </c>
      <c r="W18" s="195">
        <v>0</v>
      </c>
      <c r="X18" s="235">
        <v>180</v>
      </c>
      <c r="Y18" s="235">
        <v>0</v>
      </c>
      <c r="Z18" s="235">
        <v>0</v>
      </c>
      <c r="AA18" s="235">
        <v>13.9</v>
      </c>
      <c r="AB18" s="235">
        <v>205.6</v>
      </c>
      <c r="AC18" s="235">
        <v>267.70000000000005</v>
      </c>
      <c r="AD18" s="235">
        <v>0</v>
      </c>
      <c r="AE18" s="235">
        <v>67.899999999999991</v>
      </c>
      <c r="AF18" s="235">
        <v>43.000000000000007</v>
      </c>
      <c r="AG18" s="235">
        <v>1957.4999999999993</v>
      </c>
      <c r="AH18" s="235">
        <v>0</v>
      </c>
      <c r="AI18" s="235">
        <v>0</v>
      </c>
      <c r="AJ18" s="235">
        <v>0</v>
      </c>
      <c r="AK18" s="235">
        <v>0</v>
      </c>
      <c r="AL18" s="235">
        <v>0</v>
      </c>
      <c r="AM18" s="235">
        <v>0</v>
      </c>
      <c r="AN18" s="130">
        <v>1011.1791770933995</v>
      </c>
      <c r="AO18" s="130">
        <v>12882.268629081</v>
      </c>
      <c r="AP18" s="130">
        <v>3.09</v>
      </c>
      <c r="AQ18" s="219">
        <v>4.1100000000000003</v>
      </c>
      <c r="AR18" s="220">
        <v>0.42530413625304142</v>
      </c>
      <c r="AS18" s="130">
        <v>34.4</v>
      </c>
      <c r="AT18" s="130">
        <v>46.21549217558033</v>
      </c>
      <c r="AU18" s="130">
        <v>142.83923980752289</v>
      </c>
      <c r="AV18" s="207">
        <v>0.3</v>
      </c>
      <c r="AW18" s="207">
        <v>0.4</v>
      </c>
      <c r="AX18" s="207">
        <v>1</v>
      </c>
      <c r="AY18" s="130">
        <v>1</v>
      </c>
      <c r="AZ18" s="130">
        <v>0</v>
      </c>
      <c r="BE18" s="227"/>
      <c r="BF18" s="227"/>
      <c r="BG18" s="227"/>
    </row>
    <row r="19" spans="1:59" ht="16" customHeight="1">
      <c r="A19" s="192" t="s">
        <v>32</v>
      </c>
      <c r="B19" s="192">
        <v>237</v>
      </c>
      <c r="C19" s="189">
        <v>1777249</v>
      </c>
      <c r="D19" s="192">
        <f t="shared" si="3"/>
        <v>13.335216393426018</v>
      </c>
      <c r="E19" s="192">
        <v>0</v>
      </c>
      <c r="F19" s="194">
        <v>0</v>
      </c>
      <c r="G19" s="193">
        <v>0</v>
      </c>
      <c r="H19" s="194">
        <v>0</v>
      </c>
      <c r="I19" s="192">
        <v>14467241</v>
      </c>
      <c r="J19" s="195">
        <v>88678</v>
      </c>
      <c r="K19" s="195">
        <v>7530800</v>
      </c>
      <c r="L19" s="195">
        <v>10869</v>
      </c>
      <c r="M19" s="195">
        <f t="shared" si="6"/>
        <v>-0.47945845375769991</v>
      </c>
      <c r="N19" s="195">
        <f t="shared" si="7"/>
        <v>-0.87743295969688084</v>
      </c>
      <c r="O19" s="192">
        <v>1689.230285635181</v>
      </c>
      <c r="P19" s="192">
        <v>807.96502890680267</v>
      </c>
      <c r="Q19" s="195">
        <v>0</v>
      </c>
      <c r="R19" s="195">
        <v>0</v>
      </c>
      <c r="S19" s="195">
        <v>0</v>
      </c>
      <c r="T19" s="195">
        <v>0</v>
      </c>
      <c r="U19" s="195">
        <v>0</v>
      </c>
      <c r="V19" s="195">
        <v>0</v>
      </c>
      <c r="W19" s="195">
        <v>0</v>
      </c>
      <c r="X19" s="235">
        <v>0</v>
      </c>
      <c r="Y19" s="235">
        <v>547.69999999999993</v>
      </c>
      <c r="Z19" s="235">
        <v>0</v>
      </c>
      <c r="AA19" s="235">
        <v>2764.2000000000007</v>
      </c>
      <c r="AB19" s="235">
        <v>970.4</v>
      </c>
      <c r="AC19" s="235">
        <v>240</v>
      </c>
      <c r="AD19" s="235">
        <v>0</v>
      </c>
      <c r="AE19" s="235">
        <v>26.400000000000006</v>
      </c>
      <c r="AF19" s="235">
        <v>10</v>
      </c>
      <c r="AG19" s="235">
        <v>5.4</v>
      </c>
      <c r="AH19" s="235">
        <v>547.4</v>
      </c>
      <c r="AI19" s="235">
        <v>0</v>
      </c>
      <c r="AJ19" s="235">
        <v>0</v>
      </c>
      <c r="AK19" s="235">
        <v>0</v>
      </c>
      <c r="AL19" s="235">
        <v>0</v>
      </c>
      <c r="AM19" s="235">
        <v>0</v>
      </c>
      <c r="AN19" s="130">
        <v>1401.7883312677982</v>
      </c>
      <c r="AO19" s="130">
        <v>17858.569730846997</v>
      </c>
      <c r="AP19" s="130">
        <v>112.4</v>
      </c>
      <c r="AQ19" s="219">
        <v>52.892000000000003</v>
      </c>
      <c r="AR19" s="220">
        <v>0.405505558496559</v>
      </c>
      <c r="AS19" s="130">
        <v>601.4</v>
      </c>
      <c r="AT19" s="130">
        <v>807.96502890680267</v>
      </c>
      <c r="AU19" s="130">
        <v>2497.1953145419839</v>
      </c>
      <c r="AV19" s="207">
        <v>0</v>
      </c>
      <c r="AW19" s="207">
        <v>0</v>
      </c>
      <c r="AX19" s="207">
        <v>0</v>
      </c>
      <c r="AY19" s="130">
        <v>0</v>
      </c>
      <c r="AZ19" s="130">
        <v>0</v>
      </c>
      <c r="BE19" s="227"/>
      <c r="BF19" s="227"/>
      <c r="BG19" s="227"/>
    </row>
    <row r="20" spans="1:59" ht="16" customHeight="1">
      <c r="A20" s="192" t="s">
        <v>35</v>
      </c>
      <c r="B20" s="192">
        <v>2058</v>
      </c>
      <c r="C20" s="189">
        <v>12791188</v>
      </c>
      <c r="D20" s="192">
        <f t="shared" si="3"/>
        <v>16.089201409595418</v>
      </c>
      <c r="E20" s="192">
        <v>0</v>
      </c>
      <c r="F20" s="194">
        <v>0.16</v>
      </c>
      <c r="G20" s="193">
        <v>0.25</v>
      </c>
      <c r="H20" s="194">
        <v>0.25</v>
      </c>
      <c r="I20" s="192">
        <v>52802</v>
      </c>
      <c r="J20" s="195">
        <v>40457236</v>
      </c>
      <c r="K20" s="195">
        <v>24285</v>
      </c>
      <c r="L20" s="195">
        <v>33121780</v>
      </c>
      <c r="M20" s="195">
        <f t="shared" si="6"/>
        <v>-0.54007423961213585</v>
      </c>
      <c r="N20" s="195">
        <f t="shared" si="7"/>
        <v>-0.18131381985660122</v>
      </c>
      <c r="O20" s="192">
        <v>6266.1577357931646</v>
      </c>
      <c r="P20" s="192">
        <v>2997.126181781065</v>
      </c>
      <c r="Q20" s="195">
        <v>5820.2</v>
      </c>
      <c r="R20" s="195">
        <v>0</v>
      </c>
      <c r="S20" s="195">
        <v>4097</v>
      </c>
      <c r="T20" s="195">
        <v>0</v>
      </c>
      <c r="U20" s="195">
        <v>0</v>
      </c>
      <c r="V20" s="195">
        <v>242.8</v>
      </c>
      <c r="W20" s="195">
        <v>0</v>
      </c>
      <c r="X20" s="235">
        <v>10173.5</v>
      </c>
      <c r="Y20" s="235">
        <v>3574</v>
      </c>
      <c r="Z20" s="235">
        <v>11582.4</v>
      </c>
      <c r="AA20" s="235">
        <v>32.9</v>
      </c>
      <c r="AB20" s="235">
        <v>5229.3000000000011</v>
      </c>
      <c r="AC20" s="235">
        <v>41.800000000000004</v>
      </c>
      <c r="AD20" s="235">
        <v>0</v>
      </c>
      <c r="AE20" s="235">
        <v>88.199999999999989</v>
      </c>
      <c r="AF20" s="235">
        <v>0</v>
      </c>
      <c r="AG20" s="235">
        <v>658.89999999999895</v>
      </c>
      <c r="AH20" s="235">
        <v>11891.499999999998</v>
      </c>
      <c r="AI20" s="235">
        <v>0</v>
      </c>
      <c r="AJ20" s="235">
        <v>0</v>
      </c>
      <c r="AK20" s="235">
        <v>0</v>
      </c>
      <c r="AL20" s="235">
        <v>0</v>
      </c>
      <c r="AM20" s="235">
        <v>0</v>
      </c>
      <c r="AN20" s="130">
        <v>1686.2356218380089</v>
      </c>
      <c r="AO20" s="130">
        <v>21482.384867618995</v>
      </c>
      <c r="AP20" s="130">
        <v>23</v>
      </c>
      <c r="AQ20" s="219">
        <v>35.531999999999996</v>
      </c>
      <c r="AR20" s="220">
        <v>0.1364403917595407</v>
      </c>
      <c r="AS20" s="130">
        <v>2230.8783440317002</v>
      </c>
      <c r="AT20" s="130">
        <v>2997.126181781065</v>
      </c>
      <c r="AU20" s="130">
        <v>9263.2839175742301</v>
      </c>
      <c r="AV20" s="207">
        <v>0.16</v>
      </c>
      <c r="AW20" s="207">
        <v>0.25</v>
      </c>
      <c r="AX20" s="207">
        <v>0.25</v>
      </c>
      <c r="AY20" s="130">
        <v>0</v>
      </c>
      <c r="AZ20" s="130">
        <v>0</v>
      </c>
      <c r="BE20" s="227"/>
      <c r="BF20" s="227"/>
      <c r="BG20" s="227"/>
    </row>
    <row r="21" spans="1:59" ht="16" customHeight="1">
      <c r="A21" s="192" t="s">
        <v>38</v>
      </c>
      <c r="B21" s="192">
        <v>708</v>
      </c>
      <c r="C21" s="189">
        <v>6737581</v>
      </c>
      <c r="D21" s="192">
        <f t="shared" si="3"/>
        <v>10.508222461444248</v>
      </c>
      <c r="E21" s="192">
        <v>0</v>
      </c>
      <c r="F21" s="194">
        <v>7.5000000000000011E-2</v>
      </c>
      <c r="G21" s="193">
        <v>0.1</v>
      </c>
      <c r="H21" s="194">
        <v>0.1</v>
      </c>
      <c r="I21" s="192">
        <v>22719</v>
      </c>
      <c r="J21" s="195">
        <v>6444160</v>
      </c>
      <c r="K21" s="195">
        <v>3501105</v>
      </c>
      <c r="L21" s="195">
        <v>162</v>
      </c>
      <c r="M21" s="195">
        <f t="shared" si="6"/>
        <v>153.10471411593821</v>
      </c>
      <c r="N21" s="195">
        <f t="shared" si="7"/>
        <v>-0.99997486095938026</v>
      </c>
      <c r="O21" s="192">
        <v>6183.1570620354778</v>
      </c>
      <c r="P21" s="192">
        <v>2957.4266557056749</v>
      </c>
      <c r="Q21" s="195">
        <v>5875.3</v>
      </c>
      <c r="R21" s="195">
        <v>0</v>
      </c>
      <c r="S21" s="195">
        <v>0</v>
      </c>
      <c r="T21" s="195">
        <v>0</v>
      </c>
      <c r="U21" s="195">
        <v>0</v>
      </c>
      <c r="V21" s="195">
        <v>51.9</v>
      </c>
      <c r="W21" s="195">
        <v>0</v>
      </c>
      <c r="X21" s="235">
        <v>15229.300000000001</v>
      </c>
      <c r="Y21" s="235">
        <v>3866</v>
      </c>
      <c r="Z21" s="235">
        <v>0</v>
      </c>
      <c r="AA21" s="235">
        <v>66.199999999999989</v>
      </c>
      <c r="AB21" s="235">
        <v>2308.8000000000002</v>
      </c>
      <c r="AC21" s="235">
        <v>243.49999999999994</v>
      </c>
      <c r="AD21" s="235">
        <v>0</v>
      </c>
      <c r="AE21" s="235">
        <v>55.399999999999984</v>
      </c>
      <c r="AF21" s="235">
        <v>0</v>
      </c>
      <c r="AG21" s="235">
        <v>71.7</v>
      </c>
      <c r="AH21" s="235">
        <v>3867.2000000000012</v>
      </c>
      <c r="AI21" s="235">
        <v>0</v>
      </c>
      <c r="AJ21" s="235">
        <v>0</v>
      </c>
      <c r="AK21" s="235">
        <v>0</v>
      </c>
      <c r="AL21" s="235">
        <v>0</v>
      </c>
      <c r="AM21" s="235">
        <v>0</v>
      </c>
      <c r="AN21" s="130">
        <v>1230.6757025988381</v>
      </c>
      <c r="AO21" s="130">
        <v>15678.620916356998</v>
      </c>
      <c r="AP21" s="130">
        <v>0</v>
      </c>
      <c r="AQ21" s="219">
        <v>22.928999999999998</v>
      </c>
      <c r="AR21" s="220">
        <v>0.21065026821928559</v>
      </c>
      <c r="AS21" s="130">
        <v>2201.32843267719</v>
      </c>
      <c r="AT21" s="130">
        <v>2957.4266557056749</v>
      </c>
      <c r="AU21" s="130">
        <v>9140.5837177411522</v>
      </c>
      <c r="AV21" s="208">
        <v>7.5000000000000011E-2</v>
      </c>
      <c r="AW21" s="207">
        <v>0.1</v>
      </c>
      <c r="AX21" s="207">
        <v>0.1</v>
      </c>
      <c r="AY21" s="130">
        <v>0</v>
      </c>
      <c r="AZ21" s="130">
        <v>0</v>
      </c>
      <c r="BE21" s="227"/>
      <c r="BF21" s="227"/>
      <c r="BG21" s="227"/>
    </row>
    <row r="22" spans="1:59" ht="16" customHeight="1">
      <c r="A22" s="192" t="s">
        <v>40</v>
      </c>
      <c r="B22" s="192">
        <v>469</v>
      </c>
      <c r="C22" s="189">
        <v>3184240</v>
      </c>
      <c r="D22" s="192">
        <f t="shared" si="3"/>
        <v>14.728789287239655</v>
      </c>
      <c r="E22" s="192">
        <v>0</v>
      </c>
      <c r="F22" s="194">
        <v>0</v>
      </c>
      <c r="G22" s="193">
        <v>0</v>
      </c>
      <c r="H22" s="194">
        <v>0</v>
      </c>
      <c r="I22" s="192">
        <v>0</v>
      </c>
      <c r="J22" s="195">
        <v>2933106</v>
      </c>
      <c r="K22" s="195">
        <v>0</v>
      </c>
      <c r="L22" s="195">
        <v>6876784</v>
      </c>
      <c r="M22" s="195">
        <f t="shared" si="6"/>
        <v>0</v>
      </c>
      <c r="N22" s="195">
        <f t="shared" si="7"/>
        <v>1.3445398836591655</v>
      </c>
      <c r="O22" s="192">
        <v>5823.5105683687852</v>
      </c>
      <c r="P22" s="192">
        <v>2785.4064213287052</v>
      </c>
      <c r="Q22" s="195">
        <v>270.10000000000002</v>
      </c>
      <c r="R22" s="195">
        <v>20</v>
      </c>
      <c r="S22" s="195">
        <v>601.4</v>
      </c>
      <c r="T22" s="195">
        <v>0</v>
      </c>
      <c r="U22" s="195">
        <v>5.5</v>
      </c>
      <c r="V22" s="195">
        <v>168.2</v>
      </c>
      <c r="W22" s="195">
        <v>0</v>
      </c>
      <c r="X22" s="235">
        <v>4849.7000000000007</v>
      </c>
      <c r="Y22" s="235">
        <v>1781.0000000000002</v>
      </c>
      <c r="Z22" s="235">
        <v>601.4</v>
      </c>
      <c r="AA22" s="235">
        <v>146.39999999999998</v>
      </c>
      <c r="AB22" s="235">
        <v>9783.0000000000018</v>
      </c>
      <c r="AC22" s="235">
        <v>13.4</v>
      </c>
      <c r="AD22" s="235">
        <v>0</v>
      </c>
      <c r="AE22" s="235">
        <v>16.200000000000003</v>
      </c>
      <c r="AF22" s="235">
        <v>0</v>
      </c>
      <c r="AG22" s="235">
        <v>779.59999999999923</v>
      </c>
      <c r="AH22" s="235">
        <v>1683.6999999999998</v>
      </c>
      <c r="AI22" s="235">
        <v>0</v>
      </c>
      <c r="AJ22" s="235">
        <v>0</v>
      </c>
      <c r="AK22" s="235">
        <v>0</v>
      </c>
      <c r="AL22" s="235">
        <v>0</v>
      </c>
      <c r="AM22" s="235">
        <v>0</v>
      </c>
      <c r="AN22" s="130">
        <v>194.04156876222194</v>
      </c>
      <c r="AO22" s="130">
        <v>2472.0600172844997</v>
      </c>
      <c r="AP22" s="130">
        <v>0</v>
      </c>
      <c r="AQ22" s="219">
        <v>35.749000000000002</v>
      </c>
      <c r="AR22" s="220">
        <v>8.4310050630786879E-2</v>
      </c>
      <c r="AS22" s="130">
        <v>2073.2870382442111</v>
      </c>
      <c r="AT22" s="130">
        <v>2785.4064213287052</v>
      </c>
      <c r="AU22" s="130">
        <v>8608.9169896974909</v>
      </c>
      <c r="AV22" s="207">
        <v>0</v>
      </c>
      <c r="AW22" s="207">
        <v>0</v>
      </c>
      <c r="AX22" s="207">
        <v>0</v>
      </c>
      <c r="AY22" s="130">
        <v>0</v>
      </c>
      <c r="AZ22" s="130">
        <v>0</v>
      </c>
      <c r="BE22" s="227"/>
      <c r="BF22" s="227"/>
      <c r="BG22" s="227"/>
    </row>
    <row r="23" spans="1:59" ht="16" customHeight="1">
      <c r="A23" s="192" t="s">
        <v>43</v>
      </c>
      <c r="B23" s="192">
        <v>901</v>
      </c>
      <c r="C23" s="189">
        <v>2936212</v>
      </c>
      <c r="D23" s="192">
        <f t="shared" si="3"/>
        <v>30.68579516737892</v>
      </c>
      <c r="E23" s="192">
        <v>0</v>
      </c>
      <c r="F23" s="194">
        <v>0</v>
      </c>
      <c r="G23" s="193">
        <v>0</v>
      </c>
      <c r="H23" s="194">
        <v>0</v>
      </c>
      <c r="I23" s="192">
        <v>0</v>
      </c>
      <c r="J23" s="195">
        <v>3597275</v>
      </c>
      <c r="K23" s="195">
        <v>0</v>
      </c>
      <c r="L23" s="195">
        <v>7168725</v>
      </c>
      <c r="M23" s="195">
        <f t="shared" si="6"/>
        <v>0</v>
      </c>
      <c r="N23" s="195">
        <f t="shared" si="7"/>
        <v>0.99282095475047094</v>
      </c>
      <c r="O23" s="192">
        <v>855.85046230967703</v>
      </c>
      <c r="P23" s="192">
        <v>409.35640889242228</v>
      </c>
      <c r="Q23" s="195">
        <v>0</v>
      </c>
      <c r="R23" s="195">
        <v>0</v>
      </c>
      <c r="S23" s="195">
        <v>0</v>
      </c>
      <c r="T23" s="195">
        <v>0</v>
      </c>
      <c r="U23" s="195">
        <v>0</v>
      </c>
      <c r="V23" s="195">
        <v>8.5</v>
      </c>
      <c r="W23" s="195">
        <v>0</v>
      </c>
      <c r="X23" s="235">
        <v>4678.5</v>
      </c>
      <c r="Y23" s="235">
        <v>266</v>
      </c>
      <c r="Z23" s="235">
        <v>1225</v>
      </c>
      <c r="AA23" s="235">
        <v>7</v>
      </c>
      <c r="AB23" s="235">
        <v>6129.4000000000005</v>
      </c>
      <c r="AC23" s="235">
        <v>10.199999999999999</v>
      </c>
      <c r="AD23" s="235">
        <v>0</v>
      </c>
      <c r="AE23" s="235">
        <v>9</v>
      </c>
      <c r="AF23" s="235">
        <v>0</v>
      </c>
      <c r="AG23" s="235">
        <v>557.90000000000009</v>
      </c>
      <c r="AH23" s="235">
        <v>3278.9999999999982</v>
      </c>
      <c r="AI23" s="235">
        <v>0</v>
      </c>
      <c r="AJ23" s="235">
        <v>0</v>
      </c>
      <c r="AK23" s="235">
        <v>0</v>
      </c>
      <c r="AL23" s="235">
        <v>0</v>
      </c>
      <c r="AM23" s="235">
        <v>0</v>
      </c>
      <c r="AN23" s="130">
        <v>1330.5983597819095</v>
      </c>
      <c r="AO23" s="130">
        <v>16951.620342298498</v>
      </c>
      <c r="AP23" s="130">
        <v>0</v>
      </c>
      <c r="AQ23" s="219">
        <v>52.326000000000001</v>
      </c>
      <c r="AR23" s="220">
        <v>4.7815617475060197E-2</v>
      </c>
      <c r="AS23" s="130">
        <v>304.7</v>
      </c>
      <c r="AT23" s="130">
        <v>409.35640889242228</v>
      </c>
      <c r="AU23" s="130">
        <v>1265.2068712020989</v>
      </c>
      <c r="AV23" s="207">
        <v>0</v>
      </c>
      <c r="AW23" s="207">
        <v>0</v>
      </c>
      <c r="AX23" s="207">
        <v>0</v>
      </c>
      <c r="AY23" s="130">
        <v>0</v>
      </c>
      <c r="AZ23" s="130">
        <v>0</v>
      </c>
      <c r="BE23" s="227"/>
      <c r="BF23" s="227"/>
      <c r="BG23" s="227"/>
    </row>
    <row r="24" spans="1:59" ht="16" customHeight="1">
      <c r="A24" s="192" t="s">
        <v>46</v>
      </c>
      <c r="B24" s="192">
        <v>374</v>
      </c>
      <c r="C24" s="189">
        <v>4498533</v>
      </c>
      <c r="D24" s="192">
        <f t="shared" si="3"/>
        <v>8.3138214168930187</v>
      </c>
      <c r="E24" s="192">
        <v>0</v>
      </c>
      <c r="F24" s="194">
        <v>0</v>
      </c>
      <c r="G24" s="193">
        <v>0</v>
      </c>
      <c r="H24" s="194">
        <v>0</v>
      </c>
      <c r="I24" s="192">
        <v>3102595</v>
      </c>
      <c r="J24" s="195">
        <v>0</v>
      </c>
      <c r="K24" s="195">
        <v>2547191</v>
      </c>
      <c r="L24" s="195">
        <v>167</v>
      </c>
      <c r="M24" s="195">
        <f t="shared" si="6"/>
        <v>-0.17901272966661774</v>
      </c>
      <c r="N24" s="195">
        <f t="shared" si="7"/>
        <v>0</v>
      </c>
      <c r="O24" s="192">
        <v>2516.6238313305312</v>
      </c>
      <c r="P24" s="192">
        <v>1203.7103904184071</v>
      </c>
      <c r="Q24" s="195">
        <v>1954.8</v>
      </c>
      <c r="R24" s="195">
        <v>0</v>
      </c>
      <c r="S24" s="195">
        <v>0</v>
      </c>
      <c r="T24" s="195">
        <v>0</v>
      </c>
      <c r="U24" s="195">
        <v>0</v>
      </c>
      <c r="V24" s="195">
        <v>0</v>
      </c>
      <c r="W24" s="195">
        <v>0</v>
      </c>
      <c r="X24" s="235">
        <v>11281.8</v>
      </c>
      <c r="Y24" s="235">
        <v>1763</v>
      </c>
      <c r="Z24" s="235">
        <v>0</v>
      </c>
      <c r="AA24" s="235">
        <v>1146.8999999999999</v>
      </c>
      <c r="AB24" s="235">
        <v>0</v>
      </c>
      <c r="AC24" s="235">
        <v>26.099999999999998</v>
      </c>
      <c r="AD24" s="235">
        <v>0</v>
      </c>
      <c r="AE24" s="235">
        <v>22.300000000000004</v>
      </c>
      <c r="AF24" s="235">
        <v>0</v>
      </c>
      <c r="AG24" s="235">
        <v>11.899999999999999</v>
      </c>
      <c r="AH24" s="235">
        <v>5168.1999999999989</v>
      </c>
      <c r="AI24" s="235">
        <v>0</v>
      </c>
      <c r="AJ24" s="235">
        <v>0</v>
      </c>
      <c r="AK24" s="235">
        <v>0</v>
      </c>
      <c r="AL24" s="235">
        <v>0</v>
      </c>
      <c r="AM24" s="235">
        <v>0</v>
      </c>
      <c r="AN24" s="130">
        <v>953.59202584536467</v>
      </c>
      <c r="AO24" s="130">
        <v>12148.617097516499</v>
      </c>
      <c r="AP24" s="130">
        <v>0.5</v>
      </c>
      <c r="AQ24" s="219">
        <v>25.271000000000001</v>
      </c>
      <c r="AR24" s="220">
        <v>0.49353013335443791</v>
      </c>
      <c r="AS24" s="130">
        <v>895.96876460989972</v>
      </c>
      <c r="AT24" s="130">
        <v>1203.7103904184071</v>
      </c>
      <c r="AU24" s="130">
        <v>3720.334221748938</v>
      </c>
      <c r="AV24" s="207">
        <v>0</v>
      </c>
      <c r="AW24" s="207">
        <v>0</v>
      </c>
      <c r="AX24" s="207">
        <v>0</v>
      </c>
      <c r="AY24" s="130">
        <v>0</v>
      </c>
      <c r="AZ24" s="130">
        <v>0</v>
      </c>
      <c r="BE24" s="227"/>
      <c r="BF24" s="227"/>
      <c r="BG24" s="227"/>
    </row>
    <row r="25" spans="1:59" ht="16" customHeight="1">
      <c r="A25" s="192" t="s">
        <v>49</v>
      </c>
      <c r="B25" s="192">
        <v>329</v>
      </c>
      <c r="C25" s="189">
        <v>4742900</v>
      </c>
      <c r="D25" s="192">
        <f t="shared" si="3"/>
        <v>6.9366843070695143</v>
      </c>
      <c r="E25" s="195">
        <v>0</v>
      </c>
      <c r="F25" s="194">
        <v>0</v>
      </c>
      <c r="G25" s="193">
        <v>0</v>
      </c>
      <c r="H25" s="194">
        <v>0</v>
      </c>
      <c r="I25" s="192">
        <v>11978785</v>
      </c>
      <c r="J25" s="195">
        <v>0</v>
      </c>
      <c r="K25" s="195">
        <v>17346437</v>
      </c>
      <c r="L25" s="195">
        <v>0</v>
      </c>
      <c r="M25" s="195">
        <f t="shared" si="6"/>
        <v>0.44809653065815946</v>
      </c>
      <c r="N25" s="195">
        <f t="shared" si="7"/>
        <v>0</v>
      </c>
      <c r="O25" s="192">
        <v>4899.1256653632026</v>
      </c>
      <c r="P25" s="192">
        <v>2343.2697385867891</v>
      </c>
      <c r="Q25" s="195">
        <v>0</v>
      </c>
      <c r="R25" s="195">
        <v>44</v>
      </c>
      <c r="S25" s="195">
        <v>0</v>
      </c>
      <c r="T25" s="195">
        <v>67.7</v>
      </c>
      <c r="U25" s="195">
        <v>0</v>
      </c>
      <c r="V25" s="195">
        <v>3206.5</v>
      </c>
      <c r="W25" s="195">
        <v>0</v>
      </c>
      <c r="X25" s="235">
        <v>2191.8000000000002</v>
      </c>
      <c r="Y25" s="235">
        <v>6052.9</v>
      </c>
      <c r="Z25" s="235">
        <v>2132.9</v>
      </c>
      <c r="AA25" s="235">
        <v>192</v>
      </c>
      <c r="AB25" s="235">
        <v>0</v>
      </c>
      <c r="AC25" s="235">
        <v>1.1000000000000001</v>
      </c>
      <c r="AD25" s="235">
        <v>0</v>
      </c>
      <c r="AE25" s="235">
        <v>11.1</v>
      </c>
      <c r="AF25" s="235">
        <v>0</v>
      </c>
      <c r="AG25" s="235">
        <v>854.7</v>
      </c>
      <c r="AH25" s="235">
        <v>7230.8000000000029</v>
      </c>
      <c r="AI25" s="235">
        <v>645.29999999999995</v>
      </c>
      <c r="AJ25" s="235">
        <v>0</v>
      </c>
      <c r="AK25" s="235">
        <v>0</v>
      </c>
      <c r="AL25" s="235">
        <v>0</v>
      </c>
      <c r="AM25" s="235">
        <v>0</v>
      </c>
      <c r="AN25" s="130">
        <v>19.415843565304563</v>
      </c>
      <c r="AO25" s="130">
        <v>247.35488836649998</v>
      </c>
      <c r="AP25" s="130">
        <v>16.2</v>
      </c>
      <c r="AQ25" s="219">
        <v>27.65</v>
      </c>
      <c r="AR25" s="220">
        <v>0.53207956600361661</v>
      </c>
      <c r="AS25" s="130">
        <v>1744.1873971857869</v>
      </c>
      <c r="AT25" s="130">
        <v>2343.2697385867891</v>
      </c>
      <c r="AU25" s="130">
        <v>7242.3954039499913</v>
      </c>
      <c r="AV25" s="207">
        <v>0</v>
      </c>
      <c r="AW25" s="207">
        <v>0</v>
      </c>
      <c r="AX25" s="207">
        <v>0</v>
      </c>
      <c r="AY25" s="130">
        <v>0</v>
      </c>
      <c r="AZ25" s="130">
        <v>1500</v>
      </c>
      <c r="BE25" s="227"/>
      <c r="BF25" s="227"/>
      <c r="BG25" s="227"/>
    </row>
    <row r="26" spans="1:59" ht="16" customHeight="1">
      <c r="A26" s="192" t="s">
        <v>52</v>
      </c>
      <c r="B26" s="192">
        <v>487</v>
      </c>
      <c r="C26" s="189">
        <v>1338780</v>
      </c>
      <c r="D26" s="192">
        <f t="shared" si="3"/>
        <v>36.376402396211475</v>
      </c>
      <c r="E26" s="192">
        <v>1</v>
      </c>
      <c r="F26" s="194">
        <v>0.49230769230769234</v>
      </c>
      <c r="G26" s="193">
        <v>0.8</v>
      </c>
      <c r="H26" s="194">
        <v>1</v>
      </c>
      <c r="I26" s="192">
        <v>1743201</v>
      </c>
      <c r="J26" s="195">
        <v>2632614</v>
      </c>
      <c r="K26" s="195">
        <v>4348760</v>
      </c>
      <c r="L26" s="195">
        <v>537008</v>
      </c>
      <c r="M26" s="195">
        <f t="shared" si="6"/>
        <v>1.494697972293499</v>
      </c>
      <c r="N26" s="195">
        <f t="shared" si="7"/>
        <v>-0.79601719051862518</v>
      </c>
      <c r="O26" s="192">
        <v>0</v>
      </c>
      <c r="P26" s="192">
        <v>0</v>
      </c>
      <c r="Q26" s="195">
        <v>0</v>
      </c>
      <c r="R26" s="195">
        <v>0</v>
      </c>
      <c r="S26" s="195">
        <v>0</v>
      </c>
      <c r="T26" s="195">
        <v>59.8</v>
      </c>
      <c r="U26" s="195">
        <v>0</v>
      </c>
      <c r="V26" s="195">
        <v>0</v>
      </c>
      <c r="W26" s="195">
        <v>0</v>
      </c>
      <c r="X26" s="235">
        <v>0</v>
      </c>
      <c r="Y26" s="235">
        <v>1281.6000000000001</v>
      </c>
      <c r="Z26" s="235">
        <v>0</v>
      </c>
      <c r="AA26" s="235">
        <v>709.09999999999991</v>
      </c>
      <c r="AB26" s="235">
        <v>921.6</v>
      </c>
      <c r="AC26" s="235">
        <v>5.6</v>
      </c>
      <c r="AD26" s="235">
        <v>0</v>
      </c>
      <c r="AE26" s="235">
        <v>220.7</v>
      </c>
      <c r="AF26" s="235">
        <v>0</v>
      </c>
      <c r="AG26" s="235">
        <v>877.09999999999991</v>
      </c>
      <c r="AH26" s="235">
        <v>178</v>
      </c>
      <c r="AI26" s="235">
        <v>0</v>
      </c>
      <c r="AJ26" s="235">
        <v>0</v>
      </c>
      <c r="AK26" s="235">
        <v>0</v>
      </c>
      <c r="AL26" s="235">
        <v>0</v>
      </c>
      <c r="AM26" s="235">
        <v>11.5</v>
      </c>
      <c r="AN26" s="130">
        <v>1053.041757106957</v>
      </c>
      <c r="AO26" s="130">
        <v>13415.591519284495</v>
      </c>
      <c r="AP26" s="130">
        <v>13</v>
      </c>
      <c r="AQ26" s="219">
        <v>19.739000000000001</v>
      </c>
      <c r="AR26" s="220">
        <v>0.89467551547697455</v>
      </c>
      <c r="AS26" s="130">
        <v>252.6004650778172</v>
      </c>
      <c r="AT26" s="130">
        <v>339.3620586439481</v>
      </c>
      <c r="AU26" s="130">
        <v>1048.8737908936671</v>
      </c>
      <c r="AV26" s="207">
        <v>0.4</v>
      </c>
      <c r="AW26" s="207">
        <v>0.4</v>
      </c>
      <c r="AX26" s="207">
        <v>0.4</v>
      </c>
      <c r="AY26" s="130">
        <v>0</v>
      </c>
      <c r="AZ26" s="130">
        <v>2000</v>
      </c>
      <c r="BE26" s="227"/>
      <c r="BF26" s="227"/>
      <c r="BG26" s="227"/>
    </row>
    <row r="27" spans="1:59" ht="16" customHeight="1">
      <c r="A27" s="192" t="s">
        <v>54</v>
      </c>
      <c r="B27" s="192">
        <v>2480</v>
      </c>
      <c r="C27" s="189">
        <v>6161345</v>
      </c>
      <c r="D27" s="192">
        <f t="shared" si="3"/>
        <v>40.250951699669471</v>
      </c>
      <c r="E27" s="192">
        <v>1</v>
      </c>
      <c r="F27" s="194">
        <v>0.30499999999999999</v>
      </c>
      <c r="G27" s="193">
        <v>0.5</v>
      </c>
      <c r="H27" s="194">
        <v>0.5</v>
      </c>
      <c r="I27" s="192">
        <v>22029904</v>
      </c>
      <c r="J27" s="195">
        <v>0</v>
      </c>
      <c r="K27" s="195">
        <v>22875361</v>
      </c>
      <c r="L27" s="195">
        <v>455</v>
      </c>
      <c r="M27" s="195">
        <f t="shared" si="6"/>
        <v>3.8377697878302142E-2</v>
      </c>
      <c r="N27" s="195">
        <f t="shared" si="7"/>
        <v>0</v>
      </c>
      <c r="O27" s="192">
        <v>4374.9129524730088</v>
      </c>
      <c r="P27" s="192">
        <v>2092.5368791742089</v>
      </c>
      <c r="Q27" s="195">
        <v>2572</v>
      </c>
      <c r="R27" s="195">
        <v>0</v>
      </c>
      <c r="S27" s="195">
        <v>0</v>
      </c>
      <c r="T27" s="195">
        <v>0</v>
      </c>
      <c r="U27" s="195">
        <v>20.8</v>
      </c>
      <c r="V27" s="195">
        <v>329.5</v>
      </c>
      <c r="W27" s="195">
        <v>0</v>
      </c>
      <c r="X27" s="235">
        <v>4270</v>
      </c>
      <c r="Y27" s="235">
        <v>2684.6</v>
      </c>
      <c r="Z27" s="235">
        <v>1707.8</v>
      </c>
      <c r="AA27" s="235">
        <v>590</v>
      </c>
      <c r="AB27" s="235">
        <v>190</v>
      </c>
      <c r="AC27" s="235">
        <v>305.29999999999995</v>
      </c>
      <c r="AD27" s="235">
        <v>0</v>
      </c>
      <c r="AE27" s="235">
        <v>17.400000000000006</v>
      </c>
      <c r="AF27" s="235">
        <v>0</v>
      </c>
      <c r="AG27" s="235">
        <v>1161.3999999999996</v>
      </c>
      <c r="AH27" s="235">
        <v>3262.3</v>
      </c>
      <c r="AI27" s="235">
        <v>0</v>
      </c>
      <c r="AJ27" s="235">
        <v>0</v>
      </c>
      <c r="AK27" s="235">
        <v>0</v>
      </c>
      <c r="AL27" s="235">
        <v>0</v>
      </c>
      <c r="AM27" s="235">
        <v>115.3</v>
      </c>
      <c r="AN27" s="130">
        <v>395.7712117344646</v>
      </c>
      <c r="AO27" s="130">
        <v>5042.0649284684996</v>
      </c>
      <c r="AP27" s="130">
        <v>29.5</v>
      </c>
      <c r="AQ27" s="219">
        <v>6.2519999999999998</v>
      </c>
      <c r="AR27" s="220">
        <v>0.39363403710812539</v>
      </c>
      <c r="AS27" s="130">
        <v>1557.5571146168129</v>
      </c>
      <c r="AT27" s="130">
        <v>2092.5368791742089</v>
      </c>
      <c r="AU27" s="130">
        <v>6467.4498316472182</v>
      </c>
      <c r="AV27" s="208">
        <v>0.25</v>
      </c>
      <c r="AW27" s="207">
        <v>0.5</v>
      </c>
      <c r="AX27" s="207">
        <v>0.5</v>
      </c>
      <c r="AY27" s="130">
        <v>0</v>
      </c>
      <c r="AZ27" s="130">
        <v>0</v>
      </c>
      <c r="BE27" s="227"/>
      <c r="BF27" s="227"/>
      <c r="BG27" s="227"/>
    </row>
    <row r="28" spans="1:59" ht="16" customHeight="1">
      <c r="A28" s="192" t="s">
        <v>57</v>
      </c>
      <c r="B28" s="192">
        <v>3144</v>
      </c>
      <c r="C28" s="189">
        <v>6982092</v>
      </c>
      <c r="D28" s="192">
        <f t="shared" si="3"/>
        <v>45.029483999924381</v>
      </c>
      <c r="E28" s="192">
        <v>1</v>
      </c>
      <c r="F28" s="194">
        <v>0.18333333333333332</v>
      </c>
      <c r="G28" s="193">
        <v>0.35</v>
      </c>
      <c r="H28" s="194">
        <v>0.55000000000000016</v>
      </c>
      <c r="I28" s="192">
        <v>18950009</v>
      </c>
      <c r="J28" s="195">
        <v>328490</v>
      </c>
      <c r="K28" s="195">
        <v>29958285</v>
      </c>
      <c r="L28" s="195">
        <v>122</v>
      </c>
      <c r="M28" s="195">
        <f t="shared" si="6"/>
        <v>0.58091138637453943</v>
      </c>
      <c r="N28" s="195">
        <f t="shared" si="7"/>
        <v>-0.99962860361046002</v>
      </c>
      <c r="O28" s="192">
        <v>252.51380558464049</v>
      </c>
      <c r="P28" s="192">
        <v>120.7782775169963</v>
      </c>
      <c r="Q28" s="195">
        <v>0</v>
      </c>
      <c r="R28" s="195">
        <v>0</v>
      </c>
      <c r="S28" s="195">
        <v>677.2</v>
      </c>
      <c r="T28" s="195">
        <v>0</v>
      </c>
      <c r="U28" s="195">
        <v>32.700000000000003</v>
      </c>
      <c r="V28" s="195">
        <v>42.8</v>
      </c>
      <c r="W28" s="195">
        <v>0</v>
      </c>
      <c r="X28" s="235">
        <v>0</v>
      </c>
      <c r="Y28" s="235">
        <v>5960.6000000000013</v>
      </c>
      <c r="Z28" s="235">
        <v>0</v>
      </c>
      <c r="AA28" s="235">
        <v>264.30000000000007</v>
      </c>
      <c r="AB28" s="235">
        <v>90.8</v>
      </c>
      <c r="AC28" s="235">
        <v>846.19999999999948</v>
      </c>
      <c r="AD28" s="235">
        <v>0</v>
      </c>
      <c r="AE28" s="235">
        <v>43.599999999999994</v>
      </c>
      <c r="AF28" s="235">
        <v>0</v>
      </c>
      <c r="AG28" s="235">
        <v>2385.8000000000006</v>
      </c>
      <c r="AH28" s="235">
        <v>884.50000000000023</v>
      </c>
      <c r="AI28" s="235">
        <v>0</v>
      </c>
      <c r="AJ28" s="235">
        <v>0</v>
      </c>
      <c r="AK28" s="235">
        <v>0</v>
      </c>
      <c r="AL28" s="235">
        <v>0</v>
      </c>
      <c r="AM28" s="235">
        <v>232.3</v>
      </c>
      <c r="AN28" s="130">
        <v>1298.8557712660281</v>
      </c>
      <c r="AO28" s="130">
        <v>16547.224601654998</v>
      </c>
      <c r="AP28" s="130">
        <v>1</v>
      </c>
      <c r="AQ28" s="219">
        <v>4.992</v>
      </c>
      <c r="AR28" s="220">
        <v>0.60576923076923073</v>
      </c>
      <c r="AS28" s="130">
        <v>89.899999999999991</v>
      </c>
      <c r="AT28" s="130">
        <v>120.7782775169963</v>
      </c>
      <c r="AU28" s="130">
        <v>373.29208310163682</v>
      </c>
      <c r="AV28" s="209">
        <v>0.17</v>
      </c>
      <c r="AW28" s="209">
        <v>0.27000000000000007</v>
      </c>
      <c r="AX28" s="209">
        <v>0.47000000000000031</v>
      </c>
      <c r="AY28" s="130">
        <v>0</v>
      </c>
      <c r="AZ28" s="130">
        <v>0</v>
      </c>
      <c r="BE28" s="227"/>
      <c r="BF28" s="227"/>
      <c r="BG28" s="227"/>
    </row>
    <row r="29" spans="1:59" ht="16" customHeight="1">
      <c r="A29" s="192" t="s">
        <v>60</v>
      </c>
      <c r="B29" s="192">
        <v>1348</v>
      </c>
      <c r="C29" s="189">
        <v>9992315</v>
      </c>
      <c r="D29" s="192">
        <f t="shared" si="3"/>
        <v>13.490367347306403</v>
      </c>
      <c r="E29" s="192">
        <v>0</v>
      </c>
      <c r="F29" s="194">
        <v>0.125</v>
      </c>
      <c r="G29" s="193">
        <v>0.15</v>
      </c>
      <c r="H29" s="194">
        <v>0.15</v>
      </c>
      <c r="I29" s="192">
        <v>6305172</v>
      </c>
      <c r="J29" s="195">
        <v>5249898</v>
      </c>
      <c r="K29" s="195">
        <v>6540049</v>
      </c>
      <c r="L29" s="195">
        <v>8994508</v>
      </c>
      <c r="M29" s="195">
        <f t="shared" si="6"/>
        <v>3.725148179938631E-2</v>
      </c>
      <c r="N29" s="195">
        <f t="shared" si="7"/>
        <v>0.71327290549264011</v>
      </c>
      <c r="O29" s="192">
        <v>8232.4401170784768</v>
      </c>
      <c r="P29" s="192">
        <v>3937.6062421635661</v>
      </c>
      <c r="Q29" s="195">
        <v>4605.6000000000004</v>
      </c>
      <c r="R29" s="195">
        <v>0</v>
      </c>
      <c r="S29" s="195">
        <v>768.5</v>
      </c>
      <c r="T29" s="195">
        <v>38.799999999999997</v>
      </c>
      <c r="U29" s="195">
        <v>0.7</v>
      </c>
      <c r="V29" s="195">
        <v>30.099999999999998</v>
      </c>
      <c r="W29" s="195">
        <v>0</v>
      </c>
      <c r="X29" s="235">
        <v>8584.5</v>
      </c>
      <c r="Y29" s="235">
        <v>4401.0999999999995</v>
      </c>
      <c r="Z29" s="235">
        <v>4089.6</v>
      </c>
      <c r="AA29" s="235">
        <v>271.5000000000004</v>
      </c>
      <c r="AB29" s="235">
        <v>2185.7000000000003</v>
      </c>
      <c r="AC29" s="235">
        <v>101</v>
      </c>
      <c r="AD29" s="235">
        <v>0</v>
      </c>
      <c r="AE29" s="235">
        <v>329.30000000000075</v>
      </c>
      <c r="AF29" s="235">
        <v>0</v>
      </c>
      <c r="AG29" s="235">
        <v>447.10000000000008</v>
      </c>
      <c r="AH29" s="235">
        <v>6078.5</v>
      </c>
      <c r="AI29" s="235">
        <v>0</v>
      </c>
      <c r="AJ29" s="235">
        <v>0</v>
      </c>
      <c r="AK29" s="235">
        <v>0</v>
      </c>
      <c r="AL29" s="235">
        <v>0</v>
      </c>
      <c r="AM29" s="235">
        <v>0</v>
      </c>
      <c r="AN29" s="130">
        <v>456.16536000539725</v>
      </c>
      <c r="AO29" s="130">
        <v>5811.4771743644988</v>
      </c>
      <c r="AP29" s="130">
        <v>1</v>
      </c>
      <c r="AQ29" s="219">
        <v>36.185000000000002</v>
      </c>
      <c r="AR29" s="220">
        <v>0.55622495509188885</v>
      </c>
      <c r="AS29" s="130">
        <v>2930.914469455734</v>
      </c>
      <c r="AT29" s="130">
        <v>3937.6062421635661</v>
      </c>
      <c r="AU29" s="130">
        <v>12170.04635924204</v>
      </c>
      <c r="AV29" s="208">
        <v>0.125</v>
      </c>
      <c r="AW29" s="207">
        <v>0.15</v>
      </c>
      <c r="AX29" s="207">
        <v>0.15</v>
      </c>
      <c r="AY29" s="130">
        <v>0</v>
      </c>
      <c r="AZ29" s="130">
        <v>0</v>
      </c>
      <c r="BE29" s="227"/>
      <c r="BF29" s="227"/>
      <c r="BG29" s="227"/>
    </row>
    <row r="30" spans="1:59" ht="16" customHeight="1">
      <c r="A30" s="192" t="s">
        <v>63</v>
      </c>
      <c r="B30" s="192">
        <v>1116</v>
      </c>
      <c r="C30" s="189">
        <v>5683666</v>
      </c>
      <c r="D30" s="192">
        <f t="shared" si="3"/>
        <v>19.63521431414161</v>
      </c>
      <c r="E30" s="192">
        <v>0</v>
      </c>
      <c r="F30" s="194">
        <v>0.23057760413565073</v>
      </c>
      <c r="G30" s="193">
        <v>0.26991854638883256</v>
      </c>
      <c r="H30" s="194">
        <v>0.26991854638883256</v>
      </c>
      <c r="I30" s="192">
        <v>21346284</v>
      </c>
      <c r="J30" s="195">
        <v>1010032</v>
      </c>
      <c r="K30" s="195">
        <v>12946930</v>
      </c>
      <c r="L30" s="195">
        <v>348942</v>
      </c>
      <c r="M30" s="195">
        <f t="shared" si="6"/>
        <v>-0.39348085128071941</v>
      </c>
      <c r="N30" s="195">
        <f t="shared" si="7"/>
        <v>-0.6545238170671821</v>
      </c>
      <c r="O30" s="192">
        <v>8774.7224431493378</v>
      </c>
      <c r="P30" s="192">
        <v>4196.9818637027811</v>
      </c>
      <c r="Q30" s="195">
        <v>2376</v>
      </c>
      <c r="R30" s="195">
        <v>0</v>
      </c>
      <c r="S30" s="195">
        <v>0</v>
      </c>
      <c r="T30" s="195">
        <v>0</v>
      </c>
      <c r="U30" s="195">
        <v>156.90000000000003</v>
      </c>
      <c r="V30" s="195">
        <v>364.6</v>
      </c>
      <c r="W30" s="195">
        <v>0</v>
      </c>
      <c r="X30" s="235">
        <v>4042.8</v>
      </c>
      <c r="Y30" s="235">
        <v>2496</v>
      </c>
      <c r="Z30" s="235">
        <v>1657</v>
      </c>
      <c r="AA30" s="235">
        <v>188.09999999999994</v>
      </c>
      <c r="AB30" s="235">
        <v>3838.9</v>
      </c>
      <c r="AC30" s="235">
        <v>894.59999999999752</v>
      </c>
      <c r="AD30" s="235">
        <v>0</v>
      </c>
      <c r="AE30" s="235">
        <v>98.299999999999983</v>
      </c>
      <c r="AF30" s="235">
        <v>0</v>
      </c>
      <c r="AG30" s="235">
        <v>713.3000000000003</v>
      </c>
      <c r="AH30" s="235">
        <v>2918.4000000000015</v>
      </c>
      <c r="AI30" s="235">
        <v>0</v>
      </c>
      <c r="AJ30" s="235">
        <v>0</v>
      </c>
      <c r="AK30" s="235">
        <v>0</v>
      </c>
      <c r="AL30" s="235">
        <v>0</v>
      </c>
      <c r="AM30" s="235">
        <v>69.7</v>
      </c>
      <c r="AN30" s="130">
        <v>563.9790921746262</v>
      </c>
      <c r="AO30" s="130">
        <v>7185.0076931594995</v>
      </c>
      <c r="AP30" s="130">
        <v>0</v>
      </c>
      <c r="AQ30" s="219">
        <v>50.960999999999999</v>
      </c>
      <c r="AR30" s="220">
        <v>0.34086850728988832</v>
      </c>
      <c r="AS30" s="130">
        <v>3123.9778982092539</v>
      </c>
      <c r="AT30" s="130">
        <v>4196.9818637027811</v>
      </c>
      <c r="AU30" s="130">
        <v>12971.70430685212</v>
      </c>
      <c r="AV30" s="208">
        <v>0.20952979192838181</v>
      </c>
      <c r="AW30" s="208">
        <v>0.25945006710281743</v>
      </c>
      <c r="AX30" s="208">
        <v>0.25945006710281743</v>
      </c>
      <c r="AY30" s="130">
        <v>0</v>
      </c>
      <c r="AZ30" s="130">
        <v>0</v>
      </c>
      <c r="BE30" s="227"/>
      <c r="BF30" s="227"/>
      <c r="BG30" s="227"/>
    </row>
    <row r="31" spans="1:59" ht="16" customHeight="1">
      <c r="A31" s="192" t="s">
        <v>66</v>
      </c>
      <c r="B31" s="192">
        <v>275</v>
      </c>
      <c r="C31" s="189">
        <v>2990498</v>
      </c>
      <c r="D31" s="192">
        <f t="shared" si="3"/>
        <v>9.1957928077530902</v>
      </c>
      <c r="E31" s="192">
        <v>0</v>
      </c>
      <c r="F31" s="194">
        <v>0</v>
      </c>
      <c r="G31" s="193">
        <v>0</v>
      </c>
      <c r="H31" s="194">
        <v>0</v>
      </c>
      <c r="I31" s="192">
        <v>5054916</v>
      </c>
      <c r="J31" s="195">
        <v>0</v>
      </c>
      <c r="K31" s="195">
        <v>0</v>
      </c>
      <c r="L31" s="195">
        <v>8365348</v>
      </c>
      <c r="M31" s="195">
        <f t="shared" si="6"/>
        <v>-1</v>
      </c>
      <c r="N31" s="195">
        <f t="shared" si="7"/>
        <v>0</v>
      </c>
      <c r="O31" s="192">
        <v>3585.6114560249389</v>
      </c>
      <c r="P31" s="192">
        <v>1715.0110842503691</v>
      </c>
      <c r="Q31" s="195">
        <v>0</v>
      </c>
      <c r="R31" s="195">
        <v>0</v>
      </c>
      <c r="S31" s="195">
        <v>0</v>
      </c>
      <c r="T31" s="195">
        <v>0</v>
      </c>
      <c r="U31" s="195">
        <v>10.3</v>
      </c>
      <c r="V31" s="195">
        <v>1457.5</v>
      </c>
      <c r="W31" s="195">
        <v>0</v>
      </c>
      <c r="X31" s="235">
        <v>1444</v>
      </c>
      <c r="Y31" s="235">
        <v>7824.3</v>
      </c>
      <c r="Z31" s="235">
        <v>1401</v>
      </c>
      <c r="AA31" s="235">
        <v>0</v>
      </c>
      <c r="AB31" s="235">
        <v>0</v>
      </c>
      <c r="AC31" s="235">
        <v>218.1</v>
      </c>
      <c r="AD31" s="235">
        <v>0</v>
      </c>
      <c r="AE31" s="235">
        <v>1.6</v>
      </c>
      <c r="AF31" s="235">
        <v>0</v>
      </c>
      <c r="AG31" s="235">
        <v>9</v>
      </c>
      <c r="AH31" s="235">
        <v>3306</v>
      </c>
      <c r="AI31" s="235">
        <v>0</v>
      </c>
      <c r="AJ31" s="235">
        <v>0</v>
      </c>
      <c r="AK31" s="235">
        <v>0</v>
      </c>
      <c r="AL31" s="235">
        <v>0</v>
      </c>
      <c r="AM31" s="235">
        <v>0</v>
      </c>
      <c r="AN31" s="130">
        <v>1007.4959002972572</v>
      </c>
      <c r="AO31" s="130">
        <v>12835.344243968999</v>
      </c>
      <c r="AP31" s="130">
        <v>2.2000000000000002</v>
      </c>
      <c r="AQ31" s="219">
        <v>30.030999999999999</v>
      </c>
      <c r="AR31" s="220">
        <v>0.65072758149911758</v>
      </c>
      <c r="AS31" s="130">
        <v>1276.5498866500359</v>
      </c>
      <c r="AT31" s="130">
        <v>1715.0110842503691</v>
      </c>
      <c r="AU31" s="130">
        <v>5300.622540275308</v>
      </c>
      <c r="AV31" s="207">
        <v>0</v>
      </c>
      <c r="AW31" s="207">
        <v>0</v>
      </c>
      <c r="AX31" s="207">
        <v>0</v>
      </c>
      <c r="AY31" s="130">
        <v>0</v>
      </c>
      <c r="AZ31" s="130">
        <v>0</v>
      </c>
      <c r="BE31" s="227"/>
      <c r="BF31" s="227"/>
      <c r="BG31" s="227"/>
    </row>
    <row r="32" spans="1:59" ht="16" customHeight="1">
      <c r="A32" s="192" t="s">
        <v>69</v>
      </c>
      <c r="B32" s="192">
        <v>1983</v>
      </c>
      <c r="C32" s="189">
        <v>6161471</v>
      </c>
      <c r="D32" s="192">
        <f t="shared" si="3"/>
        <v>32.183872974489368</v>
      </c>
      <c r="E32" s="192">
        <v>0</v>
      </c>
      <c r="F32" s="194">
        <v>8.3802909732109493E-2</v>
      </c>
      <c r="G32" s="193">
        <v>0.10056349167853137</v>
      </c>
      <c r="H32" s="194">
        <v>0.10056349167853137</v>
      </c>
      <c r="I32" s="192">
        <v>208971</v>
      </c>
      <c r="J32" s="195">
        <v>68212</v>
      </c>
      <c r="K32" s="195">
        <v>1920378</v>
      </c>
      <c r="L32" s="195">
        <v>0</v>
      </c>
      <c r="M32" s="195">
        <f t="shared" si="6"/>
        <v>8.1896866072325825</v>
      </c>
      <c r="N32" s="195">
        <f t="shared" si="7"/>
        <v>-1</v>
      </c>
      <c r="O32" s="192">
        <v>2299.6957766489531</v>
      </c>
      <c r="P32" s="192">
        <v>1099.9529078170381</v>
      </c>
      <c r="Q32" s="195">
        <v>2944</v>
      </c>
      <c r="R32" s="195">
        <v>0</v>
      </c>
      <c r="S32" s="195">
        <v>0</v>
      </c>
      <c r="T32" s="195">
        <v>0</v>
      </c>
      <c r="U32" s="195">
        <v>6.1000000000000005</v>
      </c>
      <c r="V32" s="195">
        <v>675.69999999999993</v>
      </c>
      <c r="W32" s="195">
        <v>0</v>
      </c>
      <c r="X32" s="235">
        <v>10464.5</v>
      </c>
      <c r="Y32" s="235">
        <v>1794.9</v>
      </c>
      <c r="Z32" s="235">
        <v>1190</v>
      </c>
      <c r="AA32" s="235">
        <v>548.5</v>
      </c>
      <c r="AB32" s="235">
        <v>954.3</v>
      </c>
      <c r="AC32" s="235">
        <v>61.1</v>
      </c>
      <c r="AD32" s="235">
        <v>0</v>
      </c>
      <c r="AE32" s="235">
        <v>14.100000000000001</v>
      </c>
      <c r="AF32" s="235">
        <v>0</v>
      </c>
      <c r="AG32" s="235">
        <v>1082.7999999999981</v>
      </c>
      <c r="AH32" s="235">
        <v>4160.3</v>
      </c>
      <c r="AI32" s="235">
        <v>0</v>
      </c>
      <c r="AJ32" s="235">
        <v>0</v>
      </c>
      <c r="AK32" s="235">
        <v>0</v>
      </c>
      <c r="AL32" s="235">
        <v>0</v>
      </c>
      <c r="AM32" s="235">
        <v>0</v>
      </c>
      <c r="AN32" s="130">
        <v>333.9942684579799</v>
      </c>
      <c r="AO32" s="130">
        <v>4255.0360849169992</v>
      </c>
      <c r="AP32" s="130">
        <v>0</v>
      </c>
      <c r="AQ32" s="219">
        <v>43.994999999999997</v>
      </c>
      <c r="AR32" s="220">
        <v>0.35167632685532452</v>
      </c>
      <c r="AS32" s="130">
        <v>818.73800856976322</v>
      </c>
      <c r="AT32" s="130">
        <v>1099.9529078170381</v>
      </c>
      <c r="AU32" s="130">
        <v>3399.6486844659921</v>
      </c>
      <c r="AV32" s="208">
        <v>8.4674628520823025E-2</v>
      </c>
      <c r="AW32" s="209">
        <v>0.1016095542249876</v>
      </c>
      <c r="AX32" s="209">
        <v>0.1016095542249876</v>
      </c>
      <c r="AY32" s="130">
        <v>0</v>
      </c>
      <c r="AZ32" s="130">
        <v>0</v>
      </c>
      <c r="BE32" s="227"/>
      <c r="BF32" s="227"/>
      <c r="BG32" s="227"/>
    </row>
    <row r="33" spans="1:59" ht="16" customHeight="1">
      <c r="A33" s="192" t="s">
        <v>72</v>
      </c>
      <c r="B33" s="192">
        <v>185</v>
      </c>
      <c r="C33" s="189">
        <v>1074635</v>
      </c>
      <c r="D33" s="192">
        <f t="shared" si="3"/>
        <v>17.215147468675411</v>
      </c>
      <c r="E33" s="192">
        <v>0</v>
      </c>
      <c r="F33" s="194">
        <v>0.15</v>
      </c>
      <c r="G33" s="193">
        <v>0.15</v>
      </c>
      <c r="H33" s="194">
        <v>0.15</v>
      </c>
      <c r="I33" s="192">
        <v>241397</v>
      </c>
      <c r="J33" s="195">
        <v>13137788</v>
      </c>
      <c r="K33" s="195">
        <v>55597</v>
      </c>
      <c r="L33" s="195">
        <v>12484398</v>
      </c>
      <c r="M33" s="195">
        <f t="shared" si="6"/>
        <v>-0.76968645012158399</v>
      </c>
      <c r="N33" s="195">
        <f t="shared" si="7"/>
        <v>-4.9733638569902316E-2</v>
      </c>
      <c r="O33" s="192">
        <v>161.7836838605302</v>
      </c>
      <c r="P33" s="192">
        <v>77.381728186261412</v>
      </c>
      <c r="Q33" s="195">
        <v>614</v>
      </c>
      <c r="R33" s="195">
        <v>0</v>
      </c>
      <c r="S33" s="195">
        <v>0</v>
      </c>
      <c r="T33" s="195">
        <v>0</v>
      </c>
      <c r="U33" s="195">
        <v>0</v>
      </c>
      <c r="V33" s="195">
        <v>0</v>
      </c>
      <c r="W33" s="195">
        <v>53.1</v>
      </c>
      <c r="X33" s="235">
        <v>2239</v>
      </c>
      <c r="Y33" s="235">
        <v>0</v>
      </c>
      <c r="Z33" s="235">
        <v>0</v>
      </c>
      <c r="AA33" s="235">
        <v>2782.7</v>
      </c>
      <c r="AB33" s="235">
        <v>791.30000000000007</v>
      </c>
      <c r="AC33" s="235">
        <v>17</v>
      </c>
      <c r="AD33" s="235">
        <v>0</v>
      </c>
      <c r="AE33" s="235">
        <v>0</v>
      </c>
      <c r="AF33" s="235">
        <v>0</v>
      </c>
      <c r="AG33" s="235">
        <v>52</v>
      </c>
      <c r="AH33" s="235">
        <v>388.00000000000006</v>
      </c>
      <c r="AI33" s="235">
        <v>53.1</v>
      </c>
      <c r="AJ33" s="235">
        <v>0</v>
      </c>
      <c r="AK33" s="235">
        <v>0</v>
      </c>
      <c r="AL33" s="235">
        <v>0</v>
      </c>
      <c r="AM33" s="235">
        <v>0</v>
      </c>
      <c r="AN33" s="130">
        <v>141.94100873281616</v>
      </c>
      <c r="AO33" s="130">
        <v>1808.3068217789996</v>
      </c>
      <c r="AP33" s="130">
        <v>0</v>
      </c>
      <c r="AQ33" s="219">
        <v>93.149000000000001</v>
      </c>
      <c r="AR33" s="220">
        <v>0.27453864239014908</v>
      </c>
      <c r="AS33" s="130">
        <v>57.598249511100583</v>
      </c>
      <c r="AT33" s="130">
        <v>77.381728186261412</v>
      </c>
      <c r="AU33" s="130">
        <v>239.1654120467916</v>
      </c>
      <c r="AV33" s="207">
        <v>0.15</v>
      </c>
      <c r="AW33" s="207">
        <v>0.15</v>
      </c>
      <c r="AX33" s="207">
        <v>0.15</v>
      </c>
      <c r="AY33" s="130">
        <v>0</v>
      </c>
      <c r="AZ33" s="130">
        <v>0</v>
      </c>
      <c r="BE33" s="227"/>
      <c r="BF33" s="227"/>
      <c r="BG33" s="227"/>
    </row>
    <row r="34" spans="1:59" ht="16" customHeight="1">
      <c r="A34" s="192" t="s">
        <v>74</v>
      </c>
      <c r="B34" s="192">
        <v>280</v>
      </c>
      <c r="C34" s="189">
        <v>1956876</v>
      </c>
      <c r="D34" s="192">
        <f t="shared" si="3"/>
        <v>14.308520315032736</v>
      </c>
      <c r="E34" s="192">
        <v>0</v>
      </c>
      <c r="F34" s="194">
        <v>0</v>
      </c>
      <c r="G34" s="193">
        <v>0</v>
      </c>
      <c r="H34" s="194">
        <v>0</v>
      </c>
      <c r="I34" s="192">
        <v>257</v>
      </c>
      <c r="J34" s="195">
        <v>1322615</v>
      </c>
      <c r="K34" s="195">
        <v>12226</v>
      </c>
      <c r="L34" s="195">
        <v>3780963</v>
      </c>
      <c r="M34" s="195">
        <f t="shared" si="6"/>
        <v>46.571984435797667</v>
      </c>
      <c r="N34" s="195">
        <f t="shared" si="7"/>
        <v>1.8587026458946858</v>
      </c>
      <c r="O34" s="192">
        <v>2591.9882068243191</v>
      </c>
      <c r="P34" s="192">
        <v>1239.757447082138</v>
      </c>
      <c r="Q34" s="195">
        <v>0</v>
      </c>
      <c r="R34" s="195">
        <v>0</v>
      </c>
      <c r="S34" s="195">
        <v>0</v>
      </c>
      <c r="T34" s="195">
        <v>0</v>
      </c>
      <c r="U34" s="195">
        <v>0</v>
      </c>
      <c r="V34" s="195">
        <v>241.6</v>
      </c>
      <c r="W34" s="195">
        <v>0</v>
      </c>
      <c r="X34" s="235">
        <v>3793.1000000000004</v>
      </c>
      <c r="Y34" s="235">
        <v>338.2</v>
      </c>
      <c r="Z34" s="235">
        <v>770</v>
      </c>
      <c r="AA34" s="235">
        <v>279.7</v>
      </c>
      <c r="AB34" s="235">
        <v>2180.8000000000002</v>
      </c>
      <c r="AC34" s="235">
        <v>23.3</v>
      </c>
      <c r="AD34" s="235">
        <v>0</v>
      </c>
      <c r="AE34" s="235">
        <v>11.200000000000003</v>
      </c>
      <c r="AF34" s="235">
        <v>0</v>
      </c>
      <c r="AG34" s="235">
        <v>320.99999999999983</v>
      </c>
      <c r="AH34" s="235">
        <v>1670.1000000000001</v>
      </c>
      <c r="AI34" s="235">
        <v>0</v>
      </c>
      <c r="AJ34" s="235">
        <v>0</v>
      </c>
      <c r="AK34" s="235">
        <v>0</v>
      </c>
      <c r="AL34" s="235">
        <v>0</v>
      </c>
      <c r="AM34" s="235">
        <v>0</v>
      </c>
      <c r="AN34" s="130">
        <v>380.23377895103334</v>
      </c>
      <c r="AO34" s="130">
        <v>4844.1204024569988</v>
      </c>
      <c r="AP34" s="130">
        <v>10</v>
      </c>
      <c r="AQ34" s="219">
        <v>49.167000000000002</v>
      </c>
      <c r="AR34" s="220">
        <v>3.2054019972745949E-2</v>
      </c>
      <c r="AS34" s="130">
        <v>922.8</v>
      </c>
      <c r="AT34" s="130">
        <v>1239.757447082138</v>
      </c>
      <c r="AU34" s="130">
        <v>3831.745653906456</v>
      </c>
      <c r="AV34" s="207">
        <v>0</v>
      </c>
      <c r="AW34" s="207">
        <v>0</v>
      </c>
      <c r="AX34" s="207">
        <v>0</v>
      </c>
      <c r="AY34" s="130">
        <v>0</v>
      </c>
      <c r="AZ34" s="130">
        <v>0</v>
      </c>
      <c r="BE34" s="227"/>
      <c r="BF34" s="227"/>
      <c r="BG34" s="227"/>
    </row>
    <row r="35" spans="1:59" ht="16" customHeight="1">
      <c r="A35" s="192" t="s">
        <v>77</v>
      </c>
      <c r="B35" s="192">
        <v>1112</v>
      </c>
      <c r="C35" s="189">
        <v>3119265</v>
      </c>
      <c r="D35" s="192">
        <f t="shared" si="3"/>
        <v>35.649423822599232</v>
      </c>
      <c r="E35" s="192">
        <v>0</v>
      </c>
      <c r="F35" s="194">
        <v>0.19531380998268613</v>
      </c>
      <c r="G35" s="193">
        <v>0.44389502268792302</v>
      </c>
      <c r="H35" s="194">
        <v>0.31960441633530456</v>
      </c>
      <c r="I35" s="192">
        <v>2917972</v>
      </c>
      <c r="J35" s="195">
        <v>66761</v>
      </c>
      <c r="K35" s="195">
        <v>466911</v>
      </c>
      <c r="L35" s="195">
        <v>8694</v>
      </c>
      <c r="M35" s="195">
        <f t="shared" si="6"/>
        <v>-0.83998784087030309</v>
      </c>
      <c r="N35" s="195">
        <f t="shared" si="7"/>
        <v>-0.86977426940878655</v>
      </c>
      <c r="O35" s="192">
        <v>578.33807085514445</v>
      </c>
      <c r="P35" s="192">
        <v>276.62121624860441</v>
      </c>
      <c r="Q35" s="195">
        <v>522</v>
      </c>
      <c r="R35" s="195">
        <v>628.6</v>
      </c>
      <c r="S35" s="195">
        <v>0</v>
      </c>
      <c r="T35" s="195">
        <v>0</v>
      </c>
      <c r="U35" s="195">
        <v>6</v>
      </c>
      <c r="V35" s="195">
        <v>226</v>
      </c>
      <c r="W35" s="195">
        <v>0</v>
      </c>
      <c r="X35" s="235">
        <v>740.4</v>
      </c>
      <c r="Y35" s="235">
        <v>5444.9999999999991</v>
      </c>
      <c r="Z35" s="235">
        <v>0</v>
      </c>
      <c r="AA35" s="235">
        <v>1051.3999999999999</v>
      </c>
      <c r="AB35" s="235">
        <v>150</v>
      </c>
      <c r="AC35" s="235">
        <v>2116.6999999999998</v>
      </c>
      <c r="AD35" s="235">
        <v>178.5</v>
      </c>
      <c r="AE35" s="235">
        <v>9.8000000000000007</v>
      </c>
      <c r="AF35" s="235">
        <v>518</v>
      </c>
      <c r="AG35" s="235">
        <v>6</v>
      </c>
      <c r="AH35" s="235">
        <v>1511.6</v>
      </c>
      <c r="AI35" s="235">
        <v>0</v>
      </c>
      <c r="AJ35" s="235">
        <v>0</v>
      </c>
      <c r="AK35" s="235">
        <v>0</v>
      </c>
      <c r="AL35" s="235">
        <v>0</v>
      </c>
      <c r="AM35" s="235">
        <v>0</v>
      </c>
      <c r="AN35" s="130">
        <v>76.786155272344018</v>
      </c>
      <c r="AO35" s="130">
        <v>978.24391722149983</v>
      </c>
      <c r="AP35" s="130">
        <v>0</v>
      </c>
      <c r="AQ35" s="219">
        <v>70.260000000000005</v>
      </c>
      <c r="AR35" s="220">
        <v>0.1589666951323655</v>
      </c>
      <c r="AS35" s="130">
        <v>205.9</v>
      </c>
      <c r="AT35" s="130">
        <v>276.62121624860441</v>
      </c>
      <c r="AU35" s="130">
        <v>854.95928710374881</v>
      </c>
      <c r="AV35" s="208">
        <v>0.22</v>
      </c>
      <c r="AW35" s="208">
        <v>0.5</v>
      </c>
      <c r="AX35" s="208">
        <v>0.5</v>
      </c>
      <c r="AY35" s="130">
        <v>0</v>
      </c>
      <c r="AZ35" s="130">
        <v>0</v>
      </c>
      <c r="BE35" s="227"/>
      <c r="BF35" s="227"/>
      <c r="BG35" s="227"/>
    </row>
    <row r="36" spans="1:59" ht="16" customHeight="1">
      <c r="A36" s="192" t="s">
        <v>80</v>
      </c>
      <c r="B36" s="192">
        <v>273</v>
      </c>
      <c r="C36" s="189">
        <v>1352917</v>
      </c>
      <c r="D36" s="192">
        <f t="shared" si="3"/>
        <v>20.178621452757262</v>
      </c>
      <c r="E36" s="195">
        <v>0</v>
      </c>
      <c r="F36" s="194">
        <v>0.192</v>
      </c>
      <c r="G36" s="193">
        <v>0.23699999999999999</v>
      </c>
      <c r="H36" s="194">
        <v>0.23699999999999999</v>
      </c>
      <c r="I36" s="192">
        <v>938788</v>
      </c>
      <c r="J36" s="195">
        <v>11944719</v>
      </c>
      <c r="K36" s="195">
        <v>203180</v>
      </c>
      <c r="L36" s="195">
        <v>5499785</v>
      </c>
      <c r="M36" s="195">
        <f t="shared" si="6"/>
        <v>-0.78357200986804265</v>
      </c>
      <c r="N36" s="195">
        <f t="shared" si="7"/>
        <v>-0.53956346733648575</v>
      </c>
      <c r="O36" s="192">
        <v>112.3531949208634</v>
      </c>
      <c r="P36" s="192">
        <v>53.738944390209689</v>
      </c>
      <c r="Q36" s="195">
        <v>0</v>
      </c>
      <c r="R36" s="195">
        <v>0</v>
      </c>
      <c r="S36" s="195">
        <v>0</v>
      </c>
      <c r="T36" s="195">
        <v>0</v>
      </c>
      <c r="U36" s="195">
        <v>0</v>
      </c>
      <c r="V36" s="195">
        <v>0</v>
      </c>
      <c r="W36" s="195">
        <v>0</v>
      </c>
      <c r="X36" s="235">
        <v>533.9</v>
      </c>
      <c r="Y36" s="235">
        <v>1258</v>
      </c>
      <c r="Z36" s="235">
        <v>1250.4000000000001</v>
      </c>
      <c r="AA36" s="235">
        <v>501.9000000000002</v>
      </c>
      <c r="AB36" s="235">
        <v>211.9</v>
      </c>
      <c r="AC36" s="235">
        <v>0</v>
      </c>
      <c r="AD36" s="235">
        <v>0</v>
      </c>
      <c r="AE36" s="235">
        <v>221.10000000000002</v>
      </c>
      <c r="AF36" s="235">
        <v>0</v>
      </c>
      <c r="AG36" s="235">
        <v>82.1</v>
      </c>
      <c r="AH36" s="235">
        <v>400.2</v>
      </c>
      <c r="AI36" s="235">
        <v>0</v>
      </c>
      <c r="AJ36" s="235">
        <v>0</v>
      </c>
      <c r="AK36" s="235">
        <v>0</v>
      </c>
      <c r="AL36" s="235">
        <v>0</v>
      </c>
      <c r="AM36" s="235">
        <v>12</v>
      </c>
      <c r="AN36" s="130">
        <v>235.48162351095189</v>
      </c>
      <c r="AO36" s="130">
        <v>2999.9999999999995</v>
      </c>
      <c r="AP36" s="130">
        <v>320.8</v>
      </c>
      <c r="AQ36" s="219">
        <v>5.73</v>
      </c>
      <c r="AR36" s="220">
        <v>0.84328097731239093</v>
      </c>
      <c r="AS36" s="130">
        <v>40</v>
      </c>
      <c r="AT36" s="130">
        <v>53.738944390209689</v>
      </c>
      <c r="AU36" s="130">
        <v>166.09213931107311</v>
      </c>
      <c r="AV36" s="208">
        <v>0.192</v>
      </c>
      <c r="AW36" s="208">
        <v>0.23699999999999999</v>
      </c>
      <c r="AX36" s="208">
        <v>0.23699999999999999</v>
      </c>
      <c r="AY36" s="130">
        <v>0</v>
      </c>
      <c r="AZ36" s="130">
        <v>0</v>
      </c>
      <c r="BE36" s="227"/>
      <c r="BF36" s="227"/>
      <c r="BG36" s="227"/>
    </row>
    <row r="37" spans="1:59" ht="16" customHeight="1">
      <c r="A37" s="192" t="s">
        <v>83</v>
      </c>
      <c r="B37" s="192">
        <v>1383</v>
      </c>
      <c r="C37" s="189">
        <v>9088074</v>
      </c>
      <c r="D37" s="192">
        <f t="shared" si="3"/>
        <v>15.217745806207123</v>
      </c>
      <c r="E37" s="192">
        <v>1</v>
      </c>
      <c r="F37" s="194">
        <v>0.16028999999999999</v>
      </c>
      <c r="G37" s="193">
        <v>0.5</v>
      </c>
      <c r="H37" s="194">
        <v>0.5</v>
      </c>
      <c r="I37" s="192">
        <v>24337437</v>
      </c>
      <c r="J37" s="195">
        <v>0</v>
      </c>
      <c r="K37" s="195">
        <v>6826117</v>
      </c>
      <c r="L37" s="195">
        <v>555</v>
      </c>
      <c r="M37" s="195">
        <f t="shared" si="6"/>
        <v>-0.71952194473066333</v>
      </c>
      <c r="N37" s="195">
        <f t="shared" si="7"/>
        <v>0</v>
      </c>
      <c r="O37" s="192">
        <v>2443.6794735393441</v>
      </c>
      <c r="P37" s="192">
        <v>1168.820837080104</v>
      </c>
      <c r="Q37" s="195">
        <v>390</v>
      </c>
      <c r="R37" s="195">
        <v>0</v>
      </c>
      <c r="S37" s="195">
        <v>0</v>
      </c>
      <c r="T37" s="195">
        <v>21.700000000000003</v>
      </c>
      <c r="U37" s="195">
        <v>146</v>
      </c>
      <c r="V37" s="195">
        <v>0</v>
      </c>
      <c r="W37" s="195">
        <v>0</v>
      </c>
      <c r="X37" s="235">
        <v>463</v>
      </c>
      <c r="Y37" s="235">
        <v>8569.5</v>
      </c>
      <c r="Z37" s="235">
        <v>3467.1</v>
      </c>
      <c r="AA37" s="235">
        <v>12.3</v>
      </c>
      <c r="AB37" s="235">
        <v>7.6</v>
      </c>
      <c r="AC37" s="235">
        <v>745.5</v>
      </c>
      <c r="AD37" s="235">
        <v>0</v>
      </c>
      <c r="AE37" s="235">
        <v>63.399999999999991</v>
      </c>
      <c r="AF37" s="235">
        <v>0</v>
      </c>
      <c r="AG37" s="235">
        <v>226.00000000000003</v>
      </c>
      <c r="AH37" s="235">
        <v>2769.8</v>
      </c>
      <c r="AI37" s="235">
        <v>0</v>
      </c>
      <c r="AJ37" s="235">
        <v>0</v>
      </c>
      <c r="AK37" s="235">
        <v>0</v>
      </c>
      <c r="AL37" s="235">
        <v>0</v>
      </c>
      <c r="AM37" s="235">
        <v>105</v>
      </c>
      <c r="AN37" s="130">
        <v>451.64099798691859</v>
      </c>
      <c r="AO37" s="130">
        <v>5753.8374916874991</v>
      </c>
      <c r="AP37" s="130">
        <v>3.6</v>
      </c>
      <c r="AQ37" s="219">
        <v>4.7069999999999999</v>
      </c>
      <c r="AR37" s="220">
        <v>0.41725090291055872</v>
      </c>
      <c r="AS37" s="130">
        <v>869.99910425709322</v>
      </c>
      <c r="AT37" s="130">
        <v>1168.820837080104</v>
      </c>
      <c r="AU37" s="130">
        <v>3612.5003106194481</v>
      </c>
      <c r="AV37" s="208">
        <v>0.16028999999999999</v>
      </c>
      <c r="AW37" s="208">
        <v>0.5</v>
      </c>
      <c r="AX37" s="208">
        <v>0.5</v>
      </c>
      <c r="AY37" s="130">
        <v>0</v>
      </c>
      <c r="AZ37" s="130">
        <v>5000</v>
      </c>
      <c r="BE37" s="227"/>
      <c r="BF37" s="227"/>
      <c r="BG37" s="227"/>
    </row>
    <row r="38" spans="1:59" ht="16" customHeight="1">
      <c r="A38" s="192" t="s">
        <v>85</v>
      </c>
      <c r="B38" s="192">
        <v>364</v>
      </c>
      <c r="C38" s="189">
        <v>2099134</v>
      </c>
      <c r="D38" s="192">
        <f t="shared" si="3"/>
        <v>17.3404842187302</v>
      </c>
      <c r="E38" s="192">
        <v>0</v>
      </c>
      <c r="F38" s="194">
        <v>0.20961953304417216</v>
      </c>
      <c r="G38" s="193">
        <v>0.37566173732864705</v>
      </c>
      <c r="H38" s="194">
        <v>0.73146646079537891</v>
      </c>
      <c r="I38" s="192">
        <v>39073</v>
      </c>
      <c r="J38" s="195">
        <v>13046937</v>
      </c>
      <c r="K38" s="195">
        <v>4043</v>
      </c>
      <c r="L38" s="195">
        <v>7071638</v>
      </c>
      <c r="M38" s="195">
        <f t="shared" si="6"/>
        <v>-0.89652701353876074</v>
      </c>
      <c r="N38" s="195">
        <f t="shared" si="7"/>
        <v>-0.45798481283384751</v>
      </c>
      <c r="O38" s="192">
        <v>191.84308032737431</v>
      </c>
      <c r="P38" s="192">
        <v>91.759247546283035</v>
      </c>
      <c r="Q38" s="195">
        <v>2640</v>
      </c>
      <c r="R38" s="195">
        <v>0</v>
      </c>
      <c r="S38" s="195">
        <v>0</v>
      </c>
      <c r="T38" s="195">
        <v>0</v>
      </c>
      <c r="U38" s="195">
        <v>17</v>
      </c>
      <c r="V38" s="195">
        <v>737</v>
      </c>
      <c r="W38" s="195">
        <v>0</v>
      </c>
      <c r="X38" s="235">
        <v>2640</v>
      </c>
      <c r="Y38" s="235">
        <v>1415.5</v>
      </c>
      <c r="Z38" s="235">
        <v>0</v>
      </c>
      <c r="AA38" s="235">
        <v>82.9</v>
      </c>
      <c r="AB38" s="235">
        <v>2034.4000000000003</v>
      </c>
      <c r="AC38" s="235">
        <v>671.7</v>
      </c>
      <c r="AD38" s="235">
        <v>0</v>
      </c>
      <c r="AE38" s="235">
        <v>5.4</v>
      </c>
      <c r="AF38" s="235">
        <v>8.6000000000000014</v>
      </c>
      <c r="AG38" s="235">
        <v>19</v>
      </c>
      <c r="AH38" s="235">
        <v>1792.3</v>
      </c>
      <c r="AI38" s="235">
        <v>0</v>
      </c>
      <c r="AJ38" s="235">
        <v>0</v>
      </c>
      <c r="AK38" s="235">
        <v>0</v>
      </c>
      <c r="AL38" s="235">
        <v>0</v>
      </c>
      <c r="AM38" s="235">
        <v>0</v>
      </c>
      <c r="AN38" s="130">
        <v>649.40414423467803</v>
      </c>
      <c r="AO38" s="130">
        <v>8273.3098390304986</v>
      </c>
      <c r="AP38" s="130">
        <v>254</v>
      </c>
      <c r="AQ38" s="219">
        <v>77.631</v>
      </c>
      <c r="AR38" s="220">
        <v>0.31997526761216533</v>
      </c>
      <c r="AS38" s="130">
        <v>68.3</v>
      </c>
      <c r="AT38" s="130">
        <v>91.759247546283035</v>
      </c>
      <c r="AU38" s="130">
        <v>283.60232787365732</v>
      </c>
      <c r="AV38" s="207">
        <v>0.2031096198964473</v>
      </c>
      <c r="AW38" s="207">
        <v>0.36240874583753802</v>
      </c>
      <c r="AX38" s="207">
        <v>0.70376401571130365</v>
      </c>
      <c r="AY38" s="130">
        <v>1</v>
      </c>
      <c r="AZ38" s="130">
        <v>0</v>
      </c>
      <c r="BE38" s="227">
        <v>834</v>
      </c>
      <c r="BF38" s="227">
        <v>2366</v>
      </c>
      <c r="BG38" s="227">
        <v>0</v>
      </c>
    </row>
    <row r="39" spans="1:59" ht="16" customHeight="1">
      <c r="A39" s="192" t="s">
        <v>88</v>
      </c>
      <c r="B39" s="192">
        <v>5491</v>
      </c>
      <c r="C39" s="189">
        <v>20031150</v>
      </c>
      <c r="D39" s="192">
        <f t="shared" ref="D39:D57" si="8">B39/(C39/100000)</f>
        <v>27.412305334441609</v>
      </c>
      <c r="E39" s="192">
        <v>1</v>
      </c>
      <c r="F39" s="194">
        <v>0.42666666666666664</v>
      </c>
      <c r="G39" s="193">
        <v>0.7</v>
      </c>
      <c r="H39" s="194">
        <v>1</v>
      </c>
      <c r="I39" s="192">
        <v>19936949</v>
      </c>
      <c r="J39" s="195">
        <v>3361222</v>
      </c>
      <c r="K39" s="195">
        <v>27986292</v>
      </c>
      <c r="L39" s="195">
        <v>138183</v>
      </c>
      <c r="M39" s="195">
        <f t="shared" si="6"/>
        <v>0.4037399604121974</v>
      </c>
      <c r="N39" s="195">
        <f t="shared" si="7"/>
        <v>-0.95888905880063857</v>
      </c>
      <c r="O39" s="192">
        <v>2284.9831017030601</v>
      </c>
      <c r="P39" s="192">
        <v>1092.915781535889</v>
      </c>
      <c r="Q39" s="195">
        <v>685.9</v>
      </c>
      <c r="R39" s="195">
        <v>0</v>
      </c>
      <c r="S39" s="195">
        <v>2047.8</v>
      </c>
      <c r="T39" s="195">
        <v>3.2</v>
      </c>
      <c r="U39" s="195">
        <v>4.5</v>
      </c>
      <c r="V39" s="195">
        <v>490.4</v>
      </c>
      <c r="W39" s="195">
        <v>0</v>
      </c>
      <c r="X39" s="235">
        <v>1204.4000000000001</v>
      </c>
      <c r="Y39" s="235">
        <v>8862.4999999999982</v>
      </c>
      <c r="Z39" s="235">
        <v>5396.2999999999993</v>
      </c>
      <c r="AA39" s="235">
        <v>4544.6000000000022</v>
      </c>
      <c r="AB39" s="235">
        <v>1979.6000000000001</v>
      </c>
      <c r="AC39" s="235">
        <v>470.2</v>
      </c>
      <c r="AD39" s="235">
        <v>0</v>
      </c>
      <c r="AE39" s="235">
        <v>174.29999999999976</v>
      </c>
      <c r="AF39" s="235">
        <v>0</v>
      </c>
      <c r="AG39" s="235">
        <v>2584.1999999999998</v>
      </c>
      <c r="AH39" s="235">
        <v>12715.800000000003</v>
      </c>
      <c r="AI39" s="235">
        <v>0</v>
      </c>
      <c r="AJ39" s="235">
        <v>0</v>
      </c>
      <c r="AK39" s="235">
        <v>0</v>
      </c>
      <c r="AL39" s="235">
        <v>0</v>
      </c>
      <c r="AM39" s="235">
        <v>194.8</v>
      </c>
      <c r="AN39" s="130">
        <v>2088.8974619505761</v>
      </c>
      <c r="AO39" s="130">
        <v>26612.235351605996</v>
      </c>
      <c r="AP39" s="130">
        <v>1</v>
      </c>
      <c r="AQ39" s="219">
        <v>30.161000000000001</v>
      </c>
      <c r="AR39" s="220">
        <v>0.62882530420078908</v>
      </c>
      <c r="AS39" s="130">
        <v>813.5</v>
      </c>
      <c r="AT39" s="130">
        <v>1092.915781535889</v>
      </c>
      <c r="AU39" s="130">
        <v>3377.8988832389491</v>
      </c>
      <c r="AV39" s="208">
        <v>0.42666666666666658</v>
      </c>
      <c r="AW39" s="207">
        <v>0.7</v>
      </c>
      <c r="AX39" s="207">
        <v>0.7</v>
      </c>
      <c r="AY39" s="130">
        <v>0</v>
      </c>
      <c r="AZ39" s="130">
        <v>2000</v>
      </c>
      <c r="BE39" s="227"/>
      <c r="BF39" s="227"/>
      <c r="BG39" s="227"/>
    </row>
    <row r="40" spans="1:59" ht="16" customHeight="1">
      <c r="A40" s="192" t="s">
        <v>91</v>
      </c>
      <c r="B40" s="192">
        <v>1910</v>
      </c>
      <c r="C40" s="189">
        <v>10568033</v>
      </c>
      <c r="D40" s="192">
        <f t="shared" si="8"/>
        <v>18.073372783752664</v>
      </c>
      <c r="E40" s="192">
        <v>0</v>
      </c>
      <c r="F40" s="194">
        <v>0.1137850789011861</v>
      </c>
      <c r="G40" s="193">
        <v>0.12067761835177915</v>
      </c>
      <c r="H40" s="194">
        <v>0.12067761835177915</v>
      </c>
      <c r="I40" s="192">
        <v>17693787</v>
      </c>
      <c r="J40" s="195">
        <v>0</v>
      </c>
      <c r="K40" s="195">
        <v>14042350</v>
      </c>
      <c r="L40" s="195">
        <v>42</v>
      </c>
      <c r="M40" s="195">
        <f t="shared" si="6"/>
        <v>-0.20636831448236603</v>
      </c>
      <c r="N40" s="195">
        <f t="shared" si="7"/>
        <v>0</v>
      </c>
      <c r="O40" s="192">
        <v>3285.418485740548</v>
      </c>
      <c r="P40" s="192">
        <v>1571.42768773185</v>
      </c>
      <c r="Q40" s="195">
        <v>2760</v>
      </c>
      <c r="R40" s="195">
        <v>0</v>
      </c>
      <c r="S40" s="195">
        <v>0</v>
      </c>
      <c r="T40" s="195">
        <v>151.80000000000001</v>
      </c>
      <c r="U40" s="195">
        <v>0</v>
      </c>
      <c r="V40" s="195">
        <v>0</v>
      </c>
      <c r="W40" s="195">
        <v>0</v>
      </c>
      <c r="X40" s="235">
        <v>10308</v>
      </c>
      <c r="Y40" s="235">
        <v>5373.2</v>
      </c>
      <c r="Z40" s="235">
        <v>5149.6000000000004</v>
      </c>
      <c r="AA40" s="235">
        <v>1999.3000000000009</v>
      </c>
      <c r="AB40" s="235">
        <v>208</v>
      </c>
      <c r="AC40" s="235">
        <v>4420.9000000000042</v>
      </c>
      <c r="AD40" s="235">
        <v>0</v>
      </c>
      <c r="AE40" s="235">
        <v>310.40000000000072</v>
      </c>
      <c r="AF40" s="235">
        <v>0</v>
      </c>
      <c r="AG40" s="235">
        <v>438.70000000000033</v>
      </c>
      <c r="AH40" s="235">
        <v>5987.2</v>
      </c>
      <c r="AI40" s="235">
        <v>0</v>
      </c>
      <c r="AJ40" s="235">
        <v>0</v>
      </c>
      <c r="AK40" s="235">
        <v>0</v>
      </c>
      <c r="AL40" s="235">
        <v>0</v>
      </c>
      <c r="AM40" s="235">
        <v>0</v>
      </c>
      <c r="AN40" s="130">
        <v>78.985659323150202</v>
      </c>
      <c r="AO40" s="130">
        <v>1006.2652636604998</v>
      </c>
      <c r="AP40" s="130">
        <v>0</v>
      </c>
      <c r="AQ40" s="219">
        <v>31.114999999999998</v>
      </c>
      <c r="AR40" s="220">
        <v>0.59739675397718139</v>
      </c>
      <c r="AS40" s="130">
        <v>1169.6751438371291</v>
      </c>
      <c r="AT40" s="130">
        <v>1571.42768773185</v>
      </c>
      <c r="AU40" s="130">
        <v>4856.8461734723987</v>
      </c>
      <c r="AV40" s="208">
        <v>0.11383661154747191</v>
      </c>
      <c r="AW40" s="208">
        <v>0.1207549173212078</v>
      </c>
      <c r="AX40" s="208">
        <v>0.1207549173212078</v>
      </c>
      <c r="AY40" s="130">
        <v>0</v>
      </c>
      <c r="AZ40" s="130">
        <v>0</v>
      </c>
      <c r="BE40" s="227">
        <v>13</v>
      </c>
      <c r="BF40" s="227">
        <v>9510</v>
      </c>
      <c r="BG40" s="227">
        <v>1</v>
      </c>
    </row>
    <row r="41" spans="1:59" ht="16" customHeight="1">
      <c r="A41" s="192" t="s">
        <v>94</v>
      </c>
      <c r="B41" s="192">
        <v>97</v>
      </c>
      <c r="C41" s="189">
        <v>789403</v>
      </c>
      <c r="D41" s="192">
        <f t="shared" si="8"/>
        <v>12.287766831390304</v>
      </c>
      <c r="E41" s="192">
        <v>0</v>
      </c>
      <c r="F41" s="194">
        <v>0</v>
      </c>
      <c r="G41" s="193">
        <v>0</v>
      </c>
      <c r="H41" s="194">
        <v>0</v>
      </c>
      <c r="I41" s="192">
        <v>1413663</v>
      </c>
      <c r="J41" s="195">
        <v>20571248</v>
      </c>
      <c r="K41" s="195">
        <v>1163652</v>
      </c>
      <c r="L41" s="195">
        <v>21747797</v>
      </c>
      <c r="M41" s="195">
        <f t="shared" si="6"/>
        <v>-0.1768533235997547</v>
      </c>
      <c r="N41" s="195">
        <f t="shared" si="7"/>
        <v>5.7193856201626758E-2</v>
      </c>
      <c r="O41" s="192">
        <v>3264.067950074168</v>
      </c>
      <c r="P41" s="192">
        <v>1561.215648370754</v>
      </c>
      <c r="Q41" s="195">
        <v>1146.2</v>
      </c>
      <c r="R41" s="195">
        <v>0</v>
      </c>
      <c r="S41" s="195">
        <v>0</v>
      </c>
      <c r="T41" s="195">
        <v>0</v>
      </c>
      <c r="U41" s="195">
        <v>6</v>
      </c>
      <c r="V41" s="195">
        <v>0</v>
      </c>
      <c r="W41" s="195">
        <v>104.3</v>
      </c>
      <c r="X41" s="235">
        <v>3396.2</v>
      </c>
      <c r="Y41" s="235">
        <v>0</v>
      </c>
      <c r="Z41" s="235">
        <v>0</v>
      </c>
      <c r="AA41" s="235">
        <v>510</v>
      </c>
      <c r="AB41" s="235">
        <v>3527.7000000000003</v>
      </c>
      <c r="AC41" s="235">
        <v>0</v>
      </c>
      <c r="AD41" s="235">
        <v>0</v>
      </c>
      <c r="AE41" s="235">
        <v>0</v>
      </c>
      <c r="AF41" s="235">
        <v>0</v>
      </c>
      <c r="AG41" s="235">
        <v>59.699999999999996</v>
      </c>
      <c r="AH41" s="235">
        <v>580.99999999999977</v>
      </c>
      <c r="AI41" s="235">
        <v>533.29999999999995</v>
      </c>
      <c r="AJ41" s="235">
        <v>0</v>
      </c>
      <c r="AK41" s="235">
        <v>0</v>
      </c>
      <c r="AL41" s="235">
        <v>0</v>
      </c>
      <c r="AM41" s="235">
        <v>0</v>
      </c>
      <c r="AN41" s="130">
        <v>2037.8761861162782</v>
      </c>
      <c r="AO41" s="130">
        <v>25962.232072280996</v>
      </c>
      <c r="AP41" s="130">
        <v>53</v>
      </c>
      <c r="AQ41" s="219">
        <v>44.161000000000001</v>
      </c>
      <c r="AR41" s="220">
        <v>1.72097552138765E-2</v>
      </c>
      <c r="AS41" s="130">
        <v>1162.073923175298</v>
      </c>
      <c r="AT41" s="130">
        <v>1561.215648370754</v>
      </c>
      <c r="AU41" s="130">
        <v>4825.2835984449221</v>
      </c>
      <c r="AV41" s="207">
        <v>0</v>
      </c>
      <c r="AW41" s="207">
        <v>0</v>
      </c>
      <c r="AX41" s="207">
        <v>0</v>
      </c>
      <c r="AY41" s="130">
        <v>0</v>
      </c>
      <c r="AZ41" s="130">
        <v>0</v>
      </c>
      <c r="BE41" s="227"/>
      <c r="BF41" s="227"/>
      <c r="BG41" s="227"/>
    </row>
    <row r="42" spans="1:59" ht="16" customHeight="1">
      <c r="A42" s="192" t="s">
        <v>96</v>
      </c>
      <c r="B42" s="192">
        <v>1597</v>
      </c>
      <c r="C42" s="189">
        <v>11705262</v>
      </c>
      <c r="D42" s="192">
        <f t="shared" si="8"/>
        <v>13.643436601419088</v>
      </c>
      <c r="E42" s="192">
        <v>0</v>
      </c>
      <c r="F42" s="194">
        <v>3.2435992707374371E-2</v>
      </c>
      <c r="G42" s="193">
        <v>0</v>
      </c>
      <c r="H42" s="194">
        <v>0</v>
      </c>
      <c r="I42" s="192">
        <v>19424322</v>
      </c>
      <c r="J42" s="195">
        <v>0</v>
      </c>
      <c r="K42" s="195">
        <v>36652206</v>
      </c>
      <c r="L42" s="195">
        <v>1119</v>
      </c>
      <c r="M42" s="195">
        <f t="shared" si="6"/>
        <v>0.88692331191791407</v>
      </c>
      <c r="N42" s="195">
        <f t="shared" si="7"/>
        <v>0</v>
      </c>
      <c r="O42" s="192">
        <v>5441.4355280133668</v>
      </c>
      <c r="P42" s="192">
        <v>2602.6585309726811</v>
      </c>
      <c r="Q42" s="195">
        <v>4575</v>
      </c>
      <c r="R42" s="195">
        <v>0</v>
      </c>
      <c r="S42" s="195">
        <v>0</v>
      </c>
      <c r="T42" s="195">
        <v>1</v>
      </c>
      <c r="U42" s="195">
        <v>37</v>
      </c>
      <c r="V42" s="195">
        <v>0</v>
      </c>
      <c r="W42" s="195">
        <v>0</v>
      </c>
      <c r="X42" s="235">
        <v>11488.5</v>
      </c>
      <c r="Y42" s="235">
        <v>6991.2999999999975</v>
      </c>
      <c r="Z42" s="235">
        <v>2134</v>
      </c>
      <c r="AA42" s="235">
        <v>101.89999999999998</v>
      </c>
      <c r="AB42" s="235">
        <v>688.89999999999986</v>
      </c>
      <c r="AC42" s="235">
        <v>103.9</v>
      </c>
      <c r="AD42" s="235">
        <v>0</v>
      </c>
      <c r="AE42" s="235">
        <v>96.899999999999935</v>
      </c>
      <c r="AF42" s="235">
        <v>0</v>
      </c>
      <c r="AG42" s="235">
        <v>662.39999999999793</v>
      </c>
      <c r="AH42" s="235">
        <v>5781.5999999999995</v>
      </c>
      <c r="AI42" s="235">
        <v>0</v>
      </c>
      <c r="AJ42" s="235">
        <v>0</v>
      </c>
      <c r="AK42" s="235">
        <v>0</v>
      </c>
      <c r="AL42" s="235">
        <v>0</v>
      </c>
      <c r="AM42" s="235">
        <v>0</v>
      </c>
      <c r="AN42" s="130">
        <v>621.52644475165141</v>
      </c>
      <c r="AO42" s="130">
        <v>7918.1521957199993</v>
      </c>
      <c r="AP42" s="130">
        <v>0</v>
      </c>
      <c r="AQ42" s="219">
        <v>26.151</v>
      </c>
      <c r="AR42" s="220">
        <v>0.30928071584260641</v>
      </c>
      <c r="AS42" s="130">
        <v>1937.2606295160799</v>
      </c>
      <c r="AT42" s="130">
        <v>2602.6585309726811</v>
      </c>
      <c r="AU42" s="130">
        <v>8044.0940589860465</v>
      </c>
      <c r="AV42" s="208">
        <v>3.7753023160769367E-2</v>
      </c>
      <c r="AW42" s="208">
        <v>7.2601967616864174E-2</v>
      </c>
      <c r="AX42" s="208">
        <v>7.2601967616864174E-2</v>
      </c>
      <c r="AY42" s="130">
        <v>0</v>
      </c>
      <c r="AZ42" s="130">
        <v>0</v>
      </c>
      <c r="BE42" s="227"/>
      <c r="BF42" s="227"/>
      <c r="BG42" s="227"/>
    </row>
    <row r="43" spans="1:59" ht="16" customHeight="1">
      <c r="A43" s="192" t="s">
        <v>99</v>
      </c>
      <c r="B43" s="192">
        <v>653</v>
      </c>
      <c r="C43" s="189">
        <v>4001180</v>
      </c>
      <c r="D43" s="192">
        <f t="shared" si="8"/>
        <v>16.320185545264145</v>
      </c>
      <c r="E43" s="192">
        <v>0</v>
      </c>
      <c r="F43" s="194">
        <v>0</v>
      </c>
      <c r="G43" s="193">
        <v>0</v>
      </c>
      <c r="H43" s="194">
        <v>0</v>
      </c>
      <c r="I43" s="192">
        <v>0</v>
      </c>
      <c r="J43" s="195">
        <v>14384521</v>
      </c>
      <c r="K43" s="195">
        <v>0</v>
      </c>
      <c r="L43" s="195">
        <v>16672891</v>
      </c>
      <c r="M43" s="195">
        <f t="shared" si="6"/>
        <v>0</v>
      </c>
      <c r="N43" s="195">
        <f t="shared" si="7"/>
        <v>0.15908558929421424</v>
      </c>
      <c r="O43" s="192">
        <v>1037.581755094174</v>
      </c>
      <c r="P43" s="192">
        <v>496.2791514435865</v>
      </c>
      <c r="Q43" s="195">
        <v>0</v>
      </c>
      <c r="R43" s="195">
        <v>0</v>
      </c>
      <c r="S43" s="195">
        <v>0</v>
      </c>
      <c r="T43" s="195">
        <v>0</v>
      </c>
      <c r="U43" s="195">
        <v>0</v>
      </c>
      <c r="V43" s="195">
        <v>203</v>
      </c>
      <c r="W43" s="195">
        <v>0</v>
      </c>
      <c r="X43" s="235">
        <v>3246</v>
      </c>
      <c r="Y43" s="235">
        <v>7321.2000000000007</v>
      </c>
      <c r="Z43" s="235">
        <v>0</v>
      </c>
      <c r="AA43" s="235">
        <v>863.6</v>
      </c>
      <c r="AB43" s="235">
        <v>8168.7000000000016</v>
      </c>
      <c r="AC43" s="235">
        <v>30.5</v>
      </c>
      <c r="AD43" s="235">
        <v>0</v>
      </c>
      <c r="AE43" s="235">
        <v>2.8</v>
      </c>
      <c r="AF43" s="235">
        <v>0</v>
      </c>
      <c r="AG43" s="235">
        <v>65.099999999999994</v>
      </c>
      <c r="AH43" s="235">
        <v>7248.8</v>
      </c>
      <c r="AI43" s="235">
        <v>0</v>
      </c>
      <c r="AJ43" s="235">
        <v>0</v>
      </c>
      <c r="AK43" s="235">
        <v>0</v>
      </c>
      <c r="AL43" s="235">
        <v>0</v>
      </c>
      <c r="AM43" s="235">
        <v>0</v>
      </c>
      <c r="AN43" s="130">
        <v>584.20005007259886</v>
      </c>
      <c r="AO43" s="130">
        <v>7442.6196154379995</v>
      </c>
      <c r="AP43" s="130">
        <v>30.14</v>
      </c>
      <c r="AQ43" s="219">
        <v>43.901000000000003</v>
      </c>
      <c r="AR43" s="220">
        <v>0.28805721965331088</v>
      </c>
      <c r="AS43" s="130">
        <v>369.4</v>
      </c>
      <c r="AT43" s="130">
        <v>496.2791514435865</v>
      </c>
      <c r="AU43" s="130">
        <v>1533.86090653776</v>
      </c>
      <c r="AV43" s="207">
        <v>0</v>
      </c>
      <c r="AW43" s="207">
        <v>0</v>
      </c>
      <c r="AX43" s="207">
        <v>0</v>
      </c>
      <c r="AY43" s="130">
        <v>0</v>
      </c>
      <c r="AZ43" s="130">
        <v>0</v>
      </c>
      <c r="BE43" s="227"/>
      <c r="BF43" s="227"/>
      <c r="BG43" s="227"/>
    </row>
    <row r="44" spans="1:59" ht="16" customHeight="1">
      <c r="A44" s="192" t="s">
        <v>102</v>
      </c>
      <c r="B44" s="192">
        <v>1877</v>
      </c>
      <c r="C44" s="189">
        <v>4267534</v>
      </c>
      <c r="D44" s="192">
        <f t="shared" si="8"/>
        <v>43.983246530666193</v>
      </c>
      <c r="E44" s="192">
        <v>1</v>
      </c>
      <c r="F44" s="194">
        <v>0.12735969707912936</v>
      </c>
      <c r="G44" s="193">
        <v>0.26858479480506897</v>
      </c>
      <c r="H44" s="194">
        <v>0.36410456761441601</v>
      </c>
      <c r="I44" s="192">
        <v>596545</v>
      </c>
      <c r="J44" s="195">
        <v>4892458</v>
      </c>
      <c r="K44" s="195">
        <v>544195</v>
      </c>
      <c r="L44" s="195">
        <v>12013178</v>
      </c>
      <c r="M44" s="195">
        <f t="shared" si="6"/>
        <v>-8.7755324409725999E-2</v>
      </c>
      <c r="N44" s="195">
        <f t="shared" si="7"/>
        <v>1.4554483656272574</v>
      </c>
      <c r="O44" s="192">
        <v>124.1502803875541</v>
      </c>
      <c r="P44" s="192">
        <v>59.381533551181711</v>
      </c>
      <c r="Q44" s="195">
        <v>585</v>
      </c>
      <c r="R44" s="195">
        <v>0</v>
      </c>
      <c r="S44" s="195">
        <v>0</v>
      </c>
      <c r="T44" s="195">
        <v>0</v>
      </c>
      <c r="U44" s="195">
        <v>0</v>
      </c>
      <c r="V44" s="195">
        <v>0</v>
      </c>
      <c r="W44" s="195">
        <v>0</v>
      </c>
      <c r="X44" s="235">
        <v>585</v>
      </c>
      <c r="Y44" s="235">
        <v>3357.2999999999993</v>
      </c>
      <c r="Z44" s="235">
        <v>0</v>
      </c>
      <c r="AA44" s="235">
        <v>8316.9999999999964</v>
      </c>
      <c r="AB44" s="235">
        <v>3415.3</v>
      </c>
      <c r="AC44" s="235">
        <v>400.39999999999975</v>
      </c>
      <c r="AD44" s="235">
        <v>0</v>
      </c>
      <c r="AE44" s="235">
        <v>91.999999999999901</v>
      </c>
      <c r="AF44" s="235">
        <v>19.500000000000004</v>
      </c>
      <c r="AG44" s="235">
        <v>0</v>
      </c>
      <c r="AH44" s="235">
        <v>358.19999999999987</v>
      </c>
      <c r="AI44" s="235">
        <v>0</v>
      </c>
      <c r="AJ44" s="235">
        <v>0</v>
      </c>
      <c r="AK44" s="235">
        <v>0</v>
      </c>
      <c r="AL44" s="235">
        <v>0</v>
      </c>
      <c r="AM44" s="235">
        <v>11.5</v>
      </c>
      <c r="AN44" s="130">
        <v>734.79882317025078</v>
      </c>
      <c r="AO44" s="211">
        <v>9361.2250359239988</v>
      </c>
      <c r="AP44" s="130">
        <v>30.4</v>
      </c>
      <c r="AQ44" s="219">
        <v>61.432000000000002</v>
      </c>
      <c r="AR44" s="220">
        <v>0.48515431696835531</v>
      </c>
      <c r="AS44" s="130">
        <v>44.2</v>
      </c>
      <c r="AT44" s="130">
        <v>59.381533551181711</v>
      </c>
      <c r="AU44" s="130">
        <v>183.53181393873581</v>
      </c>
      <c r="AV44" s="208">
        <v>0.1299556177757871</v>
      </c>
      <c r="AW44" s="208">
        <v>0.26838830733865832</v>
      </c>
      <c r="AX44" s="208">
        <v>0.36585502067049858</v>
      </c>
      <c r="AY44" s="130">
        <v>0</v>
      </c>
      <c r="AZ44" s="130">
        <v>2500</v>
      </c>
      <c r="BE44" s="227">
        <v>14</v>
      </c>
      <c r="BF44" s="211">
        <v>4415</v>
      </c>
      <c r="BG44" s="227">
        <v>1</v>
      </c>
    </row>
    <row r="45" spans="1:59" ht="16" customHeight="1">
      <c r="A45" s="192" t="s">
        <v>105</v>
      </c>
      <c r="B45" s="192">
        <v>1934</v>
      </c>
      <c r="C45" s="189">
        <v>12844885</v>
      </c>
      <c r="D45" s="192">
        <f t="shared" si="8"/>
        <v>15.056576995434369</v>
      </c>
      <c r="E45" s="192">
        <v>0</v>
      </c>
      <c r="F45" s="194">
        <v>0.157</v>
      </c>
      <c r="G45" s="193">
        <v>0.18</v>
      </c>
      <c r="H45" s="194">
        <v>0.18</v>
      </c>
      <c r="I45" s="192">
        <v>888943</v>
      </c>
      <c r="J45" s="195">
        <v>56834118</v>
      </c>
      <c r="K45" s="195">
        <v>56343</v>
      </c>
      <c r="L45" s="195">
        <v>52574530</v>
      </c>
      <c r="M45" s="195">
        <f t="shared" si="6"/>
        <v>-0.9366179833802617</v>
      </c>
      <c r="N45" s="195">
        <f t="shared" si="7"/>
        <v>-7.4947727701167088E-2</v>
      </c>
      <c r="O45" s="192">
        <v>8258.2509174143706</v>
      </c>
      <c r="P45" s="192">
        <v>3949.9516424425201</v>
      </c>
      <c r="Q45" s="195">
        <v>1713.5</v>
      </c>
      <c r="R45" s="195">
        <v>0</v>
      </c>
      <c r="S45" s="195">
        <v>802.8</v>
      </c>
      <c r="T45" s="195">
        <v>68.600000000000009</v>
      </c>
      <c r="U45" s="195">
        <v>67</v>
      </c>
      <c r="V45" s="195">
        <v>48</v>
      </c>
      <c r="W45" s="195">
        <v>0</v>
      </c>
      <c r="X45" s="235">
        <v>9348.1</v>
      </c>
      <c r="Y45" s="235">
        <v>16907.299999999996</v>
      </c>
      <c r="Z45" s="235">
        <v>9093.1999999999989</v>
      </c>
      <c r="AA45" s="235">
        <v>899.6</v>
      </c>
      <c r="AB45" s="235">
        <v>1460.0000000000002</v>
      </c>
      <c r="AC45" s="235">
        <v>68.400000000000006</v>
      </c>
      <c r="AD45" s="235">
        <v>0</v>
      </c>
      <c r="AE45" s="235">
        <v>191.40000000000009</v>
      </c>
      <c r="AF45" s="235">
        <v>0</v>
      </c>
      <c r="AG45" s="235">
        <v>1548.4</v>
      </c>
      <c r="AH45" s="235">
        <v>5957.2999999999993</v>
      </c>
      <c r="AI45" s="235">
        <v>0</v>
      </c>
      <c r="AJ45" s="235">
        <v>0</v>
      </c>
      <c r="AK45" s="235">
        <v>0</v>
      </c>
      <c r="AL45" s="235">
        <v>0</v>
      </c>
      <c r="AM45" s="235">
        <v>196.9</v>
      </c>
      <c r="AN45" s="130">
        <v>93.879027867938987</v>
      </c>
      <c r="AO45" s="132">
        <v>1196.0045094165</v>
      </c>
      <c r="AP45" s="130">
        <v>0</v>
      </c>
      <c r="AQ45" s="219">
        <v>28.635000000000002</v>
      </c>
      <c r="AR45" s="220">
        <v>0.58606600314300683</v>
      </c>
      <c r="AS45" s="130">
        <v>2940.1036341622921</v>
      </c>
      <c r="AT45" s="130">
        <v>3949.9516424425201</v>
      </c>
      <c r="AU45" s="130">
        <v>12208.202559856891</v>
      </c>
      <c r="AV45" s="208">
        <v>0.157</v>
      </c>
      <c r="AW45" s="207">
        <v>0.18</v>
      </c>
      <c r="AX45" s="207">
        <v>0.18</v>
      </c>
      <c r="AY45" s="130">
        <v>0</v>
      </c>
      <c r="AZ45" s="130">
        <v>0</v>
      </c>
      <c r="BE45" s="227">
        <v>3480</v>
      </c>
      <c r="BF45" s="132">
        <v>13027</v>
      </c>
      <c r="BG45" s="227">
        <v>274</v>
      </c>
    </row>
    <row r="46" spans="1:59" ht="16" customHeight="1">
      <c r="A46" s="192" t="s">
        <v>107</v>
      </c>
      <c r="B46" s="192">
        <v>472</v>
      </c>
      <c r="C46" s="189">
        <v>1062334</v>
      </c>
      <c r="D46" s="192">
        <f t="shared" si="8"/>
        <v>44.430471019472215</v>
      </c>
      <c r="E46" s="192">
        <v>1</v>
      </c>
      <c r="F46" s="194">
        <v>0.16000000000000003</v>
      </c>
      <c r="G46" s="193">
        <v>0.31000000000000016</v>
      </c>
      <c r="H46" s="194">
        <v>0.38500000000000023</v>
      </c>
      <c r="I46" s="192">
        <v>1142517</v>
      </c>
      <c r="J46" s="195">
        <v>51858</v>
      </c>
      <c r="K46" s="195">
        <v>139484</v>
      </c>
      <c r="L46" s="195">
        <v>285086</v>
      </c>
      <c r="M46" s="195">
        <f t="shared" si="6"/>
        <v>-0.87791516450083451</v>
      </c>
      <c r="N46" s="195">
        <f t="shared" si="7"/>
        <v>4.4974353040996569</v>
      </c>
      <c r="O46" s="192">
        <v>0</v>
      </c>
      <c r="P46" s="192">
        <v>0</v>
      </c>
      <c r="Q46" s="195">
        <v>0</v>
      </c>
      <c r="R46" s="195">
        <v>33</v>
      </c>
      <c r="S46" s="195">
        <v>0</v>
      </c>
      <c r="T46" s="195">
        <v>0</v>
      </c>
      <c r="U46" s="195">
        <v>0</v>
      </c>
      <c r="V46" s="195">
        <v>0</v>
      </c>
      <c r="W46" s="195">
        <v>0</v>
      </c>
      <c r="X46" s="235">
        <v>0</v>
      </c>
      <c r="Y46" s="235">
        <v>1787.2000000000003</v>
      </c>
      <c r="Z46" s="235">
        <v>0</v>
      </c>
      <c r="AA46" s="235">
        <v>2.7</v>
      </c>
      <c r="AB46" s="235">
        <v>39</v>
      </c>
      <c r="AC46" s="235">
        <v>79.5</v>
      </c>
      <c r="AD46" s="235">
        <v>0</v>
      </c>
      <c r="AE46" s="235">
        <v>40.1</v>
      </c>
      <c r="AF46" s="235">
        <v>0</v>
      </c>
      <c r="AG46" s="235">
        <v>7.1</v>
      </c>
      <c r="AH46" s="235">
        <v>0</v>
      </c>
      <c r="AI46" s="235">
        <v>0</v>
      </c>
      <c r="AJ46" s="235">
        <v>29.3</v>
      </c>
      <c r="AK46" s="235">
        <v>0</v>
      </c>
      <c r="AL46" s="235">
        <v>0</v>
      </c>
      <c r="AM46" s="235">
        <v>0</v>
      </c>
      <c r="AN46" s="130">
        <v>1357.0293994415704</v>
      </c>
      <c r="AO46" s="130">
        <v>17288.347759906497</v>
      </c>
      <c r="AP46" s="130">
        <v>4</v>
      </c>
      <c r="AQ46" s="219">
        <v>0.66200000000000003</v>
      </c>
      <c r="AR46" s="220">
        <v>0.54380664652567978</v>
      </c>
      <c r="AS46" s="130">
        <v>105.5945488458278</v>
      </c>
      <c r="AT46" s="130">
        <v>141.8634897083806</v>
      </c>
      <c r="AU46" s="130">
        <v>438.46061293477868</v>
      </c>
      <c r="AV46" s="208">
        <v>0.16</v>
      </c>
      <c r="AW46" s="208">
        <v>0.31000000000000022</v>
      </c>
      <c r="AX46" s="208">
        <v>0.38500000000000018</v>
      </c>
      <c r="AY46" s="130">
        <v>0</v>
      </c>
      <c r="AZ46" s="130">
        <v>2500</v>
      </c>
      <c r="BE46" s="227"/>
      <c r="BF46" s="227"/>
      <c r="BG46" s="227"/>
    </row>
    <row r="47" spans="1:59" ht="16" customHeight="1">
      <c r="A47" s="192" t="s">
        <v>110</v>
      </c>
      <c r="B47" s="192">
        <v>669</v>
      </c>
      <c r="C47" s="189">
        <v>5184564</v>
      </c>
      <c r="D47" s="192">
        <f t="shared" si="8"/>
        <v>12.903688719051399</v>
      </c>
      <c r="E47" s="192">
        <v>0</v>
      </c>
      <c r="F47" s="194">
        <v>0</v>
      </c>
      <c r="G47" s="193">
        <v>0</v>
      </c>
      <c r="H47" s="194">
        <v>0</v>
      </c>
      <c r="I47" s="192">
        <v>0</v>
      </c>
      <c r="J47" s="195">
        <v>12158923</v>
      </c>
      <c r="K47" s="195">
        <v>0</v>
      </c>
      <c r="L47" s="195">
        <v>10787771</v>
      </c>
      <c r="M47" s="195">
        <f t="shared" si="6"/>
        <v>0</v>
      </c>
      <c r="N47" s="195">
        <f t="shared" si="7"/>
        <v>-0.11276919839035082</v>
      </c>
      <c r="O47" s="192">
        <v>3074.82606199673</v>
      </c>
      <c r="P47" s="192">
        <v>1470.7005605990639</v>
      </c>
      <c r="Q47" s="195">
        <v>0</v>
      </c>
      <c r="R47" s="195">
        <v>0</v>
      </c>
      <c r="S47" s="195">
        <v>0</v>
      </c>
      <c r="T47" s="195">
        <v>0</v>
      </c>
      <c r="U47" s="195">
        <v>233.3</v>
      </c>
      <c r="V47" s="195">
        <v>147</v>
      </c>
      <c r="W47" s="195">
        <v>0</v>
      </c>
      <c r="X47" s="235">
        <v>4769</v>
      </c>
      <c r="Y47" s="235">
        <v>3185</v>
      </c>
      <c r="Z47" s="235">
        <v>6576.2000000000007</v>
      </c>
      <c r="AA47" s="235">
        <v>1310.8999999999999</v>
      </c>
      <c r="AB47" s="235">
        <v>0</v>
      </c>
      <c r="AC47" s="235">
        <v>654.20000000000005</v>
      </c>
      <c r="AD47" s="235">
        <v>0</v>
      </c>
      <c r="AE47" s="235">
        <v>180.09999999999994</v>
      </c>
      <c r="AF47" s="235">
        <v>0</v>
      </c>
      <c r="AG47" s="235">
        <v>459.5</v>
      </c>
      <c r="AH47" s="235">
        <v>3697.5000000000005</v>
      </c>
      <c r="AI47" s="235">
        <v>0</v>
      </c>
      <c r="AJ47" s="235">
        <v>0</v>
      </c>
      <c r="AK47" s="235">
        <v>0</v>
      </c>
      <c r="AL47" s="235">
        <v>0</v>
      </c>
      <c r="AM47" s="235">
        <v>0</v>
      </c>
      <c r="AN47" s="130">
        <v>161.32636846030783</v>
      </c>
      <c r="AO47" s="130">
        <v>2055.2733506969994</v>
      </c>
      <c r="AP47" s="130">
        <v>0</v>
      </c>
      <c r="AQ47" s="219">
        <v>19.239000000000001</v>
      </c>
      <c r="AR47" s="220">
        <v>0.68194812620198553</v>
      </c>
      <c r="AS47" s="130">
        <v>1094.7</v>
      </c>
      <c r="AT47" s="130">
        <v>1470.7005605990639</v>
      </c>
      <c r="AU47" s="130">
        <v>4545.526622595793</v>
      </c>
      <c r="AV47" s="207">
        <v>0</v>
      </c>
      <c r="AW47" s="207">
        <v>0</v>
      </c>
      <c r="AX47" s="207">
        <v>0</v>
      </c>
      <c r="AY47" s="130">
        <v>0</v>
      </c>
      <c r="AZ47" s="130">
        <v>0</v>
      </c>
      <c r="BE47" s="227"/>
      <c r="BF47" s="227"/>
      <c r="BG47" s="227"/>
    </row>
    <row r="48" spans="1:59" ht="16" customHeight="1">
      <c r="A48" s="192" t="s">
        <v>113</v>
      </c>
      <c r="B48" s="192">
        <v>130</v>
      </c>
      <c r="C48" s="189">
        <v>891688</v>
      </c>
      <c r="D48" s="192">
        <f t="shared" si="8"/>
        <v>14.579090444191241</v>
      </c>
      <c r="E48" s="192">
        <v>0</v>
      </c>
      <c r="F48" s="194">
        <v>0</v>
      </c>
      <c r="G48" s="193">
        <v>0</v>
      </c>
      <c r="H48" s="194">
        <v>0</v>
      </c>
      <c r="I48" s="192">
        <v>4734456</v>
      </c>
      <c r="J48" s="195">
        <v>0</v>
      </c>
      <c r="K48" s="195">
        <v>974354</v>
      </c>
      <c r="L48" s="195">
        <v>0</v>
      </c>
      <c r="M48" s="195">
        <f t="shared" si="6"/>
        <v>-0.7941993758100192</v>
      </c>
      <c r="N48" s="195">
        <f t="shared" si="7"/>
        <v>0</v>
      </c>
      <c r="O48" s="192">
        <v>811.39102624428403</v>
      </c>
      <c r="P48" s="192">
        <v>388.09129788226289</v>
      </c>
      <c r="Q48" s="195">
        <v>0</v>
      </c>
      <c r="R48" s="195">
        <v>0</v>
      </c>
      <c r="S48" s="195">
        <v>0</v>
      </c>
      <c r="T48" s="195">
        <v>0</v>
      </c>
      <c r="U48" s="195">
        <v>0</v>
      </c>
      <c r="V48" s="195">
        <v>180</v>
      </c>
      <c r="W48" s="195">
        <v>0</v>
      </c>
      <c r="X48" s="235">
        <v>474</v>
      </c>
      <c r="Y48" s="235">
        <v>295</v>
      </c>
      <c r="Z48" s="235">
        <v>0</v>
      </c>
      <c r="AA48" s="235">
        <v>1598</v>
      </c>
      <c r="AB48" s="235">
        <v>1375.8999999999999</v>
      </c>
      <c r="AC48" s="235">
        <v>1</v>
      </c>
      <c r="AD48" s="235">
        <v>0</v>
      </c>
      <c r="AE48" s="235">
        <v>0</v>
      </c>
      <c r="AF48" s="235">
        <v>0</v>
      </c>
      <c r="AG48" s="235">
        <v>213.4</v>
      </c>
      <c r="AH48" s="235">
        <v>713.4</v>
      </c>
      <c r="AI48" s="235">
        <v>0</v>
      </c>
      <c r="AJ48" s="235">
        <v>0</v>
      </c>
      <c r="AK48" s="235">
        <v>0</v>
      </c>
      <c r="AL48" s="235">
        <v>0</v>
      </c>
      <c r="AM48" s="235">
        <v>0</v>
      </c>
      <c r="AN48" s="130">
        <v>504.16433045196572</v>
      </c>
      <c r="AO48" s="130">
        <v>6422.9767435994991</v>
      </c>
      <c r="AP48" s="130">
        <v>0</v>
      </c>
      <c r="AQ48" s="219">
        <v>48.518999999999998</v>
      </c>
      <c r="AR48" s="220">
        <v>3.938663204105608E-2</v>
      </c>
      <c r="AS48" s="130">
        <v>288.87154542095283</v>
      </c>
      <c r="AT48" s="130">
        <v>388.09129788226289</v>
      </c>
      <c r="AU48" s="130">
        <v>1199.4823241265469</v>
      </c>
      <c r="AV48" s="207">
        <v>0</v>
      </c>
      <c r="AW48" s="207">
        <v>0</v>
      </c>
      <c r="AX48" s="207">
        <v>0</v>
      </c>
      <c r="AY48" s="130">
        <v>0</v>
      </c>
      <c r="AZ48" s="130">
        <v>0</v>
      </c>
      <c r="BE48" s="227"/>
      <c r="BF48" s="227"/>
      <c r="BG48" s="227"/>
    </row>
    <row r="49" spans="1:59" ht="16" customHeight="1">
      <c r="A49" s="192" t="s">
        <v>116</v>
      </c>
      <c r="B49" s="192">
        <v>1211</v>
      </c>
      <c r="C49" s="189">
        <v>6861856</v>
      </c>
      <c r="D49" s="192">
        <f t="shared" si="8"/>
        <v>17.648286411140077</v>
      </c>
      <c r="E49" s="192">
        <v>0</v>
      </c>
      <c r="F49" s="194">
        <v>0</v>
      </c>
      <c r="G49" s="193">
        <v>0</v>
      </c>
      <c r="H49" s="194">
        <v>0</v>
      </c>
      <c r="I49" s="192">
        <v>23974629</v>
      </c>
      <c r="J49" s="195">
        <v>0</v>
      </c>
      <c r="K49" s="195">
        <v>29716962</v>
      </c>
      <c r="L49" s="195">
        <v>0</v>
      </c>
      <c r="M49" s="195">
        <f t="shared" si="6"/>
        <v>0.23951707448736737</v>
      </c>
      <c r="N49" s="195">
        <f t="shared" si="7"/>
        <v>0</v>
      </c>
      <c r="O49" s="192">
        <v>2329.3738842794069</v>
      </c>
      <c r="P49" s="192">
        <v>1114.148055330938</v>
      </c>
      <c r="Q49" s="195">
        <v>870</v>
      </c>
      <c r="R49" s="195">
        <v>0</v>
      </c>
      <c r="S49" s="195">
        <v>0</v>
      </c>
      <c r="T49" s="195">
        <v>0</v>
      </c>
      <c r="U49" s="195">
        <v>0</v>
      </c>
      <c r="V49" s="195">
        <v>0</v>
      </c>
      <c r="W49" s="195">
        <v>0</v>
      </c>
      <c r="X49" s="235">
        <v>5714</v>
      </c>
      <c r="Y49" s="235">
        <v>2455.1</v>
      </c>
      <c r="Z49" s="235">
        <v>4522.7</v>
      </c>
      <c r="AA49" s="235">
        <v>2616.6</v>
      </c>
      <c r="AB49" s="235">
        <v>29.1</v>
      </c>
      <c r="AC49" s="235">
        <v>174.50000000000003</v>
      </c>
      <c r="AD49" s="235">
        <v>0</v>
      </c>
      <c r="AE49" s="235">
        <v>14.200000000000001</v>
      </c>
      <c r="AF49" s="235">
        <v>0</v>
      </c>
      <c r="AG49" s="235">
        <v>43.199999999999989</v>
      </c>
      <c r="AH49" s="235">
        <v>3752.7999999999984</v>
      </c>
      <c r="AI49" s="235">
        <v>0</v>
      </c>
      <c r="AJ49" s="235">
        <v>0</v>
      </c>
      <c r="AK49" s="235">
        <v>0</v>
      </c>
      <c r="AL49" s="235">
        <v>0</v>
      </c>
      <c r="AM49" s="235">
        <v>0</v>
      </c>
      <c r="AN49" s="130">
        <v>4414.0832227364426</v>
      </c>
      <c r="AO49" s="130">
        <v>56234.747623919997</v>
      </c>
      <c r="AP49" s="130">
        <v>105.2</v>
      </c>
      <c r="AQ49" s="219">
        <v>26.39</v>
      </c>
      <c r="AR49" s="220">
        <v>0.5283061765820386</v>
      </c>
      <c r="AS49" s="130">
        <v>829.30401255437891</v>
      </c>
      <c r="AT49" s="130">
        <v>1114.148055330938</v>
      </c>
      <c r="AU49" s="130">
        <v>3443.5219396103448</v>
      </c>
      <c r="AV49" s="207">
        <v>0</v>
      </c>
      <c r="AW49" s="207">
        <v>0</v>
      </c>
      <c r="AX49" s="207">
        <v>0</v>
      </c>
      <c r="AY49" s="130">
        <v>0</v>
      </c>
      <c r="AZ49" s="130">
        <v>0</v>
      </c>
      <c r="BE49" s="227"/>
      <c r="BF49" s="227"/>
      <c r="BG49" s="227"/>
    </row>
    <row r="50" spans="1:59" ht="16" customHeight="1">
      <c r="A50" s="192" t="s">
        <v>118</v>
      </c>
      <c r="B50" s="192">
        <v>4506</v>
      </c>
      <c r="C50" s="189">
        <v>29604099</v>
      </c>
      <c r="D50" s="192">
        <f t="shared" si="8"/>
        <v>15.220865191674976</v>
      </c>
      <c r="E50" s="192">
        <v>0</v>
      </c>
      <c r="F50" s="194">
        <v>6.2261723027246502E-2</v>
      </c>
      <c r="G50" s="193">
        <v>7.9925190022139284E-2</v>
      </c>
      <c r="H50" s="194">
        <v>7.9925190022139284E-2</v>
      </c>
      <c r="I50" s="192">
        <v>960994</v>
      </c>
      <c r="J50" s="195">
        <v>2678091</v>
      </c>
      <c r="K50" s="195">
        <v>10942925</v>
      </c>
      <c r="L50" s="195">
        <v>1163819</v>
      </c>
      <c r="M50" s="195">
        <f t="shared" si="6"/>
        <v>10.387089825742928</v>
      </c>
      <c r="N50" s="195">
        <f t="shared" si="7"/>
        <v>-0.56542962879155345</v>
      </c>
      <c r="O50" s="192">
        <v>2908.8242165011529</v>
      </c>
      <c r="P50" s="192">
        <v>1391.301270262529</v>
      </c>
      <c r="Q50" s="195">
        <v>9903</v>
      </c>
      <c r="R50" s="195">
        <v>1479.7</v>
      </c>
      <c r="S50" s="195">
        <v>0</v>
      </c>
      <c r="T50" s="195">
        <v>5.0999999999999996</v>
      </c>
      <c r="U50" s="195">
        <v>8</v>
      </c>
      <c r="V50" s="195">
        <v>7705.5</v>
      </c>
      <c r="W50" s="195">
        <v>650</v>
      </c>
      <c r="X50" s="235">
        <v>13381.6</v>
      </c>
      <c r="Y50" s="235">
        <v>37286.80000000001</v>
      </c>
      <c r="Z50" s="235">
        <v>4960</v>
      </c>
      <c r="AA50" s="235">
        <v>668.69999999999982</v>
      </c>
      <c r="AB50" s="235">
        <v>28041.500000000007</v>
      </c>
      <c r="AC50" s="235">
        <v>2444.9</v>
      </c>
      <c r="AD50" s="235">
        <v>0</v>
      </c>
      <c r="AE50" s="235">
        <v>214.09999999999991</v>
      </c>
      <c r="AF50" s="235">
        <v>0</v>
      </c>
      <c r="AG50" s="235">
        <v>23.299999999999997</v>
      </c>
      <c r="AH50" s="235">
        <v>25102.800000000025</v>
      </c>
      <c r="AI50" s="235">
        <v>5491</v>
      </c>
      <c r="AJ50" s="235">
        <v>0</v>
      </c>
      <c r="AK50" s="235">
        <v>0</v>
      </c>
      <c r="AL50" s="235">
        <v>0</v>
      </c>
      <c r="AM50" s="235">
        <v>0</v>
      </c>
      <c r="AN50" s="130">
        <v>123.63174256148407</v>
      </c>
      <c r="AO50" s="130">
        <v>1575.0495607874998</v>
      </c>
      <c r="AP50" s="130">
        <v>0</v>
      </c>
      <c r="AQ50" s="219">
        <v>167.18799999999999</v>
      </c>
      <c r="AR50" s="220">
        <v>0.37338206091346271</v>
      </c>
      <c r="AS50" s="130">
        <v>4257.6927995513624</v>
      </c>
      <c r="AT50" s="130">
        <v>5720.0979146421714</v>
      </c>
      <c r="AU50" s="130">
        <v>17679.23264017094</v>
      </c>
      <c r="AV50" s="208">
        <v>6.3769349781841692E-2</v>
      </c>
      <c r="AW50" s="208">
        <v>8.1860526035740303E-2</v>
      </c>
      <c r="AX50" s="208">
        <v>8.1860526035740303E-2</v>
      </c>
      <c r="AY50" s="130">
        <v>0</v>
      </c>
      <c r="AZ50" s="130">
        <v>0</v>
      </c>
      <c r="BE50" s="227"/>
      <c r="BF50" s="227"/>
      <c r="BG50" s="227"/>
    </row>
    <row r="51" spans="1:59" ht="16" customHeight="1">
      <c r="A51" s="192" t="s">
        <v>121</v>
      </c>
      <c r="B51" s="192">
        <v>1577</v>
      </c>
      <c r="C51" s="189">
        <v>3240569</v>
      </c>
      <c r="D51" s="192">
        <f t="shared" si="8"/>
        <v>48.664293215173018</v>
      </c>
      <c r="E51" s="192">
        <v>0</v>
      </c>
      <c r="F51" s="194">
        <v>0</v>
      </c>
      <c r="G51" s="193">
        <v>0</v>
      </c>
      <c r="H51" s="194">
        <v>0</v>
      </c>
      <c r="I51" s="192">
        <v>12346</v>
      </c>
      <c r="J51" s="195">
        <v>16219109</v>
      </c>
      <c r="K51" s="195">
        <v>39595</v>
      </c>
      <c r="L51" s="195">
        <v>5633830</v>
      </c>
      <c r="M51" s="195">
        <f t="shared" si="6"/>
        <v>2.2071116150980075</v>
      </c>
      <c r="N51" s="195">
        <f t="shared" si="7"/>
        <v>-0.65264244786812886</v>
      </c>
      <c r="O51" s="192">
        <v>746.58698024913735</v>
      </c>
      <c r="P51" s="192">
        <v>357.09528547294337</v>
      </c>
      <c r="Q51" s="195">
        <v>2258</v>
      </c>
      <c r="R51" s="195">
        <v>0</v>
      </c>
      <c r="S51" s="195">
        <v>0</v>
      </c>
      <c r="T51" s="195">
        <v>0</v>
      </c>
      <c r="U51" s="195">
        <v>0</v>
      </c>
      <c r="V51" s="195">
        <v>1.7999999999999998</v>
      </c>
      <c r="W51" s="195">
        <v>0</v>
      </c>
      <c r="X51" s="235">
        <v>4581</v>
      </c>
      <c r="Y51" s="235">
        <v>1830</v>
      </c>
      <c r="Z51" s="235">
        <v>0</v>
      </c>
      <c r="AA51" s="235">
        <v>259.60000000000002</v>
      </c>
      <c r="AB51" s="235">
        <v>388.2</v>
      </c>
      <c r="AC51" s="235">
        <v>916.69999999999993</v>
      </c>
      <c r="AD51" s="235">
        <v>0</v>
      </c>
      <c r="AE51" s="235">
        <v>10.6</v>
      </c>
      <c r="AF51" s="235">
        <v>70.7</v>
      </c>
      <c r="AG51" s="235">
        <v>27.800000000000004</v>
      </c>
      <c r="AH51" s="235">
        <v>780.49999999999955</v>
      </c>
      <c r="AI51" s="235">
        <v>0</v>
      </c>
      <c r="AJ51" s="235">
        <v>0</v>
      </c>
      <c r="AK51" s="235">
        <v>0</v>
      </c>
      <c r="AL51" s="235">
        <v>0</v>
      </c>
      <c r="AM51" s="235">
        <v>0</v>
      </c>
      <c r="AN51" s="130">
        <v>5.4582916538419699</v>
      </c>
      <c r="AO51" s="130">
        <v>69.537803915999987</v>
      </c>
      <c r="AP51" s="130">
        <v>2</v>
      </c>
      <c r="AQ51" s="219">
        <v>52.588999999999999</v>
      </c>
      <c r="AR51" s="220">
        <v>0.34484397877883199</v>
      </c>
      <c r="AS51" s="130">
        <v>265.8</v>
      </c>
      <c r="AT51" s="130">
        <v>357.09528547294337</v>
      </c>
      <c r="AU51" s="130">
        <v>1103.682265722081</v>
      </c>
      <c r="AV51" s="207">
        <v>0</v>
      </c>
      <c r="AW51" s="207">
        <v>0</v>
      </c>
      <c r="AX51" s="207">
        <v>0</v>
      </c>
      <c r="AY51" s="130">
        <v>0</v>
      </c>
      <c r="AZ51" s="130">
        <v>0</v>
      </c>
      <c r="BE51" s="227"/>
      <c r="BF51" s="227"/>
      <c r="BG51" s="227"/>
    </row>
    <row r="52" spans="1:59" ht="16" customHeight="1">
      <c r="A52" s="192" t="s">
        <v>124</v>
      </c>
      <c r="B52" s="192">
        <v>777</v>
      </c>
      <c r="C52" s="189">
        <v>622868</v>
      </c>
      <c r="D52" s="192">
        <f t="shared" si="8"/>
        <v>124.74553195861724</v>
      </c>
      <c r="E52" s="192">
        <v>1</v>
      </c>
      <c r="F52" s="194">
        <v>0.59000000000000008</v>
      </c>
      <c r="G52" s="193">
        <v>0.72333333333333338</v>
      </c>
      <c r="H52" s="194">
        <v>0.75</v>
      </c>
      <c r="I52" s="192">
        <v>2534008</v>
      </c>
      <c r="J52" s="195">
        <v>3172326</v>
      </c>
      <c r="K52" s="195">
        <v>9726362</v>
      </c>
      <c r="L52" s="195">
        <v>6048985</v>
      </c>
      <c r="M52" s="195">
        <f t="shared" si="6"/>
        <v>2.838331212845421</v>
      </c>
      <c r="N52" s="195">
        <f t="shared" si="7"/>
        <v>0.90679804030228928</v>
      </c>
      <c r="O52" s="192">
        <v>85.950194114460501</v>
      </c>
      <c r="P52" s="192">
        <v>41.110292458510408</v>
      </c>
      <c r="Q52" s="195">
        <v>0</v>
      </c>
      <c r="R52" s="195">
        <v>0</v>
      </c>
      <c r="S52" s="195">
        <v>0</v>
      </c>
      <c r="T52" s="195">
        <v>0</v>
      </c>
      <c r="U52" s="195">
        <v>0</v>
      </c>
      <c r="V52" s="195">
        <v>0</v>
      </c>
      <c r="W52" s="195">
        <v>0</v>
      </c>
      <c r="X52" s="235">
        <v>0</v>
      </c>
      <c r="Y52" s="235">
        <v>0</v>
      </c>
      <c r="Z52" s="235">
        <v>0</v>
      </c>
      <c r="AA52" s="235">
        <v>331.19999999999976</v>
      </c>
      <c r="AB52" s="235">
        <v>150.19999999999999</v>
      </c>
      <c r="AC52" s="235">
        <v>121.50000000000001</v>
      </c>
      <c r="AD52" s="235">
        <v>0</v>
      </c>
      <c r="AE52" s="235">
        <v>81.099999999999994</v>
      </c>
      <c r="AF52" s="235">
        <v>0</v>
      </c>
      <c r="AG52" s="235">
        <v>110.6</v>
      </c>
      <c r="AH52" s="235">
        <v>0</v>
      </c>
      <c r="AI52" s="235">
        <v>0</v>
      </c>
      <c r="AJ52" s="235">
        <v>0</v>
      </c>
      <c r="AK52" s="235">
        <v>0</v>
      </c>
      <c r="AL52" s="235">
        <v>0</v>
      </c>
      <c r="AM52" s="235">
        <v>0</v>
      </c>
      <c r="AN52" s="130">
        <v>704.49340349121462</v>
      </c>
      <c r="AO52" s="130">
        <v>8975.1386072609985</v>
      </c>
      <c r="AP52" s="130">
        <v>0</v>
      </c>
      <c r="AQ52" s="219">
        <v>5.899</v>
      </c>
      <c r="AR52" s="220">
        <v>0.77826750296660452</v>
      </c>
      <c r="AS52" s="130">
        <v>30.6</v>
      </c>
      <c r="AT52" s="130">
        <v>41.110292458510408</v>
      </c>
      <c r="AU52" s="130">
        <v>127.0604865729709</v>
      </c>
      <c r="AV52" s="208">
        <v>0.59000000000000008</v>
      </c>
      <c r="AW52" s="208">
        <v>0.72333333333333338</v>
      </c>
      <c r="AX52" s="207">
        <v>0.75</v>
      </c>
      <c r="AY52" s="130">
        <v>0</v>
      </c>
      <c r="AZ52" s="130">
        <v>4000</v>
      </c>
      <c r="BE52" s="227"/>
      <c r="BF52" s="227"/>
      <c r="BG52" s="227"/>
    </row>
    <row r="53" spans="1:59" ht="16" customHeight="1">
      <c r="A53" s="192" t="s">
        <v>127</v>
      </c>
      <c r="B53" s="192">
        <v>2176</v>
      </c>
      <c r="C53" s="189">
        <v>8655021</v>
      </c>
      <c r="D53" s="192">
        <f t="shared" si="8"/>
        <v>25.141475682150279</v>
      </c>
      <c r="E53" s="192">
        <v>0</v>
      </c>
      <c r="F53" s="194">
        <v>1.9207378972811152E-2</v>
      </c>
      <c r="G53" s="193">
        <v>0.24695201536471476</v>
      </c>
      <c r="H53" s="194">
        <v>0.82317338454904931</v>
      </c>
      <c r="I53" s="192">
        <v>48576229</v>
      </c>
      <c r="J53" s="195">
        <v>0</v>
      </c>
      <c r="K53" s="195">
        <v>32191731</v>
      </c>
      <c r="L53" s="195">
        <v>856</v>
      </c>
      <c r="M53" s="195">
        <f t="shared" si="6"/>
        <v>-0.33729456438456762</v>
      </c>
      <c r="N53" s="195">
        <f t="shared" si="7"/>
        <v>0</v>
      </c>
      <c r="O53" s="192">
        <v>4622.7634736253103</v>
      </c>
      <c r="P53" s="192">
        <v>2211.084690677651</v>
      </c>
      <c r="Q53" s="195">
        <v>2162.3000000000002</v>
      </c>
      <c r="R53" s="195">
        <v>267</v>
      </c>
      <c r="S53" s="195">
        <v>0</v>
      </c>
      <c r="T53" s="195">
        <v>239.2</v>
      </c>
      <c r="U53" s="195">
        <v>794.4</v>
      </c>
      <c r="V53" s="195">
        <v>543</v>
      </c>
      <c r="W53" s="195">
        <v>0</v>
      </c>
      <c r="X53" s="235">
        <v>2835.9</v>
      </c>
      <c r="Y53" s="235">
        <v>8867.9999999999964</v>
      </c>
      <c r="Z53" s="235">
        <v>3568</v>
      </c>
      <c r="AA53" s="235">
        <v>863.49999999999932</v>
      </c>
      <c r="AB53" s="235">
        <v>0</v>
      </c>
      <c r="AC53" s="235">
        <v>554.79999999999995</v>
      </c>
      <c r="AD53" s="235">
        <v>0</v>
      </c>
      <c r="AE53" s="235">
        <v>329.70000000000357</v>
      </c>
      <c r="AF53" s="235">
        <v>0</v>
      </c>
      <c r="AG53" s="235">
        <v>2336.0000000000041</v>
      </c>
      <c r="AH53" s="235">
        <v>4707.3</v>
      </c>
      <c r="AI53" s="235">
        <v>0</v>
      </c>
      <c r="AJ53" s="235">
        <v>0</v>
      </c>
      <c r="AK53" s="235">
        <v>0</v>
      </c>
      <c r="AL53" s="235">
        <v>0</v>
      </c>
      <c r="AM53" s="235">
        <v>98</v>
      </c>
      <c r="AN53" s="130">
        <v>807.98096929123949</v>
      </c>
      <c r="AO53" s="130">
        <v>10293.554425748998</v>
      </c>
      <c r="AP53" s="130">
        <v>89.78</v>
      </c>
      <c r="AQ53" s="219">
        <v>25.274000000000001</v>
      </c>
      <c r="AR53" s="220">
        <v>0.6293819735696764</v>
      </c>
      <c r="AS53" s="130">
        <v>1645.796891448038</v>
      </c>
      <c r="AT53" s="130">
        <v>2211.084690677651</v>
      </c>
      <c r="AU53" s="130">
        <v>6833.8481643029618</v>
      </c>
      <c r="AV53" s="207">
        <v>1.9339941160733121E-2</v>
      </c>
      <c r="AW53" s="207">
        <v>0.24865638635228299</v>
      </c>
      <c r="AX53" s="207">
        <v>0.82885462117427677</v>
      </c>
      <c r="AY53" s="130">
        <v>1</v>
      </c>
      <c r="AZ53" s="130">
        <v>0</v>
      </c>
      <c r="BE53" s="227"/>
      <c r="BF53" s="227"/>
      <c r="BG53" s="227"/>
    </row>
    <row r="54" spans="1:59" ht="16" customHeight="1">
      <c r="A54" s="192" t="s">
        <v>130</v>
      </c>
      <c r="B54" s="192">
        <v>3423</v>
      </c>
      <c r="C54" s="189">
        <v>7681818</v>
      </c>
      <c r="D54" s="192">
        <f t="shared" si="8"/>
        <v>44.559764368278451</v>
      </c>
      <c r="E54" s="192">
        <v>1</v>
      </c>
      <c r="F54" s="194">
        <v>0.12566533370186386</v>
      </c>
      <c r="G54" s="193">
        <v>0.41050675675942189</v>
      </c>
      <c r="H54" s="194">
        <v>0.83776889134575916</v>
      </c>
      <c r="I54" s="192">
        <v>2973166</v>
      </c>
      <c r="J54" s="195">
        <v>19114796</v>
      </c>
      <c r="K54" s="195">
        <v>1435330</v>
      </c>
      <c r="L54" s="195">
        <v>22061511</v>
      </c>
      <c r="M54" s="195">
        <f t="shared" si="6"/>
        <v>-0.5172385262040532</v>
      </c>
      <c r="N54" s="195">
        <f t="shared" si="7"/>
        <v>0.15415885160375242</v>
      </c>
      <c r="O54" s="192">
        <v>0</v>
      </c>
      <c r="P54" s="192">
        <v>0</v>
      </c>
      <c r="Q54" s="195">
        <v>670</v>
      </c>
      <c r="R54" s="195">
        <v>0</v>
      </c>
      <c r="S54" s="195">
        <v>0</v>
      </c>
      <c r="T54" s="195">
        <v>20</v>
      </c>
      <c r="U54" s="195">
        <v>0</v>
      </c>
      <c r="V54" s="195">
        <v>0</v>
      </c>
      <c r="W54" s="195">
        <v>0</v>
      </c>
      <c r="X54" s="235">
        <v>1340</v>
      </c>
      <c r="Y54" s="235">
        <v>2635.5999999999995</v>
      </c>
      <c r="Z54" s="235">
        <v>1163</v>
      </c>
      <c r="AA54" s="235">
        <v>21225.100000000009</v>
      </c>
      <c r="AB54" s="235">
        <v>3073.1000000000004</v>
      </c>
      <c r="AC54" s="235">
        <v>19.7</v>
      </c>
      <c r="AD54" s="235">
        <v>0</v>
      </c>
      <c r="AE54" s="235">
        <v>96.399999999999949</v>
      </c>
      <c r="AF54" s="235">
        <v>0</v>
      </c>
      <c r="AG54" s="235">
        <v>2.5</v>
      </c>
      <c r="AH54" s="235">
        <v>623.80000000000018</v>
      </c>
      <c r="AI54" s="235">
        <v>0</v>
      </c>
      <c r="AJ54" s="235">
        <v>0</v>
      </c>
      <c r="AK54" s="235">
        <v>0</v>
      </c>
      <c r="AL54" s="235">
        <v>0</v>
      </c>
      <c r="AM54" s="235">
        <v>22.7</v>
      </c>
      <c r="AN54" s="130">
        <v>143.61119284707135</v>
      </c>
      <c r="AO54" s="130">
        <v>1829.5847128859996</v>
      </c>
      <c r="AP54" s="130">
        <v>65.5</v>
      </c>
      <c r="AQ54" s="219">
        <v>42.531999999999996</v>
      </c>
      <c r="AR54" s="220">
        <v>0.52748518762343644</v>
      </c>
      <c r="AS54" s="130">
        <v>1572.054009070948</v>
      </c>
      <c r="AT54" s="130">
        <v>2112.0130742967472</v>
      </c>
      <c r="AU54" s="130">
        <v>6527.6453369785704</v>
      </c>
      <c r="AV54" s="208">
        <v>0.1258432071119378</v>
      </c>
      <c r="AW54" s="207">
        <v>0.41108780989899679</v>
      </c>
      <c r="AX54" s="207">
        <v>0.83895471407958522</v>
      </c>
      <c r="AY54" s="130">
        <v>1</v>
      </c>
      <c r="AZ54" s="130">
        <v>0</v>
      </c>
      <c r="BE54" s="227"/>
      <c r="BF54" s="227"/>
      <c r="BG54" s="227"/>
    </row>
    <row r="55" spans="1:59" ht="16" customHeight="1">
      <c r="A55" s="192" t="s">
        <v>132</v>
      </c>
      <c r="B55" s="192">
        <v>240</v>
      </c>
      <c r="C55" s="189">
        <v>1801966</v>
      </c>
      <c r="D55" s="192">
        <f t="shared" si="8"/>
        <v>13.318786259008219</v>
      </c>
      <c r="E55" s="192">
        <v>0</v>
      </c>
      <c r="F55" s="194">
        <v>0</v>
      </c>
      <c r="G55" s="193">
        <v>0</v>
      </c>
      <c r="H55" s="194">
        <v>0</v>
      </c>
      <c r="I55" s="192">
        <v>0</v>
      </c>
      <c r="J55" s="195">
        <v>53754335</v>
      </c>
      <c r="K55" s="195">
        <v>8784</v>
      </c>
      <c r="L55" s="195">
        <v>31217575</v>
      </c>
      <c r="M55" s="195">
        <f t="shared" si="6"/>
        <v>0</v>
      </c>
      <c r="N55" s="195">
        <f t="shared" si="7"/>
        <v>-0.41925474475686475</v>
      </c>
      <c r="O55" s="192">
        <v>2343.5653009930002</v>
      </c>
      <c r="P55" s="192">
        <v>1120.9358618915539</v>
      </c>
      <c r="Q55" s="195">
        <v>1338</v>
      </c>
      <c r="R55" s="195">
        <v>0</v>
      </c>
      <c r="S55" s="195">
        <v>0</v>
      </c>
      <c r="T55" s="195">
        <v>0</v>
      </c>
      <c r="U55" s="195">
        <v>0</v>
      </c>
      <c r="V55" s="195">
        <v>0</v>
      </c>
      <c r="W55" s="195">
        <v>0</v>
      </c>
      <c r="X55" s="235">
        <v>12568</v>
      </c>
      <c r="Y55" s="235">
        <v>0</v>
      </c>
      <c r="Z55" s="235">
        <v>0</v>
      </c>
      <c r="AA55" s="235">
        <v>237.8</v>
      </c>
      <c r="AB55" s="235">
        <v>686.30000000000007</v>
      </c>
      <c r="AC55" s="235">
        <v>0</v>
      </c>
      <c r="AD55" s="235">
        <v>0</v>
      </c>
      <c r="AE55" s="235">
        <v>3.2</v>
      </c>
      <c r="AF55" s="235">
        <v>0</v>
      </c>
      <c r="AG55" s="235">
        <v>11</v>
      </c>
      <c r="AH55" s="235">
        <v>1093.4000000000001</v>
      </c>
      <c r="AI55" s="235">
        <v>0</v>
      </c>
      <c r="AJ55" s="235">
        <v>0</v>
      </c>
      <c r="AK55" s="235">
        <v>0</v>
      </c>
      <c r="AL55" s="235">
        <v>0</v>
      </c>
      <c r="AM55" s="235">
        <v>0</v>
      </c>
      <c r="AN55" s="130">
        <v>824.57657320523526</v>
      </c>
      <c r="AO55" s="130">
        <v>10504.979890715998</v>
      </c>
      <c r="AP55" s="130">
        <v>0</v>
      </c>
      <c r="AQ55" s="219">
        <v>15.384</v>
      </c>
      <c r="AR55" s="220">
        <v>0.79010660426417056</v>
      </c>
      <c r="AS55" s="130">
        <v>834.35644269616114</v>
      </c>
      <c r="AT55" s="130">
        <v>1120.9358618915539</v>
      </c>
      <c r="AU55" s="130">
        <v>3464.5011628845541</v>
      </c>
      <c r="AV55" s="207">
        <v>0</v>
      </c>
      <c r="AW55" s="207">
        <v>0</v>
      </c>
      <c r="AX55" s="207">
        <v>0</v>
      </c>
      <c r="AY55" s="130">
        <v>0</v>
      </c>
      <c r="AZ55" s="130">
        <v>0</v>
      </c>
      <c r="BE55" s="227"/>
      <c r="BF55" s="227"/>
      <c r="BG55" s="227"/>
    </row>
    <row r="56" spans="1:59" ht="16" customHeight="1">
      <c r="A56" s="192" t="s">
        <v>1</v>
      </c>
      <c r="B56" s="192">
        <v>778</v>
      </c>
      <c r="C56" s="189">
        <v>5837176</v>
      </c>
      <c r="D56" s="192">
        <f t="shared" si="8"/>
        <v>13.328362893289494</v>
      </c>
      <c r="E56" s="192">
        <v>0</v>
      </c>
      <c r="F56" s="194">
        <v>0.1</v>
      </c>
      <c r="G56" s="193">
        <v>0.1</v>
      </c>
      <c r="H56" s="194">
        <v>0.1</v>
      </c>
      <c r="I56" s="192">
        <v>14492190</v>
      </c>
      <c r="J56" s="195">
        <v>30</v>
      </c>
      <c r="K56" s="195">
        <v>11010488</v>
      </c>
      <c r="L56" s="195">
        <v>0</v>
      </c>
      <c r="M56" s="195">
        <f t="shared" si="6"/>
        <v>-0.24024678119732079</v>
      </c>
      <c r="N56" s="195">
        <f t="shared" si="7"/>
        <v>-1</v>
      </c>
      <c r="O56" s="192">
        <v>6651.3478768095119</v>
      </c>
      <c r="P56" s="192">
        <v>3181.3640361857802</v>
      </c>
      <c r="Q56" s="195">
        <v>1871</v>
      </c>
      <c r="R56" s="195">
        <v>0</v>
      </c>
      <c r="S56" s="195">
        <v>0</v>
      </c>
      <c r="T56" s="195">
        <v>34.4</v>
      </c>
      <c r="U56" s="195">
        <v>171.1</v>
      </c>
      <c r="V56" s="195">
        <v>327.8</v>
      </c>
      <c r="W56" s="195">
        <v>0</v>
      </c>
      <c r="X56" s="235">
        <v>5487.2000000000007</v>
      </c>
      <c r="Y56" s="235">
        <v>2726.5</v>
      </c>
      <c r="Z56" s="235">
        <v>1201.0999999999999</v>
      </c>
      <c r="AA56" s="235">
        <v>385.50000000000023</v>
      </c>
      <c r="AB56" s="235">
        <v>306.8</v>
      </c>
      <c r="AC56" s="235">
        <v>37.4</v>
      </c>
      <c r="AD56" s="235">
        <v>0</v>
      </c>
      <c r="AE56" s="235">
        <v>201.8000000000001</v>
      </c>
      <c r="AF56" s="235">
        <v>0</v>
      </c>
      <c r="AG56" s="235">
        <v>588.39999999999952</v>
      </c>
      <c r="AH56" s="235">
        <v>3830.3000000000006</v>
      </c>
      <c r="AI56" s="235">
        <v>0</v>
      </c>
      <c r="AJ56" s="235">
        <v>0</v>
      </c>
      <c r="AK56" s="235">
        <v>0</v>
      </c>
      <c r="AL56" s="235">
        <v>0</v>
      </c>
      <c r="AM56" s="235">
        <v>0</v>
      </c>
      <c r="AN56" s="130">
        <v>998.49274509153554</v>
      </c>
      <c r="AO56" s="211">
        <v>12720.645418581</v>
      </c>
      <c r="AP56" s="130">
        <v>0</v>
      </c>
      <c r="AQ56" s="219">
        <v>34.661000000000001</v>
      </c>
      <c r="AR56" s="220">
        <v>0.48988777011626899</v>
      </c>
      <c r="AS56" s="130">
        <v>2368.0137913281151</v>
      </c>
      <c r="AT56" s="130">
        <v>3181.3640361857802</v>
      </c>
      <c r="AU56" s="130">
        <v>9832.7119129952916</v>
      </c>
      <c r="AV56" s="207">
        <v>0.1</v>
      </c>
      <c r="AW56" s="207">
        <v>0.1</v>
      </c>
      <c r="AX56" s="207">
        <v>0.1</v>
      </c>
      <c r="AY56" s="130">
        <v>0</v>
      </c>
      <c r="AZ56" s="130">
        <v>0</v>
      </c>
      <c r="BE56" s="227">
        <v>13</v>
      </c>
      <c r="BF56" s="211">
        <v>4331</v>
      </c>
      <c r="BG56" s="227">
        <v>1</v>
      </c>
    </row>
    <row r="57" spans="1:59" ht="16" customHeight="1">
      <c r="A57" s="192" t="s">
        <v>136</v>
      </c>
      <c r="B57" s="192">
        <v>169</v>
      </c>
      <c r="C57" s="190">
        <v>585380</v>
      </c>
      <c r="D57" s="192">
        <f t="shared" si="8"/>
        <v>28.870135638388742</v>
      </c>
      <c r="E57" s="192">
        <v>0</v>
      </c>
      <c r="F57" s="194">
        <v>0</v>
      </c>
      <c r="G57" s="193">
        <v>0</v>
      </c>
      <c r="H57" s="194">
        <v>0</v>
      </c>
      <c r="I57" s="192">
        <v>22734</v>
      </c>
      <c r="J57" s="195">
        <v>27550707</v>
      </c>
      <c r="K57" s="195">
        <v>1437</v>
      </c>
      <c r="L57" s="195">
        <v>26693695</v>
      </c>
      <c r="M57" s="195">
        <f t="shared" si="6"/>
        <v>-0.93679070994985481</v>
      </c>
      <c r="N57" s="195">
        <f t="shared" si="7"/>
        <v>-3.1106715337649971E-2</v>
      </c>
      <c r="O57" s="192">
        <v>51.401586676295011</v>
      </c>
      <c r="P57" s="192">
        <v>24.58556705852093</v>
      </c>
      <c r="Q57" s="195">
        <v>220</v>
      </c>
      <c r="R57" s="195">
        <v>0</v>
      </c>
      <c r="S57" s="195">
        <v>0</v>
      </c>
      <c r="T57" s="195">
        <v>0</v>
      </c>
      <c r="U57" s="195">
        <v>0</v>
      </c>
      <c r="V57" s="195">
        <v>0</v>
      </c>
      <c r="W57" s="195">
        <v>0</v>
      </c>
      <c r="X57" s="235">
        <v>6332</v>
      </c>
      <c r="Y57" s="235">
        <v>94</v>
      </c>
      <c r="Z57" s="235">
        <v>0</v>
      </c>
      <c r="AA57" s="235">
        <v>307.09999999999997</v>
      </c>
      <c r="AB57" s="235">
        <v>1485.9</v>
      </c>
      <c r="AC57" s="235">
        <v>92</v>
      </c>
      <c r="AD57" s="235">
        <v>0</v>
      </c>
      <c r="AE57" s="235">
        <v>0</v>
      </c>
      <c r="AF57" s="235">
        <v>0</v>
      </c>
      <c r="AG57" s="235">
        <v>4.7</v>
      </c>
      <c r="AH57" s="235">
        <v>150</v>
      </c>
      <c r="AI57" s="235">
        <v>0</v>
      </c>
      <c r="AJ57" s="235">
        <v>0</v>
      </c>
      <c r="AK57" s="235">
        <v>0</v>
      </c>
      <c r="AL57" s="235">
        <v>0</v>
      </c>
      <c r="AM57" s="235">
        <v>0</v>
      </c>
      <c r="AQ57" s="219">
        <v>62.14</v>
      </c>
      <c r="AR57" s="220">
        <v>0.18422915996137751</v>
      </c>
      <c r="AS57" s="130">
        <v>18.3</v>
      </c>
      <c r="AT57" s="130">
        <v>24.58556705852093</v>
      </c>
      <c r="AU57" s="130">
        <v>75.987153734815948</v>
      </c>
      <c r="AV57" s="207">
        <v>0</v>
      </c>
      <c r="AW57" s="207">
        <v>0</v>
      </c>
      <c r="AX57" s="207">
        <v>0</v>
      </c>
      <c r="AY57" s="130">
        <v>0</v>
      </c>
      <c r="AZ57" s="130">
        <v>0</v>
      </c>
      <c r="BE57" s="227"/>
      <c r="BF57" s="227"/>
      <c r="BG57" s="227"/>
    </row>
    <row r="58" spans="1:59" ht="16" customHeight="1">
      <c r="A58" s="132"/>
      <c r="B58" s="132"/>
      <c r="D58" s="132"/>
      <c r="E58" s="132"/>
      <c r="I58" s="132"/>
      <c r="AQ58" s="219"/>
    </row>
    <row r="59" spans="1:59" ht="16" customHeight="1">
      <c r="A59" s="132"/>
      <c r="B59" s="132"/>
      <c r="C59" s="132"/>
      <c r="D59" s="132"/>
      <c r="E59" s="132"/>
      <c r="F59" s="132"/>
      <c r="H59" s="132"/>
      <c r="I59" s="132"/>
      <c r="AQ59" s="219"/>
    </row>
    <row r="60" spans="1:59" ht="16" customHeight="1">
      <c r="A60" s="132"/>
      <c r="B60" s="212"/>
      <c r="C60" s="212"/>
      <c r="D60" s="212"/>
      <c r="E60" s="212"/>
      <c r="F60" s="212"/>
      <c r="G60" s="212"/>
      <c r="H60" s="212"/>
      <c r="I60" s="212"/>
      <c r="J60" s="212"/>
      <c r="K60" s="212"/>
      <c r="L60" s="212"/>
      <c r="M60" s="212"/>
      <c r="N60" s="212"/>
      <c r="O60" s="212"/>
      <c r="P60" s="212"/>
      <c r="Q60" s="212"/>
      <c r="AQ60" s="221"/>
    </row>
    <row r="61" spans="1:59" ht="16" customHeight="1">
      <c r="B61" s="237" t="s">
        <v>248</v>
      </c>
      <c r="C61" s="239"/>
      <c r="D61" s="239"/>
      <c r="E61" s="239"/>
      <c r="F61" s="239"/>
      <c r="G61" s="239"/>
      <c r="H61" s="239"/>
      <c r="I61" s="239"/>
      <c r="J61" s="213" t="s">
        <v>249</v>
      </c>
      <c r="K61" s="213"/>
      <c r="L61" s="213"/>
      <c r="M61" s="213"/>
      <c r="N61" s="213"/>
      <c r="O61" s="213"/>
      <c r="P61" s="213"/>
      <c r="Q61" s="213"/>
      <c r="R61" s="242" t="s">
        <v>250</v>
      </c>
      <c r="S61" s="239"/>
      <c r="T61" s="239"/>
      <c r="U61" s="239"/>
      <c r="V61" s="239"/>
      <c r="W61" s="239"/>
      <c r="X61" s="239"/>
      <c r="Y61" s="239"/>
      <c r="AH61" s="241"/>
      <c r="AI61" s="239"/>
      <c r="AJ61" s="239"/>
      <c r="AK61" s="239"/>
      <c r="AL61" s="239"/>
      <c r="AM61" s="239"/>
      <c r="AN61" s="239"/>
    </row>
    <row r="62" spans="1:59" ht="16" customHeight="1">
      <c r="A62" s="132"/>
      <c r="B62" s="132" t="s">
        <v>251</v>
      </c>
      <c r="C62" s="132" t="s">
        <v>252</v>
      </c>
      <c r="D62" s="132" t="s">
        <v>253</v>
      </c>
      <c r="E62" s="132" t="s">
        <v>254</v>
      </c>
      <c r="F62" s="132" t="s">
        <v>255</v>
      </c>
      <c r="G62" s="132" t="s">
        <v>256</v>
      </c>
      <c r="H62" s="132" t="s">
        <v>257</v>
      </c>
      <c r="I62" s="132" t="s">
        <v>258</v>
      </c>
      <c r="J62" s="130" t="s">
        <v>251</v>
      </c>
      <c r="K62" s="130" t="s">
        <v>252</v>
      </c>
      <c r="L62" s="130" t="s">
        <v>253</v>
      </c>
      <c r="M62" s="130" t="s">
        <v>254</v>
      </c>
      <c r="N62" s="130" t="s">
        <v>255</v>
      </c>
      <c r="O62" s="130" t="s">
        <v>256</v>
      </c>
      <c r="P62" s="130" t="s">
        <v>257</v>
      </c>
      <c r="Q62" s="130" t="s">
        <v>258</v>
      </c>
      <c r="R62" s="132" t="s">
        <v>251</v>
      </c>
      <c r="S62" s="132" t="s">
        <v>252</v>
      </c>
      <c r="T62" s="132" t="s">
        <v>253</v>
      </c>
      <c r="U62" s="132" t="s">
        <v>254</v>
      </c>
      <c r="V62" s="132" t="s">
        <v>255</v>
      </c>
      <c r="W62" s="132" t="s">
        <v>256</v>
      </c>
      <c r="X62" s="132" t="s">
        <v>257</v>
      </c>
      <c r="Y62" s="132" t="s">
        <v>258</v>
      </c>
      <c r="AH62" s="132"/>
      <c r="AI62" s="132"/>
      <c r="AJ62" s="132"/>
      <c r="AK62" s="132"/>
      <c r="AL62" s="132"/>
      <c r="AM62" s="132"/>
      <c r="AN62" s="132"/>
    </row>
    <row r="63" spans="1:59" s="214" customFormat="1" ht="16" customHeight="1">
      <c r="A63" s="214" t="str">
        <f>LOOKUP('Repeating Values'!C1,About!G1:H50,About!H1:H50)</f>
        <v>WI</v>
      </c>
      <c r="B63" s="214">
        <f>SUMIFS(B64:B72,$A$64:$A$72,$A$63)</f>
        <v>0</v>
      </c>
      <c r="C63" s="214">
        <f t="shared" ref="C63:Y63" si="9">SUMIFS(C64:C72,$A$64:$A$72,$A$63)</f>
        <v>0</v>
      </c>
      <c r="D63" s="214">
        <f t="shared" si="9"/>
        <v>0</v>
      </c>
      <c r="E63" s="214">
        <f t="shared" si="9"/>
        <v>0</v>
      </c>
      <c r="F63" s="214">
        <f t="shared" si="9"/>
        <v>0</v>
      </c>
      <c r="G63" s="214">
        <f t="shared" si="9"/>
        <v>0</v>
      </c>
      <c r="H63" s="214">
        <f t="shared" si="9"/>
        <v>0</v>
      </c>
      <c r="I63" s="214">
        <f t="shared" si="9"/>
        <v>0</v>
      </c>
      <c r="J63" s="214">
        <f t="shared" si="9"/>
        <v>0</v>
      </c>
      <c r="K63" s="214">
        <f t="shared" si="9"/>
        <v>0</v>
      </c>
      <c r="L63" s="214">
        <f t="shared" si="9"/>
        <v>0</v>
      </c>
      <c r="M63" s="214">
        <f t="shared" si="9"/>
        <v>0</v>
      </c>
      <c r="N63" s="214">
        <f t="shared" si="9"/>
        <v>0</v>
      </c>
      <c r="O63" s="214">
        <f t="shared" si="9"/>
        <v>0</v>
      </c>
      <c r="P63" s="214">
        <f t="shared" si="9"/>
        <v>0</v>
      </c>
      <c r="Q63" s="214">
        <f t="shared" si="9"/>
        <v>0</v>
      </c>
      <c r="R63" s="214">
        <f t="shared" si="9"/>
        <v>0</v>
      </c>
      <c r="S63" s="215">
        <f t="shared" si="9"/>
        <v>0</v>
      </c>
      <c r="T63" s="215">
        <f t="shared" si="9"/>
        <v>0</v>
      </c>
      <c r="U63" s="215">
        <f t="shared" si="9"/>
        <v>0</v>
      </c>
      <c r="V63" s="215">
        <f t="shared" si="9"/>
        <v>0</v>
      </c>
      <c r="W63" s="215">
        <f t="shared" si="9"/>
        <v>0</v>
      </c>
      <c r="X63" s="215">
        <f t="shared" si="9"/>
        <v>0</v>
      </c>
      <c r="Y63" s="215">
        <f t="shared" si="9"/>
        <v>0</v>
      </c>
    </row>
    <row r="64" spans="1:59">
      <c r="A64" s="216" t="s">
        <v>17</v>
      </c>
      <c r="B64" s="132">
        <v>1085693161000000</v>
      </c>
      <c r="C64" s="132">
        <v>0</v>
      </c>
      <c r="D64" s="132">
        <v>0</v>
      </c>
      <c r="E64" s="132">
        <v>0</v>
      </c>
      <c r="F64" s="132">
        <v>0</v>
      </c>
      <c r="G64" s="132">
        <v>1762853160000000</v>
      </c>
      <c r="H64" s="132">
        <v>0</v>
      </c>
      <c r="I64" s="132">
        <v>0</v>
      </c>
      <c r="J64" s="130">
        <v>1085693161000000</v>
      </c>
      <c r="K64" s="130">
        <v>249641566800000</v>
      </c>
      <c r="L64" s="130">
        <v>0</v>
      </c>
      <c r="M64" s="130">
        <v>0</v>
      </c>
      <c r="N64" s="130">
        <v>0</v>
      </c>
      <c r="O64" s="130">
        <v>2287978160000000</v>
      </c>
      <c r="P64" s="130">
        <v>0</v>
      </c>
      <c r="Q64" s="130">
        <v>0</v>
      </c>
      <c r="R64" s="132">
        <f t="shared" ref="R64:R72" si="10">IFERROR(B64/J64,0)*100</f>
        <v>100</v>
      </c>
      <c r="S64" s="217">
        <f t="shared" ref="S64:S72" si="11">IFERROR(C64/K64,0)*100</f>
        <v>0</v>
      </c>
      <c r="T64" s="217">
        <f t="shared" ref="T64:T72" si="12">IFERROR(D64/L64,0)*100</f>
        <v>0</v>
      </c>
      <c r="U64" s="217">
        <f t="shared" ref="U64:U72" si="13">IFERROR(E64/M64,0)*100</f>
        <v>0</v>
      </c>
      <c r="V64" s="217">
        <f t="shared" ref="V64:V72" si="14">IFERROR(F64/N64,0)*100</f>
        <v>0</v>
      </c>
      <c r="W64" s="217">
        <f t="shared" ref="W64:W72" si="15">IFERROR(G64/O64,0)*100</f>
        <v>77.048513435110763</v>
      </c>
      <c r="X64" s="217">
        <f t="shared" ref="X64:X72" si="16">IFERROR(H64/P64,0)*100</f>
        <v>0</v>
      </c>
      <c r="Y64" s="217">
        <f t="shared" ref="Y64:Y72" si="17">IFERROR(I64/Q64,0)*100</f>
        <v>0</v>
      </c>
      <c r="AH64" s="218"/>
      <c r="AI64" s="218"/>
      <c r="AJ64" s="218"/>
      <c r="AK64" s="218"/>
      <c r="AL64" s="218"/>
      <c r="AM64" s="218"/>
      <c r="AN64" s="218"/>
    </row>
    <row r="65" spans="1:40">
      <c r="A65" s="216" t="s">
        <v>64</v>
      </c>
      <c r="B65" s="132">
        <v>0</v>
      </c>
      <c r="C65" s="132">
        <v>0</v>
      </c>
      <c r="D65" s="132">
        <v>9331185722296.9902</v>
      </c>
      <c r="E65" s="132">
        <v>0</v>
      </c>
      <c r="F65" s="132">
        <v>19539453237819.602</v>
      </c>
      <c r="G65" s="132">
        <v>0</v>
      </c>
      <c r="H65" s="132">
        <v>50394120569762.203</v>
      </c>
      <c r="I65" s="132">
        <v>127125869998896</v>
      </c>
      <c r="J65" s="130">
        <v>0</v>
      </c>
      <c r="K65" s="130">
        <v>0</v>
      </c>
      <c r="L65" s="130">
        <v>9416185722296.9902</v>
      </c>
      <c r="M65" s="130">
        <v>51908392126514.102</v>
      </c>
      <c r="N65" s="130">
        <v>65064453237819.602</v>
      </c>
      <c r="O65" s="130">
        <v>0</v>
      </c>
      <c r="P65" s="130">
        <v>223005120569762</v>
      </c>
      <c r="Q65" s="130">
        <v>440834869998896</v>
      </c>
      <c r="R65" s="132">
        <f t="shared" si="10"/>
        <v>0</v>
      </c>
      <c r="S65" s="217">
        <f t="shared" si="11"/>
        <v>0</v>
      </c>
      <c r="T65" s="217">
        <f t="shared" si="12"/>
        <v>99.097299028430115</v>
      </c>
      <c r="U65" s="217">
        <f t="shared" si="13"/>
        <v>0</v>
      </c>
      <c r="V65" s="217">
        <f t="shared" si="14"/>
        <v>30.030918981828968</v>
      </c>
      <c r="W65" s="217">
        <f t="shared" si="15"/>
        <v>0</v>
      </c>
      <c r="X65" s="217">
        <f t="shared" si="16"/>
        <v>22.597741451411007</v>
      </c>
      <c r="Y65" s="217">
        <f t="shared" si="17"/>
        <v>28.837525942358955</v>
      </c>
      <c r="AH65" s="218"/>
      <c r="AI65" s="218"/>
      <c r="AJ65" s="218"/>
      <c r="AK65" s="218"/>
      <c r="AL65" s="218"/>
      <c r="AM65" s="218"/>
      <c r="AN65" s="218"/>
    </row>
    <row r="66" spans="1:40">
      <c r="A66" s="216" t="s">
        <v>92</v>
      </c>
      <c r="B66" s="132">
        <v>0</v>
      </c>
      <c r="C66" s="132">
        <v>0</v>
      </c>
      <c r="D66" s="132">
        <v>0</v>
      </c>
      <c r="E66" s="132">
        <v>0</v>
      </c>
      <c r="F66" s="132">
        <v>0</v>
      </c>
      <c r="G66" s="132">
        <v>0</v>
      </c>
      <c r="H66" s="132">
        <v>0</v>
      </c>
      <c r="I66" s="132">
        <v>0</v>
      </c>
      <c r="J66" s="130">
        <v>0</v>
      </c>
      <c r="K66" s="130">
        <v>0</v>
      </c>
      <c r="L66" s="130">
        <v>0</v>
      </c>
      <c r="M66" s="130">
        <v>0</v>
      </c>
      <c r="N66" s="130">
        <v>0</v>
      </c>
      <c r="O66" s="130">
        <v>0</v>
      </c>
      <c r="P66" s="130">
        <v>0</v>
      </c>
      <c r="Q66" s="130">
        <v>0</v>
      </c>
      <c r="R66" s="132">
        <f t="shared" si="10"/>
        <v>0</v>
      </c>
      <c r="S66" s="217">
        <f t="shared" si="11"/>
        <v>0</v>
      </c>
      <c r="T66" s="217">
        <f t="shared" si="12"/>
        <v>0</v>
      </c>
      <c r="U66" s="217">
        <f t="shared" si="13"/>
        <v>0</v>
      </c>
      <c r="V66" s="217">
        <f t="shared" si="14"/>
        <v>0</v>
      </c>
      <c r="W66" s="217">
        <f t="shared" si="15"/>
        <v>0</v>
      </c>
      <c r="X66" s="217">
        <f t="shared" si="16"/>
        <v>0</v>
      </c>
      <c r="Y66" s="217">
        <f t="shared" si="17"/>
        <v>0</v>
      </c>
      <c r="AH66" s="218"/>
      <c r="AI66" s="218"/>
      <c r="AJ66" s="218"/>
      <c r="AK66" s="218"/>
      <c r="AL66" s="218"/>
      <c r="AM66" s="218"/>
      <c r="AN66" s="218"/>
    </row>
    <row r="67" spans="1:40">
      <c r="A67" s="216" t="s">
        <v>86</v>
      </c>
      <c r="B67" s="132">
        <v>1569822951793760</v>
      </c>
      <c r="C67" s="132">
        <v>158850204000000</v>
      </c>
      <c r="D67" s="132">
        <v>6265495785837.5</v>
      </c>
      <c r="E67" s="132">
        <v>28083822007599.301</v>
      </c>
      <c r="F67" s="132">
        <v>16910855262890.699</v>
      </c>
      <c r="G67" s="132">
        <v>1514136560000000</v>
      </c>
      <c r="H67" s="132">
        <v>0</v>
      </c>
      <c r="I67" s="132">
        <v>0</v>
      </c>
      <c r="J67" s="130">
        <v>1885631209000000</v>
      </c>
      <c r="K67" s="130">
        <v>281991804000000</v>
      </c>
      <c r="L67" s="130">
        <v>6265495785837.5</v>
      </c>
      <c r="M67" s="130">
        <v>33324822007599.301</v>
      </c>
      <c r="N67" s="130">
        <v>24260855262890.699</v>
      </c>
      <c r="O67" s="130">
        <v>1795366560000000</v>
      </c>
      <c r="P67" s="130">
        <v>106619620381533</v>
      </c>
      <c r="Q67" s="130">
        <v>73976158075227.297</v>
      </c>
      <c r="R67" s="132">
        <f t="shared" si="10"/>
        <v>83.251854567377393</v>
      </c>
      <c r="S67" s="217">
        <f t="shared" si="11"/>
        <v>56.331496783502267</v>
      </c>
      <c r="T67" s="217">
        <f t="shared" si="12"/>
        <v>100</v>
      </c>
      <c r="U67" s="217">
        <f t="shared" si="13"/>
        <v>84.272984267388267</v>
      </c>
      <c r="V67" s="217">
        <f t="shared" si="14"/>
        <v>69.704283215264354</v>
      </c>
      <c r="W67" s="217">
        <f t="shared" si="15"/>
        <v>84.335789344321981</v>
      </c>
      <c r="X67" s="217">
        <f t="shared" si="16"/>
        <v>0</v>
      </c>
      <c r="Y67" s="217">
        <f t="shared" si="17"/>
        <v>0</v>
      </c>
      <c r="AH67" s="218"/>
      <c r="AI67" s="218"/>
      <c r="AJ67" s="218"/>
      <c r="AK67" s="218"/>
      <c r="AL67" s="218"/>
      <c r="AM67" s="218"/>
      <c r="AN67" s="218"/>
    </row>
    <row r="68" spans="1:40">
      <c r="A68" s="216" t="s">
        <v>78</v>
      </c>
      <c r="B68" s="132">
        <v>1528041000000</v>
      </c>
      <c r="C68" s="132">
        <v>0</v>
      </c>
      <c r="D68" s="132">
        <v>0</v>
      </c>
      <c r="E68" s="132">
        <v>0</v>
      </c>
      <c r="F68" s="132">
        <v>0</v>
      </c>
      <c r="G68" s="132">
        <v>0</v>
      </c>
      <c r="H68" s="132">
        <v>0</v>
      </c>
      <c r="I68" s="132">
        <v>0</v>
      </c>
      <c r="J68" s="130">
        <v>1528041000000</v>
      </c>
      <c r="K68" s="130">
        <v>0</v>
      </c>
      <c r="L68" s="130">
        <v>0</v>
      </c>
      <c r="M68" s="130">
        <v>0</v>
      </c>
      <c r="N68" s="130">
        <v>0</v>
      </c>
      <c r="O68" s="130">
        <v>3120000000</v>
      </c>
      <c r="P68" s="130">
        <v>0</v>
      </c>
      <c r="Q68" s="130">
        <v>0</v>
      </c>
      <c r="R68" s="132">
        <f t="shared" si="10"/>
        <v>100</v>
      </c>
      <c r="S68" s="217">
        <f t="shared" si="11"/>
        <v>0</v>
      </c>
      <c r="T68" s="217">
        <f>IFERROR(D68/L68,0)*100</f>
        <v>0</v>
      </c>
      <c r="U68" s="217">
        <f t="shared" si="13"/>
        <v>0</v>
      </c>
      <c r="V68" s="217">
        <f t="shared" si="14"/>
        <v>0</v>
      </c>
      <c r="W68" s="217">
        <f t="shared" si="15"/>
        <v>0</v>
      </c>
      <c r="X68" s="217">
        <f t="shared" si="16"/>
        <v>0</v>
      </c>
      <c r="Y68" s="217">
        <f t="shared" si="17"/>
        <v>0</v>
      </c>
      <c r="AH68" s="218"/>
      <c r="AI68" s="218"/>
      <c r="AJ68" s="218"/>
      <c r="AK68" s="218"/>
      <c r="AL68" s="218"/>
      <c r="AM68" s="218"/>
      <c r="AN68" s="218"/>
    </row>
    <row r="69" spans="1:40">
      <c r="A69" s="216" t="s">
        <v>103</v>
      </c>
      <c r="B69" s="132">
        <v>0</v>
      </c>
      <c r="C69" s="132">
        <v>0</v>
      </c>
      <c r="D69" s="132">
        <v>0</v>
      </c>
      <c r="E69" s="132">
        <v>0</v>
      </c>
      <c r="F69" s="132">
        <v>0</v>
      </c>
      <c r="G69" s="132">
        <v>0</v>
      </c>
      <c r="H69" s="132">
        <v>0</v>
      </c>
      <c r="I69" s="132">
        <v>0</v>
      </c>
      <c r="J69" s="130">
        <v>0</v>
      </c>
      <c r="K69" s="130">
        <v>0</v>
      </c>
      <c r="L69" s="130">
        <v>0</v>
      </c>
      <c r="M69" s="130">
        <v>0</v>
      </c>
      <c r="N69" s="130">
        <v>0</v>
      </c>
      <c r="O69" s="130">
        <v>550160000000</v>
      </c>
      <c r="P69" s="130">
        <v>0</v>
      </c>
      <c r="Q69" s="130">
        <v>0</v>
      </c>
      <c r="R69" s="132">
        <f t="shared" si="10"/>
        <v>0</v>
      </c>
      <c r="S69" s="217">
        <f t="shared" si="11"/>
        <v>0</v>
      </c>
      <c r="T69" s="217">
        <f t="shared" si="12"/>
        <v>0</v>
      </c>
      <c r="U69" s="217">
        <f t="shared" si="13"/>
        <v>0</v>
      </c>
      <c r="V69" s="217">
        <f t="shared" si="14"/>
        <v>0</v>
      </c>
      <c r="W69" s="217">
        <f t="shared" si="15"/>
        <v>0</v>
      </c>
      <c r="X69" s="217">
        <f t="shared" si="16"/>
        <v>0</v>
      </c>
      <c r="Y69" s="217">
        <f t="shared" si="17"/>
        <v>0</v>
      </c>
      <c r="AH69" s="218"/>
      <c r="AI69" s="218"/>
      <c r="AJ69" s="218"/>
      <c r="AK69" s="218"/>
      <c r="AL69" s="218"/>
      <c r="AM69" s="218"/>
      <c r="AN69" s="218"/>
    </row>
    <row r="70" spans="1:40">
      <c r="A70" s="216" t="s">
        <v>106</v>
      </c>
      <c r="B70" s="132">
        <v>0</v>
      </c>
      <c r="C70" s="132">
        <v>391368992400000</v>
      </c>
      <c r="D70" s="132">
        <v>25845301793202.898</v>
      </c>
      <c r="E70" s="132">
        <v>0</v>
      </c>
      <c r="F70" s="132">
        <v>94286730970854.797</v>
      </c>
      <c r="G70" s="132">
        <v>5326308840000000</v>
      </c>
      <c r="H70" s="132">
        <v>0</v>
      </c>
      <c r="I70" s="132">
        <v>1594979282691630</v>
      </c>
      <c r="J70" s="130">
        <v>37525711000000</v>
      </c>
      <c r="K70" s="130">
        <v>971019392400000</v>
      </c>
      <c r="L70" s="130">
        <v>27658301793202.898</v>
      </c>
      <c r="M70" s="130">
        <v>73046174750860.5</v>
      </c>
      <c r="N70" s="130">
        <v>128999730970854</v>
      </c>
      <c r="O70" s="130">
        <v>6839503840000000</v>
      </c>
      <c r="P70" s="130">
        <v>213605339025086</v>
      </c>
      <c r="Q70" s="130">
        <v>2178603282691630</v>
      </c>
      <c r="R70" s="132">
        <f t="shared" si="10"/>
        <v>0</v>
      </c>
      <c r="S70" s="217">
        <f t="shared" si="11"/>
        <v>40.304961513969452</v>
      </c>
      <c r="T70" s="217">
        <f t="shared" si="12"/>
        <v>93.445006083325225</v>
      </c>
      <c r="U70" s="217">
        <f t="shared" si="13"/>
        <v>0</v>
      </c>
      <c r="V70" s="217">
        <f t="shared" si="14"/>
        <v>73.090641555026025</v>
      </c>
      <c r="W70" s="217">
        <f t="shared" si="15"/>
        <v>77.875661226326613</v>
      </c>
      <c r="X70" s="217">
        <f t="shared" si="16"/>
        <v>0</v>
      </c>
      <c r="Y70" s="217">
        <f t="shared" si="17"/>
        <v>73.211093335040715</v>
      </c>
      <c r="AH70" s="218"/>
      <c r="AI70" s="218"/>
      <c r="AJ70" s="218"/>
      <c r="AK70" s="218"/>
      <c r="AL70" s="218"/>
      <c r="AM70" s="218"/>
      <c r="AN70" s="218"/>
    </row>
    <row r="71" spans="1:40">
      <c r="A71" s="216" t="s">
        <v>119</v>
      </c>
      <c r="B71" s="132">
        <v>0</v>
      </c>
      <c r="C71" s="132">
        <v>0</v>
      </c>
      <c r="D71" s="132">
        <v>9331190000000</v>
      </c>
      <c r="E71" s="132">
        <v>31580400000000</v>
      </c>
      <c r="F71" s="132">
        <v>19539500000000</v>
      </c>
      <c r="G71" s="132">
        <v>0</v>
      </c>
      <c r="H71" s="132">
        <v>50394100000000</v>
      </c>
      <c r="I71" s="132">
        <v>127126000000000</v>
      </c>
      <c r="J71" s="130">
        <v>0</v>
      </c>
      <c r="K71" s="130">
        <v>0</v>
      </c>
      <c r="L71" s="130">
        <v>9416190000000</v>
      </c>
      <c r="M71" s="130">
        <v>51908400000000</v>
      </c>
      <c r="N71" s="130">
        <v>65064500000000</v>
      </c>
      <c r="O71" s="130">
        <v>0</v>
      </c>
      <c r="P71" s="130">
        <v>223005000000000</v>
      </c>
      <c r="Q71" s="130">
        <v>440835000000000</v>
      </c>
      <c r="R71" s="132">
        <f t="shared" si="10"/>
        <v>0</v>
      </c>
      <c r="S71" s="217">
        <f t="shared" si="11"/>
        <v>0</v>
      </c>
      <c r="T71" s="217">
        <f t="shared" si="12"/>
        <v>99.097299438520253</v>
      </c>
      <c r="U71" s="217">
        <f t="shared" si="13"/>
        <v>60.838708185958346</v>
      </c>
      <c r="V71" s="217">
        <f t="shared" si="14"/>
        <v>30.030969268956188</v>
      </c>
      <c r="W71" s="217">
        <f t="shared" si="15"/>
        <v>0</v>
      </c>
      <c r="X71" s="217">
        <f t="shared" si="16"/>
        <v>22.597744445191811</v>
      </c>
      <c r="Y71" s="217">
        <f t="shared" si="17"/>
        <v>28.837546927988928</v>
      </c>
      <c r="AH71" s="218"/>
      <c r="AI71" s="218"/>
      <c r="AJ71" s="218"/>
      <c r="AK71" s="218"/>
      <c r="AL71" s="218"/>
      <c r="AM71" s="218"/>
      <c r="AN71" s="218"/>
    </row>
    <row r="72" spans="1:40">
      <c r="A72" s="216" t="s">
        <v>128</v>
      </c>
      <c r="B72" s="132">
        <v>34338000000</v>
      </c>
      <c r="C72" s="132">
        <v>104156740400000</v>
      </c>
      <c r="D72" s="132">
        <v>0</v>
      </c>
      <c r="E72" s="132">
        <v>0</v>
      </c>
      <c r="F72" s="132">
        <v>0</v>
      </c>
      <c r="G72" s="132">
        <v>0</v>
      </c>
      <c r="H72" s="132">
        <v>0</v>
      </c>
      <c r="I72" s="132">
        <v>0</v>
      </c>
      <c r="J72" s="130">
        <v>34338000000</v>
      </c>
      <c r="K72" s="130">
        <v>238570840400000</v>
      </c>
      <c r="L72" s="130">
        <v>0</v>
      </c>
      <c r="M72" s="130">
        <v>0</v>
      </c>
      <c r="N72" s="130">
        <v>0</v>
      </c>
      <c r="O72" s="130">
        <v>121963920000000</v>
      </c>
      <c r="P72" s="130">
        <v>0</v>
      </c>
      <c r="Q72" s="130">
        <v>0</v>
      </c>
      <c r="R72" s="132">
        <f t="shared" si="10"/>
        <v>100</v>
      </c>
      <c r="S72" s="217">
        <f t="shared" si="11"/>
        <v>43.658621575614816</v>
      </c>
      <c r="T72" s="217">
        <f t="shared" si="12"/>
        <v>0</v>
      </c>
      <c r="U72" s="217">
        <f t="shared" si="13"/>
        <v>0</v>
      </c>
      <c r="V72" s="217">
        <f t="shared" si="14"/>
        <v>0</v>
      </c>
      <c r="W72" s="217">
        <f t="shared" si="15"/>
        <v>0</v>
      </c>
      <c r="X72" s="217">
        <f t="shared" si="16"/>
        <v>0</v>
      </c>
      <c r="Y72" s="217">
        <f t="shared" si="17"/>
        <v>0</v>
      </c>
      <c r="AH72" s="218"/>
      <c r="AI72" s="218"/>
      <c r="AJ72" s="218"/>
      <c r="AK72" s="218"/>
      <c r="AL72" s="218"/>
      <c r="AM72" s="218"/>
      <c r="AN72" s="218"/>
    </row>
    <row r="73" spans="1:40">
      <c r="A73" s="216" t="s">
        <v>134</v>
      </c>
      <c r="B73" s="132">
        <v>0</v>
      </c>
      <c r="C73" s="132">
        <v>0</v>
      </c>
      <c r="D73" s="132">
        <v>0</v>
      </c>
      <c r="E73" s="132">
        <v>0</v>
      </c>
      <c r="F73" s="132">
        <v>0</v>
      </c>
      <c r="G73" s="132">
        <v>0</v>
      </c>
      <c r="H73" s="132">
        <v>0</v>
      </c>
      <c r="I73" s="132">
        <v>0</v>
      </c>
      <c r="J73" s="132">
        <v>0</v>
      </c>
      <c r="K73" s="216" t="s">
        <v>134</v>
      </c>
      <c r="L73" s="132">
        <v>0</v>
      </c>
      <c r="M73" s="132">
        <v>0</v>
      </c>
      <c r="N73" s="132">
        <v>780854425751.45801</v>
      </c>
      <c r="O73" s="132">
        <v>4304598371467.02</v>
      </c>
      <c r="P73" s="132">
        <v>5395588805087.4805</v>
      </c>
      <c r="Q73" s="132">
        <v>0</v>
      </c>
      <c r="R73" s="132">
        <v>18493107559443.699</v>
      </c>
      <c r="S73" s="132">
        <v>36557037999908.398</v>
      </c>
      <c r="T73" s="217">
        <f t="shared" ref="T73:Y73" si="18">IFERROR(D73/L73,0)*100</f>
        <v>0</v>
      </c>
      <c r="U73" s="217">
        <f t="shared" si="18"/>
        <v>0</v>
      </c>
      <c r="V73" s="217">
        <f t="shared" si="18"/>
        <v>0</v>
      </c>
      <c r="W73" s="217">
        <f t="shared" si="18"/>
        <v>0</v>
      </c>
      <c r="X73" s="217">
        <f t="shared" si="18"/>
        <v>0</v>
      </c>
      <c r="Y73" s="217">
        <f t="shared" si="18"/>
        <v>0</v>
      </c>
    </row>
    <row r="74" spans="1:40">
      <c r="A74" s="132"/>
      <c r="B74" s="132"/>
      <c r="C74" s="132"/>
      <c r="D74" s="132"/>
      <c r="E74" s="132"/>
      <c r="F74" s="132"/>
      <c r="G74" s="132"/>
      <c r="H74" s="132"/>
      <c r="I74" s="132"/>
    </row>
    <row r="75" spans="1:40" ht="16">
      <c r="A75" s="132"/>
      <c r="B75" s="132"/>
      <c r="C75" s="130" t="s">
        <v>2085</v>
      </c>
      <c r="D75" s="132"/>
    </row>
    <row r="76" spans="1:40" ht="16" customHeight="1">
      <c r="A76" s="132"/>
    </row>
    <row r="77" spans="1:40" ht="16" customHeight="1">
      <c r="A77" s="132"/>
      <c r="C77" s="214" t="str">
        <f>LOOKUP('Repeating Values'!C1,About!G1:H50,About!H1:H50)</f>
        <v>WI</v>
      </c>
      <c r="D77" s="130">
        <v>2019</v>
      </c>
      <c r="E77" s="130">
        <v>2050</v>
      </c>
    </row>
    <row r="78" spans="1:40" ht="16" customHeight="1">
      <c r="B78" s="130" t="s">
        <v>2081</v>
      </c>
      <c r="C78" s="130" t="s">
        <v>497</v>
      </c>
      <c r="D78" s="130" cm="1">
        <f t="array" ref="D78">ROUND(INDEX($B$95:$H$845,MATCH(1,($C78=$E$95:$E$845)*($B78=$F$95:$F$845)*($C$77=$B$95:$B$845),0),MATCH(D$77,$B$95:$H$95,0))*100,1)</f>
        <v>8.1999999999999993</v>
      </c>
      <c r="E78" s="225" cm="1">
        <f t="array" ref="E78">ROUND(INDEX($B$95:$H$845,MATCH(1,($C78=$E$95:$E$845)*($B78=$F$95:$F$845)*($C$77=$B$95:$B$845),0),MATCH(E$77,$B$95:$H$95,0))*100,1)</f>
        <v>9.6999999999999993</v>
      </c>
    </row>
    <row r="79" spans="1:40" ht="16" customHeight="1">
      <c r="B79" s="225" t="s">
        <v>2081</v>
      </c>
      <c r="C79" s="130" t="s">
        <v>2080</v>
      </c>
      <c r="D79" s="225" cm="1">
        <f t="array" ref="D79">ROUND(INDEX($B$95:$H$845,MATCH(1,($C79=$E$95:$E$845)*($B79=$F$95:$F$845)*($C$77=$B$95:$B$845),0),MATCH(D$77,$B$95:$H$95,0))*100,1)</f>
        <v>80.8</v>
      </c>
      <c r="E79" s="225" cm="1">
        <f t="array" ref="E79">ROUND(INDEX($B$95:$H$845,MATCH(1,($C79=$E$95:$E$845)*($B79=$F$95:$F$845)*($C$77=$B$95:$B$845),0),MATCH(E$77,$B$95:$H$95,0))*100,1)</f>
        <v>74</v>
      </c>
    </row>
    <row r="80" spans="1:40" ht="16" customHeight="1">
      <c r="B80" s="225" t="s">
        <v>2081</v>
      </c>
      <c r="C80" s="130" t="s">
        <v>1893</v>
      </c>
      <c r="D80" s="225" cm="1">
        <f t="array" ref="D80">ROUND(INDEX($B$95:$H$845,MATCH(1,($C80=$E$95:$E$845)*($B80=$F$95:$F$845)*($C$77=$B$95:$B$845),0),MATCH(D$77,$B$95:$H$95,0))*100,1)</f>
        <v>100</v>
      </c>
      <c r="E80" s="225" cm="1">
        <f t="array" ref="E80">ROUND(INDEX($B$95:$H$845,MATCH(1,($C80=$E$95:$E$845)*($B80=$F$95:$F$845)*($C$77=$B$95:$B$845),0),MATCH(E$77,$B$95:$H$95,0))*100,1)</f>
        <v>100</v>
      </c>
    </row>
    <row r="81" spans="2:26" ht="16" customHeight="1">
      <c r="B81" s="130" t="s">
        <v>2078</v>
      </c>
      <c r="C81" s="225" t="s">
        <v>497</v>
      </c>
      <c r="D81" s="225" cm="1">
        <f t="array" ref="D81">ROUND(INDEX($B$95:$H$845,MATCH(1,($C81=$E$95:$E$845)*($B81=$F$95:$F$845)*($C$77=$B$95:$B$845),0),MATCH(D$77,$B$95:$H$95,0))*100,1)</f>
        <v>8.1999999999999993</v>
      </c>
      <c r="E81" s="225" cm="1">
        <f t="array" ref="E81">ROUND(INDEX($B$95:$H$845,MATCH(1,($C81=$E$95:$E$845)*($B81=$F$95:$F$845)*($C$77=$B$95:$B$845),0),MATCH(E$77,$B$95:$H$95,0))*100,1)</f>
        <v>9.6999999999999993</v>
      </c>
    </row>
    <row r="82" spans="2:26" ht="16" customHeight="1">
      <c r="B82" s="225" t="s">
        <v>2078</v>
      </c>
      <c r="C82" s="225" t="s">
        <v>2080</v>
      </c>
      <c r="D82" s="225" cm="1">
        <f t="array" ref="D82">ROUND(INDEX($B$95:$H$845,MATCH(1,($C82=$E$95:$E$845)*($B82=$F$95:$F$845)*($C$77=$B$95:$B$845),0),MATCH(D$77,$B$95:$H$95,0))*100,1)</f>
        <v>80.8</v>
      </c>
      <c r="E82" s="225" cm="1">
        <f t="array" ref="E82">ROUND(INDEX($B$95:$H$845,MATCH(1,($C82=$E$95:$E$845)*($B82=$F$95:$F$845)*($C$77=$B$95:$B$845),0),MATCH(E$77,$B$95:$H$95,0))*100,1)</f>
        <v>74</v>
      </c>
      <c r="M82" s="130" t="s">
        <v>2084</v>
      </c>
    </row>
    <row r="83" spans="2:26" ht="16" customHeight="1">
      <c r="B83" s="225" t="s">
        <v>2078</v>
      </c>
      <c r="C83" s="225" t="s">
        <v>1893</v>
      </c>
      <c r="D83" s="225" cm="1">
        <f t="array" ref="D83">ROUND(INDEX($B$95:$H$845,MATCH(1,($C83=$E$95:$E$845)*($B83=$F$95:$F$845)*($C$77=$B$95:$B$845),0),MATCH(D$77,$B$95:$H$95,0))*100,1)</f>
        <v>100</v>
      </c>
      <c r="E83" s="225" cm="1">
        <f t="array" ref="E83">ROUND(INDEX($B$95:$H$845,MATCH(1,($C83=$E$95:$E$845)*($B83=$F$95:$F$845)*($C$77=$B$95:$B$845),0),MATCH(E$77,$B$95:$H$95,0))*100,1)</f>
        <v>100</v>
      </c>
      <c r="J83" s="214" t="str">
        <f>A63</f>
        <v>WI</v>
      </c>
    </row>
    <row r="84" spans="2:26" ht="16" customHeight="1">
      <c r="B84" s="130" t="s">
        <v>2082</v>
      </c>
      <c r="C84" s="225" t="s">
        <v>497</v>
      </c>
      <c r="D84" s="225" cm="1">
        <f t="array" ref="D84">ROUND(INDEX($B$95:$H$845,MATCH(1,($C84=$E$95:$E$845)*($B84=$F$95:$F$845)*($C$77=$B$95:$B$845),0),MATCH(D$77,$B$95:$H$95,0))*100,1)</f>
        <v>0.6</v>
      </c>
      <c r="E84" s="225" cm="1">
        <f t="array" ref="E84">ROUND(INDEX($B$95:$H$845,MATCH(1,($C84=$E$95:$E$845)*($B84=$F$95:$F$845)*($C$77=$B$95:$B$845),0),MATCH(E$77,$B$95:$H$95,0))*100,1)</f>
        <v>0.5</v>
      </c>
    </row>
    <row r="85" spans="2:26" ht="16" customHeight="1">
      <c r="B85" s="225" t="s">
        <v>2082</v>
      </c>
      <c r="C85" s="225" t="s">
        <v>2080</v>
      </c>
      <c r="D85" s="225" cm="1">
        <f t="array" ref="D85">ROUND(INDEX($B$95:$H$845,MATCH(1,($C85=$E$95:$E$845)*($B85=$F$95:$F$845)*($C$77=$B$95:$B$845),0),MATCH(D$77,$B$95:$H$95,0))*100,1)</f>
        <v>66.599999999999994</v>
      </c>
      <c r="E85" s="225" cm="1">
        <f t="array" ref="E85">ROUND(INDEX($B$95:$H$845,MATCH(1,($C85=$E$95:$E$845)*($B85=$F$95:$F$845)*($C$77=$B$95:$B$845),0),MATCH(E$77,$B$95:$H$95,0))*100,1)</f>
        <v>42.7</v>
      </c>
      <c r="K85" s="132" t="s">
        <v>251</v>
      </c>
      <c r="L85" s="132" t="s">
        <v>252</v>
      </c>
      <c r="M85" s="132" t="s">
        <v>253</v>
      </c>
      <c r="N85" s="132" t="s">
        <v>2070</v>
      </c>
      <c r="O85" s="132" t="s">
        <v>2068</v>
      </c>
      <c r="P85" s="132" t="s">
        <v>256</v>
      </c>
      <c r="Q85" s="132" t="s">
        <v>257</v>
      </c>
      <c r="R85" s="132" t="s">
        <v>258</v>
      </c>
    </row>
    <row r="86" spans="2:26" ht="16" customHeight="1">
      <c r="B86" s="225" t="s">
        <v>2082</v>
      </c>
      <c r="C86" s="225" t="s">
        <v>1893</v>
      </c>
      <c r="D86" s="225" cm="1">
        <f t="array" ref="D86">ROUND(INDEX($B$95:$H$845,MATCH(1,($C86=$E$95:$E$845)*($B86=$F$95:$F$845)*($C$77=$B$95:$B$845),0),MATCH(D$77,$B$95:$H$95,0))*100,1)</f>
        <v>83.1</v>
      </c>
      <c r="E86" s="225" cm="1">
        <f t="array" ref="E86">ROUND(INDEX($B$95:$H$845,MATCH(1,($C86=$E$95:$E$845)*($B86=$F$95:$F$845)*($C$77=$B$95:$B$845),0),MATCH(E$77,$B$95:$H$95,0))*100,1)</f>
        <v>87.2</v>
      </c>
      <c r="J86" s="130" t="s">
        <v>2071</v>
      </c>
      <c r="K86" s="130" cm="1">
        <f t="array" ref="K86">INDEX($K$95:$Z$195,MATCH(1,($J86=$L$95:$L$195)*($J$83=$K$95:$K$195),0),MATCH(K$85,$K$95:$Z$95,0))</f>
        <v>0</v>
      </c>
      <c r="L86" s="225" cm="1">
        <f t="array" ref="L86">INDEX($K$95:$Z$195,MATCH(1,($J86=$L$95:$L$195)*($J$83=$K$95:$K$195),0),MATCH(L$85,$K$95:$Z$95,0))</f>
        <v>0</v>
      </c>
      <c r="M86" s="225" cm="1">
        <f t="array" ref="M86">INDEX($K$95:$Z$195,MATCH(1,($J86=$L$95:$L$195)*($J$83=$K$95:$K$195),0),MATCH(M$85,$K$95:$Z$95,0))</f>
        <v>0</v>
      </c>
      <c r="N86" s="225" cm="1">
        <f t="array" ref="N86">INDEX($K$95:$Z$195,MATCH(1,($J86=$L$95:$L$195)*($J$83=$K$95:$K$195),0),MATCH(N$85,$K$95:$Z$95,0))</f>
        <v>0</v>
      </c>
      <c r="O86" s="225" cm="1">
        <f t="array" ref="O86">INDEX($K$95:$Z$195,MATCH(1,($J86=$L$95:$L$195)*($J$83=$K$95:$K$195),0),MATCH(O$85,$K$95:$Z$95,0))</f>
        <v>0</v>
      </c>
      <c r="P86" s="225" cm="1">
        <f t="array" ref="P86">INDEX($K$95:$Z$195,MATCH(1,($J86=$L$95:$L$195)*($J$83=$K$95:$K$195),0),MATCH(P$85,$K$95:$Z$95,0))</f>
        <v>0</v>
      </c>
      <c r="Q86" s="225" cm="1">
        <f t="array" ref="Q86">INDEX($K$95:$Z$195,MATCH(1,($J86=$L$95:$L$195)*($J$83=$K$95:$K$195),0),MATCH(Q$85,$K$95:$Z$95,0))</f>
        <v>0</v>
      </c>
      <c r="R86" s="225" cm="1">
        <f t="array" ref="R86">INDEX($K$95:$Z$195,MATCH(1,($J86=$L$95:$L$195)*($J$83=$K$95:$K$195),0),MATCH(R$85,$K$95:$Z$95,0))</f>
        <v>0</v>
      </c>
    </row>
    <row r="87" spans="2:26" ht="16" customHeight="1">
      <c r="B87" s="226" t="s">
        <v>2086</v>
      </c>
      <c r="J87" s="130" t="s">
        <v>282</v>
      </c>
      <c r="K87" s="225" cm="1">
        <f t="array" ref="K87">INDEX($K$95:$Z$195,MATCH(1,($J87=$L$95:$L$195)*($J$83=$K$95:$K$195),0),MATCH(K$85,$K$95:$Z$95,0))</f>
        <v>0</v>
      </c>
      <c r="L87" s="225" cm="1">
        <f t="array" ref="L87">INDEX($K$95:$Z$195,MATCH(1,($J87=$L$95:$L$195)*($J$83=$K$95:$K$195),0),MATCH(L$85,$K$95:$Z$95,0))</f>
        <v>0</v>
      </c>
      <c r="M87" s="225" cm="1">
        <f t="array" ref="M87">INDEX($K$95:$Z$195,MATCH(1,($J87=$L$95:$L$195)*($J$83=$K$95:$K$195),0),MATCH(M$85,$K$95:$Z$95,0))</f>
        <v>688362473798.69495</v>
      </c>
      <c r="N87" s="225" cm="1">
        <f t="array" ref="N87">INDEX($K$95:$Z$195,MATCH(1,($J87=$L$95:$L$195)*($J$83=$K$95:$K$195),0),MATCH(N$85,$K$95:$Z$95,0))</f>
        <v>3794720098872.8398</v>
      </c>
      <c r="O87" s="225" cm="1">
        <f t="array" ref="O87">INDEX($K$95:$Z$195,MATCH(1,($J87=$L$95:$L$195)*($J$83=$K$95:$K$195),0),MATCH(O$85,$K$95:$Z$95,0))</f>
        <v>4756483071599.7598</v>
      </c>
      <c r="P87" s="225" cm="1">
        <f t="array" ref="P87">INDEX($K$95:$Z$195,MATCH(1,($J87=$L$95:$L$195)*($J$83=$K$95:$K$195),0),MATCH(P$85,$K$95:$Z$95,0))</f>
        <v>0</v>
      </c>
      <c r="Q87" s="225" cm="1">
        <f t="array" ref="Q87">INDEX($K$95:$Z$195,MATCH(1,($J87=$L$95:$L$195)*($J$83=$K$95:$K$195),0),MATCH(Q$85,$K$95:$Z$95,0))</f>
        <v>16302605002966.1</v>
      </c>
      <c r="R87" s="225" cm="1">
        <f t="array" ref="R87">INDEX($K$95:$Z$195,MATCH(1,($J87=$L$95:$L$195)*($J$83=$K$95:$K$195),0),MATCH(R$85,$K$95:$Z$95,0))</f>
        <v>32226868776664.398</v>
      </c>
    </row>
    <row r="88" spans="2:26" ht="16" customHeight="1">
      <c r="J88" s="130" t="s">
        <v>2083</v>
      </c>
      <c r="K88" s="225">
        <f>IFERROR(K86/K87 *100,0)</f>
        <v>0</v>
      </c>
      <c r="L88" s="225">
        <f t="shared" ref="L88:R88" si="19">IFERROR(L86/L87 *100,0)</f>
        <v>0</v>
      </c>
      <c r="M88" s="225">
        <f t="shared" si="19"/>
        <v>0</v>
      </c>
      <c r="N88" s="225">
        <f t="shared" si="19"/>
        <v>0</v>
      </c>
      <c r="O88" s="225">
        <f t="shared" si="19"/>
        <v>0</v>
      </c>
      <c r="P88" s="225">
        <f t="shared" si="19"/>
        <v>0</v>
      </c>
      <c r="Q88" s="225">
        <f t="shared" si="19"/>
        <v>0</v>
      </c>
      <c r="R88" s="225">
        <f t="shared" si="19"/>
        <v>0</v>
      </c>
    </row>
    <row r="89" spans="2:26" ht="16" customHeight="1"/>
    <row r="90" spans="2:26" ht="16" customHeight="1"/>
    <row r="91" spans="2:26" ht="16" customHeight="1"/>
    <row r="94" spans="2:26" ht="32">
      <c r="B94" s="206" t="s">
        <v>2087</v>
      </c>
      <c r="C94" s="130" t="s">
        <v>2088</v>
      </c>
      <c r="J94" s="206" t="s">
        <v>2072</v>
      </c>
    </row>
    <row r="95" spans="2:26">
      <c r="B95" s="44" t="s">
        <v>2066</v>
      </c>
      <c r="C95" s="44" t="s">
        <v>2073</v>
      </c>
      <c r="D95" s="44" t="s">
        <v>2074</v>
      </c>
      <c r="E95" s="44" t="s">
        <v>2075</v>
      </c>
      <c r="F95" s="44" t="s">
        <v>2076</v>
      </c>
      <c r="G95" s="44">
        <v>2019</v>
      </c>
      <c r="H95" s="44">
        <v>2050</v>
      </c>
      <c r="J95" s="224"/>
      <c r="K95" s="224" t="s">
        <v>2066</v>
      </c>
      <c r="L95" s="224" t="s">
        <v>2067</v>
      </c>
      <c r="M95" s="224" t="s">
        <v>252</v>
      </c>
      <c r="N95" s="224" t="s">
        <v>927</v>
      </c>
      <c r="O95" s="224" t="s">
        <v>256</v>
      </c>
      <c r="P95" s="224" t="s">
        <v>1036</v>
      </c>
      <c r="Q95" s="224" t="s">
        <v>1043</v>
      </c>
      <c r="R95" s="224" t="s">
        <v>1046</v>
      </c>
      <c r="S95" s="224" t="s">
        <v>1048</v>
      </c>
      <c r="T95" s="224" t="s">
        <v>251</v>
      </c>
      <c r="U95" s="224" t="s">
        <v>253</v>
      </c>
      <c r="V95" s="224" t="s">
        <v>2068</v>
      </c>
      <c r="W95" s="224" t="s">
        <v>2069</v>
      </c>
      <c r="X95" s="224" t="s">
        <v>258</v>
      </c>
      <c r="Y95" s="224" t="s">
        <v>257</v>
      </c>
      <c r="Z95" s="224" t="s">
        <v>2070</v>
      </c>
    </row>
    <row r="96" spans="2:26">
      <c r="B96" s="224" t="s">
        <v>3</v>
      </c>
      <c r="C96" s="224" t="s">
        <v>1028</v>
      </c>
      <c r="D96" s="224" t="s">
        <v>2077</v>
      </c>
      <c r="E96" s="224" t="s">
        <v>497</v>
      </c>
      <c r="F96" s="224" t="s">
        <v>2078</v>
      </c>
      <c r="G96" s="224">
        <v>3.9998729637069498E-2</v>
      </c>
      <c r="H96" s="224">
        <v>4.0399940641462399E-2</v>
      </c>
      <c r="J96" s="224" t="s">
        <v>3</v>
      </c>
      <c r="K96" s="224" t="s">
        <v>3</v>
      </c>
      <c r="L96" s="224" t="s">
        <v>249</v>
      </c>
      <c r="M96" s="224">
        <v>0</v>
      </c>
      <c r="N96" s="224">
        <v>0</v>
      </c>
      <c r="O96" s="224">
        <v>0</v>
      </c>
      <c r="P96" s="224">
        <v>0</v>
      </c>
      <c r="Q96" s="224">
        <v>36770707477017.398</v>
      </c>
      <c r="R96" s="224">
        <v>0</v>
      </c>
      <c r="S96" s="224">
        <v>0</v>
      </c>
      <c r="T96" s="224">
        <v>0</v>
      </c>
      <c r="U96" s="224">
        <v>0</v>
      </c>
      <c r="V96" s="224">
        <v>0</v>
      </c>
      <c r="W96" s="224">
        <v>26072978763473.301</v>
      </c>
      <c r="X96" s="224">
        <v>0</v>
      </c>
      <c r="Y96" s="224">
        <v>0</v>
      </c>
      <c r="Z96" s="224">
        <v>0</v>
      </c>
    </row>
    <row r="97" spans="2:26">
      <c r="B97" s="224" t="s">
        <v>3</v>
      </c>
      <c r="C97" s="224" t="s">
        <v>1028</v>
      </c>
      <c r="D97" s="224" t="s">
        <v>2077</v>
      </c>
      <c r="E97" s="224" t="s">
        <v>2079</v>
      </c>
      <c r="F97" s="224" t="s">
        <v>2078</v>
      </c>
      <c r="G97" s="224">
        <v>0.99963148385309297</v>
      </c>
      <c r="H97" s="224">
        <v>0.99920715825439799</v>
      </c>
      <c r="J97" s="224" t="s">
        <v>3</v>
      </c>
      <c r="K97" s="224" t="s">
        <v>3</v>
      </c>
      <c r="L97" s="224" t="s">
        <v>2071</v>
      </c>
      <c r="M97" s="224">
        <v>0</v>
      </c>
      <c r="N97" s="224">
        <v>0</v>
      </c>
      <c r="O97" s="224">
        <v>0</v>
      </c>
      <c r="P97" s="224">
        <v>0</v>
      </c>
      <c r="Q97" s="224">
        <v>0</v>
      </c>
      <c r="R97" s="224">
        <v>0</v>
      </c>
      <c r="S97" s="224">
        <v>0</v>
      </c>
      <c r="T97" s="224">
        <v>0</v>
      </c>
      <c r="U97" s="224">
        <v>0</v>
      </c>
      <c r="V97" s="224">
        <v>0</v>
      </c>
      <c r="W97" s="224">
        <v>0</v>
      </c>
      <c r="X97" s="224">
        <v>0</v>
      </c>
      <c r="Y97" s="224">
        <v>0</v>
      </c>
      <c r="Z97" s="224">
        <v>0</v>
      </c>
    </row>
    <row r="98" spans="2:26">
      <c r="B98" s="224" t="s">
        <v>3</v>
      </c>
      <c r="C98" s="224" t="s">
        <v>1028</v>
      </c>
      <c r="D98" s="224" t="s">
        <v>2077</v>
      </c>
      <c r="E98" s="224" t="s">
        <v>505</v>
      </c>
      <c r="F98" s="224" t="s">
        <v>2078</v>
      </c>
      <c r="G98" s="224">
        <v>1</v>
      </c>
      <c r="H98" s="224">
        <v>1</v>
      </c>
      <c r="J98" s="224" t="s">
        <v>5</v>
      </c>
      <c r="K98" s="224" t="s">
        <v>5</v>
      </c>
      <c r="L98" s="224" t="s">
        <v>249</v>
      </c>
      <c r="M98" s="224">
        <v>0</v>
      </c>
      <c r="N98" s="224">
        <v>0</v>
      </c>
      <c r="O98" s="224">
        <v>0</v>
      </c>
      <c r="P98" s="224">
        <v>0</v>
      </c>
      <c r="Q98" s="224">
        <v>36770707477017.398</v>
      </c>
      <c r="R98" s="224">
        <v>0</v>
      </c>
      <c r="S98" s="224">
        <v>0</v>
      </c>
      <c r="T98" s="224">
        <v>0</v>
      </c>
      <c r="U98" s="224">
        <v>0</v>
      </c>
      <c r="V98" s="224">
        <v>0</v>
      </c>
      <c r="W98" s="224">
        <v>26072978763473.301</v>
      </c>
      <c r="X98" s="224">
        <v>0</v>
      </c>
      <c r="Y98" s="224">
        <v>0</v>
      </c>
      <c r="Z98" s="224">
        <v>0</v>
      </c>
    </row>
    <row r="99" spans="2:26">
      <c r="B99" s="224" t="s">
        <v>3</v>
      </c>
      <c r="C99" s="224" t="s">
        <v>1028</v>
      </c>
      <c r="D99" s="224" t="s">
        <v>2077</v>
      </c>
      <c r="E99" s="224" t="s">
        <v>2080</v>
      </c>
      <c r="F99" s="224" t="s">
        <v>2078</v>
      </c>
      <c r="G99" s="224">
        <v>0.57516558823078101</v>
      </c>
      <c r="H99" s="224">
        <v>0.44472588335528701</v>
      </c>
      <c r="J99" s="224" t="s">
        <v>5</v>
      </c>
      <c r="K99" s="224" t="s">
        <v>5</v>
      </c>
      <c r="L99" s="224" t="s">
        <v>2071</v>
      </c>
      <c r="M99" s="224">
        <v>0</v>
      </c>
      <c r="N99" s="224">
        <v>0</v>
      </c>
      <c r="O99" s="224">
        <v>0</v>
      </c>
      <c r="P99" s="224">
        <v>0</v>
      </c>
      <c r="Q99" s="224">
        <v>28586707477017.398</v>
      </c>
      <c r="R99" s="224">
        <v>0</v>
      </c>
      <c r="S99" s="224">
        <v>0</v>
      </c>
      <c r="T99" s="224">
        <v>0</v>
      </c>
      <c r="U99" s="224">
        <v>0</v>
      </c>
      <c r="V99" s="224">
        <v>0</v>
      </c>
      <c r="W99" s="224">
        <v>22182132146230.398</v>
      </c>
      <c r="X99" s="224">
        <v>0</v>
      </c>
      <c r="Y99" s="224">
        <v>0</v>
      </c>
      <c r="Z99" s="224">
        <v>0</v>
      </c>
    </row>
    <row r="100" spans="2:26">
      <c r="B100" s="224" t="s">
        <v>3</v>
      </c>
      <c r="C100" s="224" t="s">
        <v>1028</v>
      </c>
      <c r="D100" s="224" t="s">
        <v>2077</v>
      </c>
      <c r="E100" s="224" t="s">
        <v>1893</v>
      </c>
      <c r="F100" s="224" t="s">
        <v>2078</v>
      </c>
      <c r="G100" s="224">
        <v>1</v>
      </c>
      <c r="H100" s="224">
        <v>1</v>
      </c>
      <c r="J100" s="224" t="s">
        <v>8</v>
      </c>
      <c r="K100" s="224" t="s">
        <v>8</v>
      </c>
      <c r="L100" s="224" t="s">
        <v>249</v>
      </c>
      <c r="M100" s="224">
        <v>0</v>
      </c>
      <c r="N100" s="224">
        <v>0</v>
      </c>
      <c r="O100" s="224">
        <v>0</v>
      </c>
      <c r="P100" s="224">
        <v>0</v>
      </c>
      <c r="Q100" s="224">
        <v>36770707477017.398</v>
      </c>
      <c r="R100" s="224">
        <v>0</v>
      </c>
      <c r="S100" s="224">
        <v>0</v>
      </c>
      <c r="T100" s="224">
        <v>0</v>
      </c>
      <c r="U100" s="224">
        <v>0</v>
      </c>
      <c r="V100" s="224">
        <v>0</v>
      </c>
      <c r="W100" s="224">
        <v>26072978763473.301</v>
      </c>
      <c r="X100" s="224">
        <v>0</v>
      </c>
      <c r="Y100" s="224">
        <v>0</v>
      </c>
      <c r="Z100" s="224">
        <v>0</v>
      </c>
    </row>
    <row r="101" spans="2:26">
      <c r="B101" s="224" t="s">
        <v>3</v>
      </c>
      <c r="C101" s="224" t="s">
        <v>1028</v>
      </c>
      <c r="D101" s="224" t="s">
        <v>2077</v>
      </c>
      <c r="E101" s="224" t="s">
        <v>497</v>
      </c>
      <c r="F101" s="224" t="s">
        <v>2081</v>
      </c>
      <c r="G101" s="224">
        <v>3.9998729637069498E-2</v>
      </c>
      <c r="H101" s="224">
        <v>4.0399940641462399E-2</v>
      </c>
      <c r="J101" s="224" t="s">
        <v>8</v>
      </c>
      <c r="K101" s="224" t="s">
        <v>8</v>
      </c>
      <c r="L101" s="224" t="s">
        <v>2071</v>
      </c>
      <c r="M101" s="224">
        <v>0</v>
      </c>
      <c r="N101" s="224">
        <v>0</v>
      </c>
      <c r="O101" s="224">
        <v>0</v>
      </c>
      <c r="P101" s="224">
        <v>0</v>
      </c>
      <c r="Q101" s="224">
        <v>0</v>
      </c>
      <c r="R101" s="224">
        <v>0</v>
      </c>
      <c r="S101" s="224">
        <v>0</v>
      </c>
      <c r="T101" s="224">
        <v>0</v>
      </c>
      <c r="U101" s="224">
        <v>0</v>
      </c>
      <c r="V101" s="224">
        <v>0</v>
      </c>
      <c r="W101" s="224">
        <v>21460798397941.5</v>
      </c>
      <c r="X101" s="224">
        <v>0</v>
      </c>
      <c r="Y101" s="224">
        <v>0</v>
      </c>
      <c r="Z101" s="224">
        <v>0</v>
      </c>
    </row>
    <row r="102" spans="2:26">
      <c r="B102" s="224" t="s">
        <v>3</v>
      </c>
      <c r="C102" s="224" t="s">
        <v>1028</v>
      </c>
      <c r="D102" s="224" t="s">
        <v>2077</v>
      </c>
      <c r="E102" s="224" t="s">
        <v>2079</v>
      </c>
      <c r="F102" s="224" t="s">
        <v>2081</v>
      </c>
      <c r="G102" s="224">
        <v>0.99963148385309297</v>
      </c>
      <c r="H102" s="224">
        <v>0.99920715825439899</v>
      </c>
      <c r="J102" s="224" t="s">
        <v>11</v>
      </c>
      <c r="K102" s="224" t="s">
        <v>11</v>
      </c>
      <c r="L102" s="224" t="s">
        <v>249</v>
      </c>
      <c r="M102" s="224">
        <v>0</v>
      </c>
      <c r="N102" s="224">
        <v>0</v>
      </c>
      <c r="O102" s="224">
        <v>0</v>
      </c>
      <c r="P102" s="224">
        <v>0</v>
      </c>
      <c r="Q102" s="224">
        <v>36770707477017.398</v>
      </c>
      <c r="R102" s="224">
        <v>196203374770.67401</v>
      </c>
      <c r="S102" s="224">
        <v>294509047662.76099</v>
      </c>
      <c r="T102" s="224">
        <v>0</v>
      </c>
      <c r="U102" s="224">
        <v>2507238616605.71</v>
      </c>
      <c r="V102" s="224">
        <v>9708370297606.2402</v>
      </c>
      <c r="W102" s="224">
        <v>26072978763473.301</v>
      </c>
      <c r="X102" s="224">
        <v>29602745987570.102</v>
      </c>
      <c r="Y102" s="224">
        <v>42665550922989</v>
      </c>
      <c r="Z102" s="224">
        <v>13335461946655.301</v>
      </c>
    </row>
    <row r="103" spans="2:26">
      <c r="B103" s="224" t="s">
        <v>3</v>
      </c>
      <c r="C103" s="224" t="s">
        <v>1028</v>
      </c>
      <c r="D103" s="224" t="s">
        <v>2077</v>
      </c>
      <c r="E103" s="224" t="s">
        <v>505</v>
      </c>
      <c r="F103" s="224" t="s">
        <v>2081</v>
      </c>
      <c r="G103" s="224">
        <v>1</v>
      </c>
      <c r="H103" s="224">
        <v>1</v>
      </c>
      <c r="J103" s="224" t="s">
        <v>11</v>
      </c>
      <c r="K103" s="224" t="s">
        <v>11</v>
      </c>
      <c r="L103" s="224" t="s">
        <v>2071</v>
      </c>
      <c r="M103" s="224">
        <v>0</v>
      </c>
      <c r="N103" s="224">
        <v>0</v>
      </c>
      <c r="O103" s="224">
        <v>0</v>
      </c>
      <c r="P103" s="224">
        <v>0</v>
      </c>
      <c r="Q103" s="224">
        <v>0</v>
      </c>
      <c r="R103" s="224">
        <v>0</v>
      </c>
      <c r="S103" s="224">
        <v>0</v>
      </c>
      <c r="T103" s="224">
        <v>0</v>
      </c>
      <c r="U103" s="224">
        <v>2507238616605.71</v>
      </c>
      <c r="V103" s="224">
        <v>1398370297606.24</v>
      </c>
      <c r="W103" s="224">
        <v>0</v>
      </c>
      <c r="X103" s="224">
        <v>0</v>
      </c>
      <c r="Y103" s="224">
        <v>0</v>
      </c>
      <c r="Z103" s="224">
        <v>7802461946655.2998</v>
      </c>
    </row>
    <row r="104" spans="2:26">
      <c r="B104" s="224" t="s">
        <v>3</v>
      </c>
      <c r="C104" s="224" t="s">
        <v>1028</v>
      </c>
      <c r="D104" s="224" t="s">
        <v>2077</v>
      </c>
      <c r="E104" s="224" t="s">
        <v>2080</v>
      </c>
      <c r="F104" s="224" t="s">
        <v>2081</v>
      </c>
      <c r="G104" s="224">
        <v>0.57516558823078001</v>
      </c>
      <c r="H104" s="224">
        <v>0.44472588335528701</v>
      </c>
      <c r="J104" s="224" t="s">
        <v>14</v>
      </c>
      <c r="K104" s="224" t="s">
        <v>14</v>
      </c>
      <c r="L104" s="224" t="s">
        <v>249</v>
      </c>
      <c r="M104" s="224">
        <v>0</v>
      </c>
      <c r="N104" s="224">
        <v>0</v>
      </c>
      <c r="O104" s="224">
        <v>0</v>
      </c>
      <c r="P104" s="224">
        <v>0</v>
      </c>
      <c r="Q104" s="224">
        <v>36770707477017.398</v>
      </c>
      <c r="R104" s="224">
        <v>20133411780524.301</v>
      </c>
      <c r="S104" s="224">
        <v>14187107303794</v>
      </c>
      <c r="T104" s="224">
        <v>0</v>
      </c>
      <c r="U104" s="224">
        <v>214968565833874</v>
      </c>
      <c r="V104" s="224">
        <v>21566392925070.602</v>
      </c>
      <c r="W104" s="224">
        <v>26072978763473.301</v>
      </c>
      <c r="X104" s="224">
        <v>2408544045342420</v>
      </c>
      <c r="Y104" s="224">
        <v>1019287141182270</v>
      </c>
      <c r="Z104" s="224">
        <v>777844954553560</v>
      </c>
    </row>
    <row r="105" spans="2:26">
      <c r="B105" s="224" t="s">
        <v>3</v>
      </c>
      <c r="C105" s="224" t="s">
        <v>1028</v>
      </c>
      <c r="D105" s="224" t="s">
        <v>2077</v>
      </c>
      <c r="E105" s="224" t="s">
        <v>1893</v>
      </c>
      <c r="F105" s="224" t="s">
        <v>2081</v>
      </c>
      <c r="G105" s="224">
        <v>1</v>
      </c>
      <c r="H105" s="224">
        <v>1</v>
      </c>
      <c r="J105" s="224" t="s">
        <v>14</v>
      </c>
      <c r="K105" s="224" t="s">
        <v>14</v>
      </c>
      <c r="L105" s="224" t="s">
        <v>2071</v>
      </c>
      <c r="M105" s="224">
        <v>0</v>
      </c>
      <c r="N105" s="224">
        <v>0</v>
      </c>
      <c r="O105" s="224">
        <v>0</v>
      </c>
      <c r="P105" s="224">
        <v>0</v>
      </c>
      <c r="Q105" s="224">
        <v>0</v>
      </c>
      <c r="R105" s="224">
        <v>0</v>
      </c>
      <c r="S105" s="224">
        <v>0</v>
      </c>
      <c r="T105" s="224">
        <v>0</v>
      </c>
      <c r="U105" s="224">
        <v>46066565833874.297</v>
      </c>
      <c r="V105" s="224">
        <v>0</v>
      </c>
      <c r="W105" s="224">
        <v>0</v>
      </c>
      <c r="X105" s="224">
        <v>588625045342425</v>
      </c>
      <c r="Y105" s="224">
        <v>443562141182276</v>
      </c>
      <c r="Z105" s="224">
        <v>175684954553560</v>
      </c>
    </row>
    <row r="106" spans="2:26">
      <c r="B106" s="224" t="s">
        <v>3</v>
      </c>
      <c r="C106" s="224" t="s">
        <v>1028</v>
      </c>
      <c r="D106" s="224" t="s">
        <v>515</v>
      </c>
      <c r="E106" s="224" t="s">
        <v>497</v>
      </c>
      <c r="F106" s="224" t="s">
        <v>2082</v>
      </c>
      <c r="G106" s="224">
        <v>7.01306018613635E-3</v>
      </c>
      <c r="H106" s="224">
        <v>6.8877775581482302E-3</v>
      </c>
      <c r="J106" s="224" t="s">
        <v>17</v>
      </c>
      <c r="K106" s="224" t="s">
        <v>17</v>
      </c>
      <c r="L106" s="224" t="s">
        <v>249</v>
      </c>
      <c r="M106" s="224">
        <v>0</v>
      </c>
      <c r="N106" s="224">
        <v>0</v>
      </c>
      <c r="O106" s="224">
        <v>0</v>
      </c>
      <c r="P106" s="224">
        <v>0</v>
      </c>
      <c r="Q106" s="224">
        <v>36770707477017.398</v>
      </c>
      <c r="R106" s="224">
        <v>0</v>
      </c>
      <c r="S106" s="224">
        <v>0</v>
      </c>
      <c r="T106" s="224">
        <v>0</v>
      </c>
      <c r="U106" s="224">
        <v>0</v>
      </c>
      <c r="V106" s="224">
        <v>0</v>
      </c>
      <c r="W106" s="224">
        <v>26072978763473.301</v>
      </c>
      <c r="X106" s="224">
        <v>0</v>
      </c>
      <c r="Y106" s="224">
        <v>0</v>
      </c>
      <c r="Z106" s="224">
        <v>0</v>
      </c>
    </row>
    <row r="107" spans="2:26">
      <c r="B107" s="224" t="s">
        <v>3</v>
      </c>
      <c r="C107" s="224" t="s">
        <v>1028</v>
      </c>
      <c r="D107" s="224" t="s">
        <v>515</v>
      </c>
      <c r="E107" s="224" t="s">
        <v>2079</v>
      </c>
      <c r="F107" s="224" t="s">
        <v>2082</v>
      </c>
      <c r="G107" s="224">
        <v>0.99937619603415895</v>
      </c>
      <c r="H107" s="224">
        <v>0.99985422739603103</v>
      </c>
      <c r="J107" s="224" t="s">
        <v>17</v>
      </c>
      <c r="K107" s="224" t="s">
        <v>17</v>
      </c>
      <c r="L107" s="224" t="s">
        <v>2071</v>
      </c>
      <c r="M107" s="224">
        <v>0</v>
      </c>
      <c r="N107" s="224">
        <v>0</v>
      </c>
      <c r="O107" s="224">
        <v>0</v>
      </c>
      <c r="P107" s="224">
        <v>0</v>
      </c>
      <c r="Q107" s="224">
        <v>0</v>
      </c>
      <c r="R107" s="224">
        <v>0</v>
      </c>
      <c r="S107" s="224">
        <v>0</v>
      </c>
      <c r="T107" s="224">
        <v>0</v>
      </c>
      <c r="U107" s="224">
        <v>0</v>
      </c>
      <c r="V107" s="224">
        <v>0</v>
      </c>
      <c r="W107" s="224">
        <v>17804199338132.699</v>
      </c>
      <c r="X107" s="224">
        <v>0</v>
      </c>
      <c r="Y107" s="224">
        <v>0</v>
      </c>
      <c r="Z107" s="224">
        <v>0</v>
      </c>
    </row>
    <row r="108" spans="2:26">
      <c r="B108" s="224" t="s">
        <v>3</v>
      </c>
      <c r="C108" s="224" t="s">
        <v>1028</v>
      </c>
      <c r="D108" s="224" t="s">
        <v>515</v>
      </c>
      <c r="E108" s="224" t="s">
        <v>505</v>
      </c>
      <c r="F108" s="224" t="s">
        <v>2082</v>
      </c>
      <c r="G108" s="224">
        <v>1</v>
      </c>
      <c r="H108" s="224">
        <v>1</v>
      </c>
      <c r="J108" s="224" t="s">
        <v>19</v>
      </c>
      <c r="K108" s="224" t="s">
        <v>19</v>
      </c>
      <c r="L108" s="224" t="s">
        <v>249</v>
      </c>
      <c r="M108" s="224">
        <v>0</v>
      </c>
      <c r="N108" s="224">
        <v>0</v>
      </c>
      <c r="O108" s="224">
        <v>0</v>
      </c>
      <c r="P108" s="224">
        <v>0</v>
      </c>
      <c r="Q108" s="224">
        <v>36770707477017.398</v>
      </c>
      <c r="R108" s="224">
        <v>0</v>
      </c>
      <c r="S108" s="224">
        <v>0</v>
      </c>
      <c r="T108" s="224">
        <v>0</v>
      </c>
      <c r="U108" s="224">
        <v>0</v>
      </c>
      <c r="V108" s="224">
        <v>0</v>
      </c>
      <c r="W108" s="224">
        <v>26072978763473.301</v>
      </c>
      <c r="X108" s="224">
        <v>0</v>
      </c>
      <c r="Y108" s="224">
        <v>0</v>
      </c>
      <c r="Z108" s="224">
        <v>0</v>
      </c>
    </row>
    <row r="109" spans="2:26">
      <c r="B109" s="224" t="s">
        <v>3</v>
      </c>
      <c r="C109" s="224" t="s">
        <v>1028</v>
      </c>
      <c r="D109" s="224" t="s">
        <v>515</v>
      </c>
      <c r="E109" s="224" t="s">
        <v>2080</v>
      </c>
      <c r="F109" s="224" t="s">
        <v>2082</v>
      </c>
      <c r="G109" s="224">
        <v>0.44908583278976999</v>
      </c>
      <c r="H109" s="224">
        <v>0.26862976122403998</v>
      </c>
      <c r="J109" s="224" t="s">
        <v>19</v>
      </c>
      <c r="K109" s="224" t="s">
        <v>19</v>
      </c>
      <c r="L109" s="224" t="s">
        <v>2071</v>
      </c>
      <c r="M109" s="224">
        <v>0</v>
      </c>
      <c r="N109" s="224">
        <v>0</v>
      </c>
      <c r="O109" s="224">
        <v>0</v>
      </c>
      <c r="P109" s="224">
        <v>0</v>
      </c>
      <c r="Q109" s="224">
        <v>0</v>
      </c>
      <c r="R109" s="224">
        <v>0</v>
      </c>
      <c r="S109" s="224">
        <v>0</v>
      </c>
      <c r="T109" s="224">
        <v>0</v>
      </c>
      <c r="U109" s="224">
        <v>0</v>
      </c>
      <c r="V109" s="224">
        <v>0</v>
      </c>
      <c r="W109" s="224">
        <v>13178739632610.301</v>
      </c>
      <c r="X109" s="224">
        <v>0</v>
      </c>
      <c r="Y109" s="224">
        <v>0</v>
      </c>
      <c r="Z109" s="224">
        <v>0</v>
      </c>
    </row>
    <row r="110" spans="2:26">
      <c r="B110" s="224" t="s">
        <v>3</v>
      </c>
      <c r="C110" s="224" t="s">
        <v>1028</v>
      </c>
      <c r="D110" s="224" t="s">
        <v>515</v>
      </c>
      <c r="E110" s="224" t="s">
        <v>1893</v>
      </c>
      <c r="F110" s="224" t="s">
        <v>2082</v>
      </c>
      <c r="G110" s="224">
        <v>0.66022825495453197</v>
      </c>
      <c r="H110" s="224">
        <v>0.802091929896664</v>
      </c>
      <c r="J110" s="224" t="s">
        <v>22</v>
      </c>
      <c r="K110" s="224" t="s">
        <v>22</v>
      </c>
      <c r="L110" s="224" t="s">
        <v>249</v>
      </c>
      <c r="M110" s="224">
        <v>0</v>
      </c>
      <c r="N110" s="224">
        <v>0</v>
      </c>
      <c r="O110" s="224">
        <v>0</v>
      </c>
      <c r="P110" s="224">
        <v>0</v>
      </c>
      <c r="Q110" s="224">
        <v>36770707477017.398</v>
      </c>
      <c r="R110" s="224">
        <v>6315576237002.8096</v>
      </c>
      <c r="S110" s="224">
        <v>1983107177155.8201</v>
      </c>
      <c r="T110" s="224">
        <v>0</v>
      </c>
      <c r="U110" s="224">
        <v>13516842572186.5</v>
      </c>
      <c r="V110" s="224">
        <v>63043243523214.797</v>
      </c>
      <c r="W110" s="224">
        <v>26072978763473.301</v>
      </c>
      <c r="X110" s="224">
        <v>1064701579278750</v>
      </c>
      <c r="Y110" s="224">
        <v>104390709226051</v>
      </c>
      <c r="Z110" s="224">
        <v>35698274318868.398</v>
      </c>
    </row>
    <row r="111" spans="2:26">
      <c r="B111" s="224" t="s">
        <v>5</v>
      </c>
      <c r="C111" s="224" t="s">
        <v>1028</v>
      </c>
      <c r="D111" s="224" t="s">
        <v>2077</v>
      </c>
      <c r="E111" s="224" t="s">
        <v>497</v>
      </c>
      <c r="F111" s="224" t="s">
        <v>2078</v>
      </c>
      <c r="G111" s="224">
        <v>0.163579767718085</v>
      </c>
      <c r="H111" s="224">
        <v>0.28795521475715702</v>
      </c>
      <c r="J111" s="224" t="s">
        <v>22</v>
      </c>
      <c r="K111" s="224" t="s">
        <v>22</v>
      </c>
      <c r="L111" s="224" t="s">
        <v>2071</v>
      </c>
      <c r="M111" s="224">
        <v>0</v>
      </c>
      <c r="N111" s="224">
        <v>0</v>
      </c>
      <c r="O111" s="224">
        <v>0</v>
      </c>
      <c r="P111" s="224">
        <v>0</v>
      </c>
      <c r="Q111" s="224">
        <v>30693707477017.398</v>
      </c>
      <c r="R111" s="224">
        <v>1652576237002.8101</v>
      </c>
      <c r="S111" s="224">
        <v>1744107177155.8201</v>
      </c>
      <c r="T111" s="224">
        <v>0</v>
      </c>
      <c r="U111" s="224">
        <v>12717842572186.5</v>
      </c>
      <c r="V111" s="224">
        <v>58129243523214.797</v>
      </c>
      <c r="W111" s="224">
        <v>25321899293605.5</v>
      </c>
      <c r="X111" s="224">
        <v>998855579278759</v>
      </c>
      <c r="Y111" s="224">
        <v>87004709226051.797</v>
      </c>
      <c r="Z111" s="224">
        <v>27591274318868.398</v>
      </c>
    </row>
    <row r="112" spans="2:26">
      <c r="B112" s="224" t="s">
        <v>5</v>
      </c>
      <c r="C112" s="224" t="s">
        <v>1028</v>
      </c>
      <c r="D112" s="224" t="s">
        <v>2077</v>
      </c>
      <c r="E112" s="224" t="s">
        <v>2079</v>
      </c>
      <c r="F112" s="224" t="s">
        <v>2078</v>
      </c>
      <c r="G112" s="224">
        <v>1</v>
      </c>
      <c r="H112" s="224">
        <v>1</v>
      </c>
      <c r="J112" s="224" t="s">
        <v>25</v>
      </c>
      <c r="K112" s="224" t="s">
        <v>25</v>
      </c>
      <c r="L112" s="224" t="s">
        <v>249</v>
      </c>
      <c r="M112" s="224">
        <v>0</v>
      </c>
      <c r="N112" s="224">
        <v>0</v>
      </c>
      <c r="O112" s="224">
        <v>0</v>
      </c>
      <c r="P112" s="224">
        <v>0</v>
      </c>
      <c r="Q112" s="224">
        <v>36770707477017.398</v>
      </c>
      <c r="R112" s="224">
        <v>0</v>
      </c>
      <c r="S112" s="224">
        <v>0</v>
      </c>
      <c r="T112" s="224">
        <v>0</v>
      </c>
      <c r="U112" s="224">
        <v>0</v>
      </c>
      <c r="V112" s="224">
        <v>0</v>
      </c>
      <c r="W112" s="224">
        <v>26072978763473.301</v>
      </c>
      <c r="X112" s="224">
        <v>0</v>
      </c>
      <c r="Y112" s="224">
        <v>0</v>
      </c>
      <c r="Z112" s="224">
        <v>0</v>
      </c>
    </row>
    <row r="113" spans="2:26">
      <c r="B113" s="224" t="s">
        <v>5</v>
      </c>
      <c r="C113" s="224" t="s">
        <v>1028</v>
      </c>
      <c r="D113" s="224" t="s">
        <v>2077</v>
      </c>
      <c r="E113" s="224" t="s">
        <v>505</v>
      </c>
      <c r="F113" s="224" t="s">
        <v>2078</v>
      </c>
      <c r="G113" s="224">
        <v>1</v>
      </c>
      <c r="H113" s="224">
        <v>1</v>
      </c>
      <c r="J113" s="224" t="s">
        <v>25</v>
      </c>
      <c r="K113" s="224" t="s">
        <v>25</v>
      </c>
      <c r="L113" s="224" t="s">
        <v>2071</v>
      </c>
      <c r="M113" s="224">
        <v>0</v>
      </c>
      <c r="N113" s="224">
        <v>0</v>
      </c>
      <c r="O113" s="224">
        <v>0</v>
      </c>
      <c r="P113" s="224">
        <v>0</v>
      </c>
      <c r="Q113" s="224">
        <v>0</v>
      </c>
      <c r="R113" s="224">
        <v>0</v>
      </c>
      <c r="S113" s="224">
        <v>0</v>
      </c>
      <c r="T113" s="224">
        <v>0</v>
      </c>
      <c r="U113" s="224">
        <v>0</v>
      </c>
      <c r="V113" s="224">
        <v>0</v>
      </c>
      <c r="W113" s="224">
        <v>0</v>
      </c>
      <c r="X113" s="224">
        <v>0</v>
      </c>
      <c r="Y113" s="224">
        <v>0</v>
      </c>
      <c r="Z113" s="224">
        <v>0</v>
      </c>
    </row>
    <row r="114" spans="2:26">
      <c r="B114" s="224" t="s">
        <v>5</v>
      </c>
      <c r="C114" s="224" t="s">
        <v>1028</v>
      </c>
      <c r="D114" s="224" t="s">
        <v>2077</v>
      </c>
      <c r="E114" s="224" t="s">
        <v>2080</v>
      </c>
      <c r="F114" s="224" t="s">
        <v>2078</v>
      </c>
      <c r="G114" s="224">
        <v>0.78230644320604803</v>
      </c>
      <c r="H114" s="224">
        <v>0.804056755069393</v>
      </c>
      <c r="J114" s="224" t="s">
        <v>28</v>
      </c>
      <c r="K114" s="224" t="s">
        <v>28</v>
      </c>
      <c r="L114" s="224" t="s">
        <v>249</v>
      </c>
      <c r="M114" s="224">
        <v>0</v>
      </c>
      <c r="N114" s="224">
        <v>0</v>
      </c>
      <c r="O114" s="224">
        <v>0</v>
      </c>
      <c r="P114" s="224">
        <v>0</v>
      </c>
      <c r="Q114" s="224">
        <v>36770707477017.398</v>
      </c>
      <c r="R114" s="224">
        <v>0</v>
      </c>
      <c r="S114" s="224">
        <v>0</v>
      </c>
      <c r="T114" s="224">
        <v>0</v>
      </c>
      <c r="U114" s="224">
        <v>0</v>
      </c>
      <c r="V114" s="224">
        <v>0</v>
      </c>
      <c r="W114" s="224">
        <v>26072978763473.301</v>
      </c>
      <c r="X114" s="224">
        <v>0</v>
      </c>
      <c r="Y114" s="224">
        <v>0</v>
      </c>
      <c r="Z114" s="224">
        <v>0</v>
      </c>
    </row>
    <row r="115" spans="2:26">
      <c r="B115" s="224" t="s">
        <v>5</v>
      </c>
      <c r="C115" s="224" t="s">
        <v>1028</v>
      </c>
      <c r="D115" s="224" t="s">
        <v>2077</v>
      </c>
      <c r="E115" s="224" t="s">
        <v>1893</v>
      </c>
      <c r="F115" s="224" t="s">
        <v>2078</v>
      </c>
      <c r="G115" s="224">
        <v>1</v>
      </c>
      <c r="H115" s="224">
        <v>1</v>
      </c>
      <c r="J115" s="224" t="s">
        <v>28</v>
      </c>
      <c r="K115" s="224" t="s">
        <v>28</v>
      </c>
      <c r="L115" s="224" t="s">
        <v>2071</v>
      </c>
      <c r="M115" s="224">
        <v>0</v>
      </c>
      <c r="N115" s="224">
        <v>0</v>
      </c>
      <c r="O115" s="224">
        <v>0</v>
      </c>
      <c r="P115" s="224">
        <v>0</v>
      </c>
      <c r="Q115" s="224">
        <v>0</v>
      </c>
      <c r="R115" s="224">
        <v>0</v>
      </c>
      <c r="S115" s="224">
        <v>0</v>
      </c>
      <c r="T115" s="224">
        <v>0</v>
      </c>
      <c r="U115" s="224">
        <v>0</v>
      </c>
      <c r="V115" s="224">
        <v>0</v>
      </c>
      <c r="W115" s="224">
        <v>0</v>
      </c>
      <c r="X115" s="224">
        <v>0</v>
      </c>
      <c r="Y115" s="224">
        <v>0</v>
      </c>
      <c r="Z115" s="224">
        <v>0</v>
      </c>
    </row>
    <row r="116" spans="2:26">
      <c r="B116" s="224" t="s">
        <v>5</v>
      </c>
      <c r="C116" s="224" t="s">
        <v>1028</v>
      </c>
      <c r="D116" s="224" t="s">
        <v>2077</v>
      </c>
      <c r="E116" s="224" t="s">
        <v>497</v>
      </c>
      <c r="F116" s="224" t="s">
        <v>2081</v>
      </c>
      <c r="G116" s="224">
        <v>0.163579767718085</v>
      </c>
      <c r="H116" s="224">
        <v>0.28795521475715702</v>
      </c>
      <c r="J116" s="224" t="s">
        <v>30</v>
      </c>
      <c r="K116" s="224" t="s">
        <v>30</v>
      </c>
      <c r="L116" s="224" t="s">
        <v>249</v>
      </c>
      <c r="M116" s="224">
        <v>0</v>
      </c>
      <c r="N116" s="224">
        <v>0</v>
      </c>
      <c r="O116" s="224">
        <v>0</v>
      </c>
      <c r="P116" s="224">
        <v>0</v>
      </c>
      <c r="Q116" s="224">
        <v>36770707477017.398</v>
      </c>
      <c r="R116" s="224">
        <v>0</v>
      </c>
      <c r="S116" s="224">
        <v>0</v>
      </c>
      <c r="T116" s="224">
        <v>0</v>
      </c>
      <c r="U116" s="224">
        <v>0</v>
      </c>
      <c r="V116" s="224">
        <v>0</v>
      </c>
      <c r="W116" s="224">
        <v>26072978763473.301</v>
      </c>
      <c r="X116" s="224">
        <v>0</v>
      </c>
      <c r="Y116" s="224">
        <v>0</v>
      </c>
      <c r="Z116" s="224">
        <v>0</v>
      </c>
    </row>
    <row r="117" spans="2:26">
      <c r="B117" s="224" t="s">
        <v>5</v>
      </c>
      <c r="C117" s="224" t="s">
        <v>1028</v>
      </c>
      <c r="D117" s="224" t="s">
        <v>2077</v>
      </c>
      <c r="E117" s="224" t="s">
        <v>2079</v>
      </c>
      <c r="F117" s="224" t="s">
        <v>2081</v>
      </c>
      <c r="G117" s="224">
        <v>1</v>
      </c>
      <c r="H117" s="224">
        <v>1</v>
      </c>
      <c r="J117" s="224" t="s">
        <v>30</v>
      </c>
      <c r="K117" s="224" t="s">
        <v>30</v>
      </c>
      <c r="L117" s="224" t="s">
        <v>2071</v>
      </c>
      <c r="M117" s="224">
        <v>0</v>
      </c>
      <c r="N117" s="224">
        <v>0</v>
      </c>
      <c r="O117" s="224">
        <v>0</v>
      </c>
      <c r="P117" s="224">
        <v>0</v>
      </c>
      <c r="Q117" s="224">
        <v>26113707477017.398</v>
      </c>
      <c r="R117" s="224">
        <v>0</v>
      </c>
      <c r="S117" s="224">
        <v>0</v>
      </c>
      <c r="T117" s="224">
        <v>0</v>
      </c>
      <c r="U117" s="224">
        <v>0</v>
      </c>
      <c r="V117" s="224">
        <v>0</v>
      </c>
      <c r="W117" s="224">
        <v>23254040470270.801</v>
      </c>
      <c r="X117" s="224">
        <v>0</v>
      </c>
      <c r="Y117" s="224">
        <v>0</v>
      </c>
      <c r="Z117" s="224">
        <v>0</v>
      </c>
    </row>
    <row r="118" spans="2:26">
      <c r="B118" s="224" t="s">
        <v>5</v>
      </c>
      <c r="C118" s="224" t="s">
        <v>1028</v>
      </c>
      <c r="D118" s="224" t="s">
        <v>2077</v>
      </c>
      <c r="E118" s="224" t="s">
        <v>505</v>
      </c>
      <c r="F118" s="224" t="s">
        <v>2081</v>
      </c>
      <c r="G118" s="224">
        <v>1</v>
      </c>
      <c r="H118" s="224">
        <v>1</v>
      </c>
      <c r="J118" s="224" t="s">
        <v>33</v>
      </c>
      <c r="K118" s="224" t="s">
        <v>33</v>
      </c>
      <c r="L118" s="224" t="s">
        <v>249</v>
      </c>
      <c r="M118" s="224">
        <v>0</v>
      </c>
      <c r="N118" s="224">
        <v>0</v>
      </c>
      <c r="O118" s="224">
        <v>0</v>
      </c>
      <c r="P118" s="224">
        <v>0</v>
      </c>
      <c r="Q118" s="224">
        <v>36770707477017.398</v>
      </c>
      <c r="R118" s="224">
        <v>0</v>
      </c>
      <c r="S118" s="224">
        <v>0</v>
      </c>
      <c r="T118" s="224">
        <v>0</v>
      </c>
      <c r="U118" s="224">
        <v>0</v>
      </c>
      <c r="V118" s="224">
        <v>0</v>
      </c>
      <c r="W118" s="224">
        <v>26072978763473.301</v>
      </c>
      <c r="X118" s="224">
        <v>0</v>
      </c>
      <c r="Y118" s="224">
        <v>0</v>
      </c>
      <c r="Z118" s="224">
        <v>0</v>
      </c>
    </row>
    <row r="119" spans="2:26">
      <c r="B119" s="224" t="s">
        <v>5</v>
      </c>
      <c r="C119" s="224" t="s">
        <v>1028</v>
      </c>
      <c r="D119" s="224" t="s">
        <v>2077</v>
      </c>
      <c r="E119" s="224" t="s">
        <v>2080</v>
      </c>
      <c r="F119" s="224" t="s">
        <v>2081</v>
      </c>
      <c r="G119" s="224">
        <v>0.78230644320604803</v>
      </c>
      <c r="H119" s="224">
        <v>0.804056755069393</v>
      </c>
      <c r="J119" s="224" t="s">
        <v>33</v>
      </c>
      <c r="K119" s="224" t="s">
        <v>33</v>
      </c>
      <c r="L119" s="224" t="s">
        <v>2071</v>
      </c>
      <c r="M119" s="224">
        <v>0</v>
      </c>
      <c r="N119" s="224">
        <v>0</v>
      </c>
      <c r="O119" s="224">
        <v>0</v>
      </c>
      <c r="P119" s="224">
        <v>0</v>
      </c>
      <c r="Q119" s="224">
        <v>0</v>
      </c>
      <c r="R119" s="224">
        <v>0</v>
      </c>
      <c r="S119" s="224">
        <v>0</v>
      </c>
      <c r="T119" s="224">
        <v>0</v>
      </c>
      <c r="U119" s="224">
        <v>0</v>
      </c>
      <c r="V119" s="224">
        <v>0</v>
      </c>
      <c r="W119" s="224">
        <v>6653271961234.4102</v>
      </c>
      <c r="X119" s="224">
        <v>0</v>
      </c>
      <c r="Y119" s="224">
        <v>0</v>
      </c>
      <c r="Z119" s="224">
        <v>0</v>
      </c>
    </row>
    <row r="120" spans="2:26">
      <c r="B120" s="224" t="s">
        <v>5</v>
      </c>
      <c r="C120" s="224" t="s">
        <v>1028</v>
      </c>
      <c r="D120" s="224" t="s">
        <v>2077</v>
      </c>
      <c r="E120" s="224" t="s">
        <v>1893</v>
      </c>
      <c r="F120" s="224" t="s">
        <v>2081</v>
      </c>
      <c r="G120" s="224">
        <v>1</v>
      </c>
      <c r="H120" s="224">
        <v>1</v>
      </c>
      <c r="J120" s="224" t="s">
        <v>36</v>
      </c>
      <c r="K120" s="224" t="s">
        <v>36</v>
      </c>
      <c r="L120" s="224" t="s">
        <v>249</v>
      </c>
      <c r="M120" s="224">
        <v>0</v>
      </c>
      <c r="N120" s="224">
        <v>0</v>
      </c>
      <c r="O120" s="224">
        <v>0</v>
      </c>
      <c r="P120" s="224">
        <v>0</v>
      </c>
      <c r="Q120" s="224">
        <v>36770707477017.398</v>
      </c>
      <c r="R120" s="224">
        <v>476125310465113</v>
      </c>
      <c r="S120" s="224">
        <v>50815655131500.797</v>
      </c>
      <c r="T120" s="224">
        <v>0</v>
      </c>
      <c r="U120" s="224">
        <v>34985010433063</v>
      </c>
      <c r="V120" s="224">
        <v>241741257286011</v>
      </c>
      <c r="W120" s="224">
        <v>26072978763473.301</v>
      </c>
      <c r="X120" s="224">
        <v>1637883213119880</v>
      </c>
      <c r="Y120" s="224">
        <v>828555924856634</v>
      </c>
      <c r="Z120" s="224">
        <v>192861068554478</v>
      </c>
    </row>
    <row r="121" spans="2:26">
      <c r="B121" s="224" t="s">
        <v>5</v>
      </c>
      <c r="C121" s="224" t="s">
        <v>1028</v>
      </c>
      <c r="D121" s="224" t="s">
        <v>515</v>
      </c>
      <c r="E121" s="224" t="s">
        <v>497</v>
      </c>
      <c r="F121" s="224" t="s">
        <v>2082</v>
      </c>
      <c r="G121" s="224">
        <v>8.1887857763477997E-2</v>
      </c>
      <c r="H121" s="224">
        <v>3.6271895481627202E-2</v>
      </c>
      <c r="J121" s="224" t="s">
        <v>36</v>
      </c>
      <c r="K121" s="224" t="s">
        <v>36</v>
      </c>
      <c r="L121" s="224" t="s">
        <v>2071</v>
      </c>
      <c r="M121" s="224">
        <v>0</v>
      </c>
      <c r="N121" s="224">
        <v>0</v>
      </c>
      <c r="O121" s="224">
        <v>0</v>
      </c>
      <c r="P121" s="224">
        <v>0</v>
      </c>
      <c r="Q121" s="224">
        <v>0</v>
      </c>
      <c r="R121" s="224">
        <v>324903310465113</v>
      </c>
      <c r="S121" s="224">
        <v>27531655131500.801</v>
      </c>
      <c r="T121" s="224">
        <v>0</v>
      </c>
      <c r="U121" s="224">
        <v>34100010433063</v>
      </c>
      <c r="V121" s="224">
        <v>198837257286011</v>
      </c>
      <c r="W121" s="224">
        <v>15942967045051.6</v>
      </c>
      <c r="X121" s="224">
        <v>1080179213119880</v>
      </c>
      <c r="Y121" s="224">
        <v>515776924856634</v>
      </c>
      <c r="Z121" s="224">
        <v>3817068554478.9302</v>
      </c>
    </row>
    <row r="122" spans="2:26">
      <c r="B122" s="224" t="s">
        <v>5</v>
      </c>
      <c r="C122" s="224" t="s">
        <v>1028</v>
      </c>
      <c r="D122" s="224" t="s">
        <v>515</v>
      </c>
      <c r="E122" s="224" t="s">
        <v>2079</v>
      </c>
      <c r="F122" s="224" t="s">
        <v>2082</v>
      </c>
      <c r="G122" s="224">
        <v>1</v>
      </c>
      <c r="H122" s="224">
        <v>1</v>
      </c>
      <c r="J122" s="224" t="s">
        <v>39</v>
      </c>
      <c r="K122" s="224" t="s">
        <v>39</v>
      </c>
      <c r="L122" s="224" t="s">
        <v>249</v>
      </c>
      <c r="M122" s="224">
        <v>0</v>
      </c>
      <c r="N122" s="224">
        <v>0</v>
      </c>
      <c r="O122" s="224">
        <v>0</v>
      </c>
      <c r="P122" s="224">
        <v>0</v>
      </c>
      <c r="Q122" s="224">
        <v>36770707477017.398</v>
      </c>
      <c r="R122" s="224">
        <v>188466268725774</v>
      </c>
      <c r="S122" s="224">
        <v>20114530156219.102</v>
      </c>
      <c r="T122" s="224">
        <v>0</v>
      </c>
      <c r="U122" s="224">
        <v>13848233296420.801</v>
      </c>
      <c r="V122" s="224">
        <v>95689247675712.797</v>
      </c>
      <c r="W122" s="224">
        <v>26072978763473.301</v>
      </c>
      <c r="X122" s="224">
        <v>648328771859954</v>
      </c>
      <c r="Y122" s="224">
        <v>327970053589084</v>
      </c>
      <c r="Z122" s="224">
        <v>76340839636147.906</v>
      </c>
    </row>
    <row r="123" spans="2:26">
      <c r="B123" s="224" t="s">
        <v>5</v>
      </c>
      <c r="C123" s="224" t="s">
        <v>1028</v>
      </c>
      <c r="D123" s="224" t="s">
        <v>515</v>
      </c>
      <c r="E123" s="224" t="s">
        <v>505</v>
      </c>
      <c r="F123" s="224" t="s">
        <v>2082</v>
      </c>
      <c r="G123" s="224">
        <v>1</v>
      </c>
      <c r="H123" s="224">
        <v>1</v>
      </c>
      <c r="J123" s="224" t="s">
        <v>39</v>
      </c>
      <c r="K123" s="224" t="s">
        <v>39</v>
      </c>
      <c r="L123" s="224" t="s">
        <v>2071</v>
      </c>
      <c r="M123" s="224">
        <v>0</v>
      </c>
      <c r="N123" s="224">
        <v>0</v>
      </c>
      <c r="O123" s="224">
        <v>0</v>
      </c>
      <c r="P123" s="224">
        <v>0</v>
      </c>
      <c r="Q123" s="224">
        <v>0</v>
      </c>
      <c r="R123" s="224">
        <v>97814268725774.094</v>
      </c>
      <c r="S123" s="224">
        <v>14791530156219.1</v>
      </c>
      <c r="T123" s="224">
        <v>0</v>
      </c>
      <c r="U123" s="224">
        <v>12383233296420.801</v>
      </c>
      <c r="V123" s="224">
        <v>74390247675712.797</v>
      </c>
      <c r="W123" s="224">
        <v>7283775023987.6201</v>
      </c>
      <c r="X123" s="224">
        <v>283148771859954</v>
      </c>
      <c r="Y123" s="224">
        <v>112443053589084</v>
      </c>
      <c r="Z123" s="224">
        <v>49902839636147.898</v>
      </c>
    </row>
    <row r="124" spans="2:26">
      <c r="B124" s="224" t="s">
        <v>5</v>
      </c>
      <c r="C124" s="224" t="s">
        <v>1028</v>
      </c>
      <c r="D124" s="224" t="s">
        <v>515</v>
      </c>
      <c r="E124" s="224" t="s">
        <v>2080</v>
      </c>
      <c r="F124" s="224" t="s">
        <v>2082</v>
      </c>
      <c r="G124" s="224">
        <v>0.61783497147322497</v>
      </c>
      <c r="H124" s="224">
        <v>0.38261151406011101</v>
      </c>
      <c r="J124" s="224" t="s">
        <v>41</v>
      </c>
      <c r="K124" s="224" t="s">
        <v>41</v>
      </c>
      <c r="L124" s="224" t="s">
        <v>249</v>
      </c>
      <c r="M124" s="224">
        <v>0</v>
      </c>
      <c r="N124" s="224">
        <v>0</v>
      </c>
      <c r="O124" s="224">
        <v>0</v>
      </c>
      <c r="P124" s="224">
        <v>0</v>
      </c>
      <c r="Q124" s="224">
        <v>36770707477017.398</v>
      </c>
      <c r="R124" s="224">
        <v>0</v>
      </c>
      <c r="S124" s="224">
        <v>0</v>
      </c>
      <c r="T124" s="224">
        <v>0</v>
      </c>
      <c r="U124" s="224">
        <v>0</v>
      </c>
      <c r="V124" s="224">
        <v>0</v>
      </c>
      <c r="W124" s="224">
        <v>26072978763473.301</v>
      </c>
      <c r="X124" s="224">
        <v>0</v>
      </c>
      <c r="Y124" s="224">
        <v>0</v>
      </c>
      <c r="Z124" s="224">
        <v>0</v>
      </c>
    </row>
    <row r="125" spans="2:26">
      <c r="B125" s="224" t="s">
        <v>5</v>
      </c>
      <c r="C125" s="224" t="s">
        <v>1028</v>
      </c>
      <c r="D125" s="224" t="s">
        <v>515</v>
      </c>
      <c r="E125" s="224" t="s">
        <v>1893</v>
      </c>
      <c r="F125" s="224" t="s">
        <v>2082</v>
      </c>
      <c r="G125" s="224">
        <v>0.68581963010232505</v>
      </c>
      <c r="H125" s="224">
        <v>0.84369397132716795</v>
      </c>
      <c r="J125" s="224" t="s">
        <v>41</v>
      </c>
      <c r="K125" s="224" t="s">
        <v>41</v>
      </c>
      <c r="L125" s="224" t="s">
        <v>2071</v>
      </c>
      <c r="M125" s="224">
        <v>0</v>
      </c>
      <c r="N125" s="224">
        <v>0</v>
      </c>
      <c r="O125" s="224">
        <v>0</v>
      </c>
      <c r="P125" s="224">
        <v>0</v>
      </c>
      <c r="Q125" s="224">
        <v>0</v>
      </c>
      <c r="R125" s="224">
        <v>0</v>
      </c>
      <c r="S125" s="224">
        <v>0</v>
      </c>
      <c r="T125" s="224">
        <v>0</v>
      </c>
      <c r="U125" s="224">
        <v>0</v>
      </c>
      <c r="V125" s="224">
        <v>0</v>
      </c>
      <c r="W125" s="224">
        <v>15045283661687.699</v>
      </c>
      <c r="X125" s="224">
        <v>0</v>
      </c>
      <c r="Y125" s="224">
        <v>0</v>
      </c>
      <c r="Z125" s="224">
        <v>0</v>
      </c>
    </row>
    <row r="126" spans="2:26">
      <c r="B126" s="224" t="s">
        <v>8</v>
      </c>
      <c r="C126" s="224" t="s">
        <v>1028</v>
      </c>
      <c r="D126" s="224" t="s">
        <v>2077</v>
      </c>
      <c r="E126" s="224" t="s">
        <v>497</v>
      </c>
      <c r="F126" s="224" t="s">
        <v>2078</v>
      </c>
      <c r="G126" s="224">
        <v>3.0752265786294801E-2</v>
      </c>
      <c r="H126" s="224">
        <v>6.7755972695367497E-2</v>
      </c>
      <c r="J126" s="224" t="s">
        <v>44</v>
      </c>
      <c r="K126" s="224" t="s">
        <v>44</v>
      </c>
      <c r="L126" s="224" t="s">
        <v>249</v>
      </c>
      <c r="M126" s="224">
        <v>0</v>
      </c>
      <c r="N126" s="224">
        <v>0</v>
      </c>
      <c r="O126" s="224">
        <v>0</v>
      </c>
      <c r="P126" s="224">
        <v>0</v>
      </c>
      <c r="Q126" s="224">
        <v>36770707477017.398</v>
      </c>
      <c r="R126" s="224">
        <v>185159842958655</v>
      </c>
      <c r="S126" s="224">
        <v>19761643662250.301</v>
      </c>
      <c r="T126" s="224">
        <v>0</v>
      </c>
      <c r="U126" s="224">
        <v>13605281835080</v>
      </c>
      <c r="V126" s="224">
        <v>94010488944560</v>
      </c>
      <c r="W126" s="224">
        <v>26072978763473.301</v>
      </c>
      <c r="X126" s="224">
        <v>636954582879955</v>
      </c>
      <c r="Y126" s="224">
        <v>322216192999802</v>
      </c>
      <c r="Z126" s="224">
        <v>75001526660075.094</v>
      </c>
    </row>
    <row r="127" spans="2:26">
      <c r="B127" s="224" t="s">
        <v>8</v>
      </c>
      <c r="C127" s="224" t="s">
        <v>1028</v>
      </c>
      <c r="D127" s="224" t="s">
        <v>2077</v>
      </c>
      <c r="E127" s="224" t="s">
        <v>2079</v>
      </c>
      <c r="F127" s="224" t="s">
        <v>2078</v>
      </c>
      <c r="G127" s="224">
        <v>0.99972747176746102</v>
      </c>
      <c r="H127" s="224">
        <v>0.99968961585000404</v>
      </c>
      <c r="J127" s="224" t="s">
        <v>44</v>
      </c>
      <c r="K127" s="224" t="s">
        <v>44</v>
      </c>
      <c r="L127" s="224" t="s">
        <v>2071</v>
      </c>
      <c r="M127" s="224">
        <v>0</v>
      </c>
      <c r="N127" s="224">
        <v>0</v>
      </c>
      <c r="O127" s="224">
        <v>0</v>
      </c>
      <c r="P127" s="224">
        <v>0</v>
      </c>
      <c r="Q127" s="224">
        <v>0</v>
      </c>
      <c r="R127" s="224">
        <v>146504842958655</v>
      </c>
      <c r="S127" s="224">
        <v>16561643662250.301</v>
      </c>
      <c r="T127" s="224">
        <v>0</v>
      </c>
      <c r="U127" s="224">
        <v>11356281835080</v>
      </c>
      <c r="V127" s="224">
        <v>82671488944560</v>
      </c>
      <c r="W127" s="224">
        <v>21831557570478.801</v>
      </c>
      <c r="X127" s="224">
        <v>474244582879955</v>
      </c>
      <c r="Y127" s="224">
        <v>192651192999802</v>
      </c>
      <c r="Z127" s="224">
        <v>70116526660075.102</v>
      </c>
    </row>
    <row r="128" spans="2:26">
      <c r="B128" s="224" t="s">
        <v>8</v>
      </c>
      <c r="C128" s="224" t="s">
        <v>1028</v>
      </c>
      <c r="D128" s="224" t="s">
        <v>2077</v>
      </c>
      <c r="E128" s="224" t="s">
        <v>505</v>
      </c>
      <c r="F128" s="224" t="s">
        <v>2078</v>
      </c>
      <c r="G128" s="224">
        <v>1</v>
      </c>
      <c r="H128" s="224">
        <v>1</v>
      </c>
      <c r="J128" s="224" t="s">
        <v>47</v>
      </c>
      <c r="K128" s="224" t="s">
        <v>47</v>
      </c>
      <c r="L128" s="224" t="s">
        <v>249</v>
      </c>
      <c r="M128" s="224">
        <v>0</v>
      </c>
      <c r="N128" s="224">
        <v>0</v>
      </c>
      <c r="O128" s="224">
        <v>0</v>
      </c>
      <c r="P128" s="224">
        <v>0</v>
      </c>
      <c r="Q128" s="224">
        <v>36770707477017.398</v>
      </c>
      <c r="R128" s="224">
        <v>118480256655091</v>
      </c>
      <c r="S128" s="224">
        <v>12645099367213.699</v>
      </c>
      <c r="T128" s="224">
        <v>0</v>
      </c>
      <c r="U128" s="224">
        <v>8705760698042.3096</v>
      </c>
      <c r="V128" s="224">
        <v>60155521199644</v>
      </c>
      <c r="W128" s="224">
        <v>26072978763473.301</v>
      </c>
      <c r="X128" s="224">
        <v>407575105116638</v>
      </c>
      <c r="Y128" s="224">
        <v>206180004449278</v>
      </c>
      <c r="Z128" s="224">
        <v>47992048309274.203</v>
      </c>
    </row>
    <row r="129" spans="1:26">
      <c r="A129" s="132"/>
      <c r="B129" s="224" t="s">
        <v>8</v>
      </c>
      <c r="C129" s="224" t="s">
        <v>1028</v>
      </c>
      <c r="D129" s="224" t="s">
        <v>2077</v>
      </c>
      <c r="E129" s="224" t="s">
        <v>2080</v>
      </c>
      <c r="F129" s="224" t="s">
        <v>2078</v>
      </c>
      <c r="G129" s="224">
        <v>0.322640956272359</v>
      </c>
      <c r="H129" s="224">
        <v>0.39079126217530002</v>
      </c>
      <c r="J129" s="224" t="s">
        <v>47</v>
      </c>
      <c r="K129" s="224" t="s">
        <v>47</v>
      </c>
      <c r="L129" s="224" t="s">
        <v>2071</v>
      </c>
      <c r="M129" s="224">
        <v>0</v>
      </c>
      <c r="N129" s="224">
        <v>0</v>
      </c>
      <c r="O129" s="224">
        <v>0</v>
      </c>
      <c r="P129" s="224">
        <v>0</v>
      </c>
      <c r="Q129" s="224">
        <v>0</v>
      </c>
      <c r="R129" s="224">
        <v>94723256655091.906</v>
      </c>
      <c r="S129" s="224">
        <v>8650099367213.7598</v>
      </c>
      <c r="T129" s="224">
        <v>0</v>
      </c>
      <c r="U129" s="224">
        <v>8622760698042.3096</v>
      </c>
      <c r="V129" s="224">
        <v>50507521199644</v>
      </c>
      <c r="W129" s="224">
        <v>7672062925312.4805</v>
      </c>
      <c r="X129" s="224">
        <v>140185105116638</v>
      </c>
      <c r="Y129" s="224">
        <v>44414004449278.203</v>
      </c>
      <c r="Z129" s="224">
        <v>0</v>
      </c>
    </row>
    <row r="130" spans="1:26">
      <c r="A130" s="132"/>
      <c r="B130" s="224" t="s">
        <v>8</v>
      </c>
      <c r="C130" s="224" t="s">
        <v>1028</v>
      </c>
      <c r="D130" s="224" t="s">
        <v>2077</v>
      </c>
      <c r="E130" s="224" t="s">
        <v>1893</v>
      </c>
      <c r="F130" s="224" t="s">
        <v>2078</v>
      </c>
      <c r="G130" s="224">
        <v>1</v>
      </c>
      <c r="H130" s="224">
        <v>1</v>
      </c>
      <c r="J130" s="224" t="s">
        <v>50</v>
      </c>
      <c r="K130" s="224" t="s">
        <v>50</v>
      </c>
      <c r="L130" s="224" t="s">
        <v>249</v>
      </c>
      <c r="M130" s="224">
        <v>0</v>
      </c>
      <c r="N130" s="224">
        <v>0</v>
      </c>
      <c r="O130" s="224">
        <v>0</v>
      </c>
      <c r="P130" s="224">
        <v>0</v>
      </c>
      <c r="Q130" s="224">
        <v>36770707477017.398</v>
      </c>
      <c r="R130" s="224">
        <v>9610041296267.6191</v>
      </c>
      <c r="S130" s="224">
        <v>14425053154522</v>
      </c>
      <c r="T130" s="224">
        <v>0</v>
      </c>
      <c r="U130" s="224">
        <v>122804547441348</v>
      </c>
      <c r="V130" s="224">
        <v>475515977176753</v>
      </c>
      <c r="W130" s="224">
        <v>26072978763473.301</v>
      </c>
      <c r="X130" s="224">
        <v>1449942498471180</v>
      </c>
      <c r="Y130" s="224">
        <v>2089758684208000</v>
      </c>
      <c r="Z130" s="224">
        <v>653170926147176</v>
      </c>
    </row>
    <row r="131" spans="1:26">
      <c r="A131" s="132"/>
      <c r="B131" s="224" t="s">
        <v>8</v>
      </c>
      <c r="C131" s="224" t="s">
        <v>1028</v>
      </c>
      <c r="D131" s="224" t="s">
        <v>2077</v>
      </c>
      <c r="E131" s="224" t="s">
        <v>497</v>
      </c>
      <c r="F131" s="224" t="s">
        <v>2081</v>
      </c>
      <c r="G131" s="224">
        <v>3.0752265786294801E-2</v>
      </c>
      <c r="H131" s="224">
        <v>6.7755972695367594E-2</v>
      </c>
      <c r="J131" s="224" t="s">
        <v>50</v>
      </c>
      <c r="K131" s="224" t="s">
        <v>50</v>
      </c>
      <c r="L131" s="224" t="s">
        <v>2071</v>
      </c>
      <c r="M131" s="224">
        <v>0</v>
      </c>
      <c r="N131" s="224">
        <v>0</v>
      </c>
      <c r="O131" s="224">
        <v>0</v>
      </c>
      <c r="P131" s="224">
        <v>0</v>
      </c>
      <c r="Q131" s="224">
        <v>0</v>
      </c>
      <c r="R131" s="224">
        <v>0</v>
      </c>
      <c r="S131" s="224">
        <v>7776053154522.04</v>
      </c>
      <c r="T131" s="224">
        <v>0</v>
      </c>
      <c r="U131" s="224">
        <v>97021547441348.094</v>
      </c>
      <c r="V131" s="224">
        <v>385106977176753</v>
      </c>
      <c r="W131" s="224">
        <v>0</v>
      </c>
      <c r="X131" s="224">
        <v>1183996498471180</v>
      </c>
      <c r="Y131" s="224">
        <v>1909999684208000</v>
      </c>
      <c r="Z131" s="224">
        <v>633036926147176</v>
      </c>
    </row>
    <row r="132" spans="1:26">
      <c r="A132" s="132"/>
      <c r="B132" s="224" t="s">
        <v>8</v>
      </c>
      <c r="C132" s="224" t="s">
        <v>1028</v>
      </c>
      <c r="D132" s="224" t="s">
        <v>2077</v>
      </c>
      <c r="E132" s="224" t="s">
        <v>2079</v>
      </c>
      <c r="F132" s="224" t="s">
        <v>2081</v>
      </c>
      <c r="G132" s="224">
        <v>0.99972747176746102</v>
      </c>
      <c r="H132" s="224">
        <v>0.99968961585000404</v>
      </c>
      <c r="J132" s="224" t="s">
        <v>53</v>
      </c>
      <c r="K132" s="224" t="s">
        <v>53</v>
      </c>
      <c r="L132" s="224" t="s">
        <v>249</v>
      </c>
      <c r="M132" s="224">
        <v>0</v>
      </c>
      <c r="N132" s="224">
        <v>0</v>
      </c>
      <c r="O132" s="224">
        <v>0</v>
      </c>
      <c r="P132" s="224">
        <v>0</v>
      </c>
      <c r="Q132" s="224">
        <v>36770707477017.398</v>
      </c>
      <c r="R132" s="224">
        <v>0</v>
      </c>
      <c r="S132" s="224">
        <v>0</v>
      </c>
      <c r="T132" s="224">
        <v>0</v>
      </c>
      <c r="U132" s="224">
        <v>0</v>
      </c>
      <c r="V132" s="224">
        <v>0</v>
      </c>
      <c r="W132" s="224">
        <v>26072978763473.301</v>
      </c>
      <c r="X132" s="224">
        <v>0</v>
      </c>
      <c r="Y132" s="224">
        <v>0</v>
      </c>
      <c r="Z132" s="224">
        <v>0</v>
      </c>
    </row>
    <row r="133" spans="1:26">
      <c r="A133" s="132"/>
      <c r="B133" s="224" t="s">
        <v>8</v>
      </c>
      <c r="C133" s="224" t="s">
        <v>1028</v>
      </c>
      <c r="D133" s="224" t="s">
        <v>2077</v>
      </c>
      <c r="E133" s="224" t="s">
        <v>505</v>
      </c>
      <c r="F133" s="224" t="s">
        <v>2081</v>
      </c>
      <c r="G133" s="224">
        <v>1</v>
      </c>
      <c r="H133" s="224">
        <v>1</v>
      </c>
      <c r="J133" s="224" t="s">
        <v>53</v>
      </c>
      <c r="K133" s="224" t="s">
        <v>53</v>
      </c>
      <c r="L133" s="224" t="s">
        <v>2071</v>
      </c>
      <c r="M133" s="224">
        <v>0</v>
      </c>
      <c r="N133" s="224">
        <v>0</v>
      </c>
      <c r="O133" s="224">
        <v>0</v>
      </c>
      <c r="P133" s="224">
        <v>0</v>
      </c>
      <c r="Q133" s="224">
        <v>0</v>
      </c>
      <c r="R133" s="224">
        <v>0</v>
      </c>
      <c r="S133" s="224">
        <v>0</v>
      </c>
      <c r="T133" s="224">
        <v>0</v>
      </c>
      <c r="U133" s="224">
        <v>0</v>
      </c>
      <c r="V133" s="224">
        <v>0</v>
      </c>
      <c r="W133" s="224">
        <v>0</v>
      </c>
      <c r="X133" s="224">
        <v>0</v>
      </c>
      <c r="Y133" s="224">
        <v>0</v>
      </c>
      <c r="Z133" s="224">
        <v>0</v>
      </c>
    </row>
    <row r="134" spans="1:26">
      <c r="A134" s="132"/>
      <c r="B134" s="224" t="s">
        <v>8</v>
      </c>
      <c r="C134" s="224" t="s">
        <v>1028</v>
      </c>
      <c r="D134" s="224" t="s">
        <v>2077</v>
      </c>
      <c r="E134" s="224" t="s">
        <v>2080</v>
      </c>
      <c r="F134" s="224" t="s">
        <v>2081</v>
      </c>
      <c r="G134" s="224">
        <v>0.32264095627236</v>
      </c>
      <c r="H134" s="224">
        <v>0.39079126217530002</v>
      </c>
      <c r="J134" s="224" t="s">
        <v>55</v>
      </c>
      <c r="K134" s="224" t="s">
        <v>55</v>
      </c>
      <c r="L134" s="224" t="s">
        <v>249</v>
      </c>
      <c r="M134" s="224">
        <v>0</v>
      </c>
      <c r="N134" s="224">
        <v>0</v>
      </c>
      <c r="O134" s="224">
        <v>0</v>
      </c>
      <c r="P134" s="224">
        <v>0</v>
      </c>
      <c r="Q134" s="224">
        <v>36770707477017.398</v>
      </c>
      <c r="R134" s="224">
        <v>0</v>
      </c>
      <c r="S134" s="224">
        <v>0</v>
      </c>
      <c r="T134" s="224">
        <v>0</v>
      </c>
      <c r="U134" s="224">
        <v>0</v>
      </c>
      <c r="V134" s="224">
        <v>0</v>
      </c>
      <c r="W134" s="224">
        <v>26072978763473.301</v>
      </c>
      <c r="X134" s="224">
        <v>0</v>
      </c>
      <c r="Y134" s="224">
        <v>0</v>
      </c>
      <c r="Z134" s="224">
        <v>0</v>
      </c>
    </row>
    <row r="135" spans="1:26">
      <c r="A135" s="132"/>
      <c r="B135" s="224" t="s">
        <v>8</v>
      </c>
      <c r="C135" s="224" t="s">
        <v>1028</v>
      </c>
      <c r="D135" s="224" t="s">
        <v>2077</v>
      </c>
      <c r="E135" s="224" t="s">
        <v>1893</v>
      </c>
      <c r="F135" s="224" t="s">
        <v>2081</v>
      </c>
      <c r="G135" s="224">
        <v>1</v>
      </c>
      <c r="H135" s="224">
        <v>1</v>
      </c>
      <c r="J135" s="224" t="s">
        <v>55</v>
      </c>
      <c r="K135" s="224" t="s">
        <v>55</v>
      </c>
      <c r="L135" s="224" t="s">
        <v>2071</v>
      </c>
      <c r="M135" s="224">
        <v>0</v>
      </c>
      <c r="N135" s="224">
        <v>0</v>
      </c>
      <c r="O135" s="224">
        <v>0</v>
      </c>
      <c r="P135" s="224">
        <v>0</v>
      </c>
      <c r="Q135" s="224">
        <v>0</v>
      </c>
      <c r="R135" s="224">
        <v>0</v>
      </c>
      <c r="S135" s="224">
        <v>0</v>
      </c>
      <c r="T135" s="224">
        <v>0</v>
      </c>
      <c r="U135" s="224">
        <v>0</v>
      </c>
      <c r="V135" s="224">
        <v>0</v>
      </c>
      <c r="W135" s="224">
        <v>13882013478512</v>
      </c>
      <c r="X135" s="224">
        <v>0</v>
      </c>
      <c r="Y135" s="224">
        <v>0</v>
      </c>
      <c r="Z135" s="224">
        <v>0</v>
      </c>
    </row>
    <row r="136" spans="1:26">
      <c r="A136" s="132"/>
      <c r="B136" s="224" t="s">
        <v>8</v>
      </c>
      <c r="C136" s="224" t="s">
        <v>1028</v>
      </c>
      <c r="D136" s="224" t="s">
        <v>515</v>
      </c>
      <c r="E136" s="224" t="s">
        <v>497</v>
      </c>
      <c r="F136" s="224" t="s">
        <v>2082</v>
      </c>
      <c r="G136" s="224">
        <v>2.2621868203252398E-3</v>
      </c>
      <c r="H136" s="224">
        <v>3.2360972945333398E-3</v>
      </c>
      <c r="J136" s="224" t="s">
        <v>58</v>
      </c>
      <c r="K136" s="224" t="s">
        <v>58</v>
      </c>
      <c r="L136" s="224" t="s">
        <v>249</v>
      </c>
      <c r="M136" s="224">
        <v>0</v>
      </c>
      <c r="N136" s="224">
        <v>0</v>
      </c>
      <c r="O136" s="224">
        <v>0</v>
      </c>
      <c r="P136" s="224">
        <v>0</v>
      </c>
      <c r="Q136" s="224">
        <v>36770707477017.398</v>
      </c>
      <c r="R136" s="224">
        <v>0</v>
      </c>
      <c r="S136" s="224">
        <v>0</v>
      </c>
      <c r="T136" s="224">
        <v>0</v>
      </c>
      <c r="U136" s="224">
        <v>0</v>
      </c>
      <c r="V136" s="224">
        <v>0</v>
      </c>
      <c r="W136" s="224">
        <v>26072978763473.301</v>
      </c>
      <c r="X136" s="224">
        <v>0</v>
      </c>
      <c r="Y136" s="224">
        <v>0</v>
      </c>
      <c r="Z136" s="224">
        <v>0</v>
      </c>
    </row>
    <row r="137" spans="1:26">
      <c r="A137" s="132"/>
      <c r="B137" s="224" t="s">
        <v>8</v>
      </c>
      <c r="C137" s="224" t="s">
        <v>1028</v>
      </c>
      <c r="D137" s="224" t="s">
        <v>515</v>
      </c>
      <c r="E137" s="224" t="s">
        <v>2079</v>
      </c>
      <c r="F137" s="224" t="s">
        <v>2082</v>
      </c>
      <c r="G137" s="224">
        <v>0.999666313480437</v>
      </c>
      <c r="H137" s="224">
        <v>0.99965017930966604</v>
      </c>
      <c r="J137" s="224" t="s">
        <v>58</v>
      </c>
      <c r="K137" s="224" t="s">
        <v>58</v>
      </c>
      <c r="L137" s="224" t="s">
        <v>2071</v>
      </c>
      <c r="M137" s="224">
        <v>0</v>
      </c>
      <c r="N137" s="224">
        <v>0</v>
      </c>
      <c r="O137" s="224">
        <v>0</v>
      </c>
      <c r="P137" s="224">
        <v>0</v>
      </c>
      <c r="Q137" s="224">
        <v>0</v>
      </c>
      <c r="R137" s="224">
        <v>0</v>
      </c>
      <c r="S137" s="224">
        <v>0</v>
      </c>
      <c r="T137" s="224">
        <v>0</v>
      </c>
      <c r="U137" s="224">
        <v>0</v>
      </c>
      <c r="V137" s="224">
        <v>0</v>
      </c>
      <c r="W137" s="224">
        <v>6021706551281.9404</v>
      </c>
      <c r="X137" s="224">
        <v>0</v>
      </c>
      <c r="Y137" s="224">
        <v>0</v>
      </c>
      <c r="Z137" s="224">
        <v>0</v>
      </c>
    </row>
    <row r="138" spans="1:26">
      <c r="A138" s="132"/>
      <c r="B138" s="224" t="s">
        <v>8</v>
      </c>
      <c r="C138" s="224" t="s">
        <v>1028</v>
      </c>
      <c r="D138" s="224" t="s">
        <v>515</v>
      </c>
      <c r="E138" s="224" t="s">
        <v>505</v>
      </c>
      <c r="F138" s="224" t="s">
        <v>2082</v>
      </c>
      <c r="G138" s="224">
        <v>1</v>
      </c>
      <c r="H138" s="224">
        <v>1</v>
      </c>
      <c r="J138" s="224" t="s">
        <v>61</v>
      </c>
      <c r="K138" s="224" t="s">
        <v>61</v>
      </c>
      <c r="L138" s="224" t="s">
        <v>249</v>
      </c>
      <c r="M138" s="224">
        <v>0</v>
      </c>
      <c r="N138" s="224">
        <v>0</v>
      </c>
      <c r="O138" s="224">
        <v>0</v>
      </c>
      <c r="P138" s="224">
        <v>0</v>
      </c>
      <c r="Q138" s="224">
        <v>36770707477017.398</v>
      </c>
      <c r="R138" s="224">
        <v>41330322088985.5</v>
      </c>
      <c r="S138" s="224">
        <v>4411081174609.4502</v>
      </c>
      <c r="T138" s="224">
        <v>0</v>
      </c>
      <c r="U138" s="224">
        <v>3036893266758.9399</v>
      </c>
      <c r="V138" s="224">
        <v>20984484139410.699</v>
      </c>
      <c r="W138" s="224">
        <v>26072978763473.301</v>
      </c>
      <c r="X138" s="224">
        <v>142177362249990</v>
      </c>
      <c r="Y138" s="224">
        <v>71923257366027.297</v>
      </c>
      <c r="Z138" s="224">
        <v>16741412200909.6</v>
      </c>
    </row>
    <row r="139" spans="1:26">
      <c r="A139" s="132"/>
      <c r="B139" s="224" t="s">
        <v>8</v>
      </c>
      <c r="C139" s="224" t="s">
        <v>1028</v>
      </c>
      <c r="D139" s="224" t="s">
        <v>515</v>
      </c>
      <c r="E139" s="224" t="s">
        <v>2080</v>
      </c>
      <c r="F139" s="224" t="s">
        <v>2082</v>
      </c>
      <c r="G139" s="224">
        <v>0.24949287458917099</v>
      </c>
      <c r="H139" s="224">
        <v>0.14847776214359501</v>
      </c>
      <c r="J139" s="224" t="s">
        <v>61</v>
      </c>
      <c r="K139" s="224" t="s">
        <v>61</v>
      </c>
      <c r="L139" s="224" t="s">
        <v>2071</v>
      </c>
      <c r="M139" s="224">
        <v>0</v>
      </c>
      <c r="N139" s="224">
        <v>0</v>
      </c>
      <c r="O139" s="224">
        <v>0</v>
      </c>
      <c r="P139" s="224">
        <v>0</v>
      </c>
      <c r="Q139" s="224">
        <v>0</v>
      </c>
      <c r="R139" s="224">
        <v>0</v>
      </c>
      <c r="S139" s="224">
        <v>0</v>
      </c>
      <c r="T139" s="224">
        <v>0</v>
      </c>
      <c r="U139" s="224">
        <v>0</v>
      </c>
      <c r="V139" s="224">
        <v>0</v>
      </c>
      <c r="W139" s="224">
        <v>0</v>
      </c>
      <c r="X139" s="224">
        <v>0</v>
      </c>
      <c r="Y139" s="224">
        <v>0</v>
      </c>
      <c r="Z139" s="224">
        <v>0</v>
      </c>
    </row>
    <row r="140" spans="1:26">
      <c r="A140" s="132"/>
      <c r="B140" s="224" t="s">
        <v>8</v>
      </c>
      <c r="C140" s="224" t="s">
        <v>1028</v>
      </c>
      <c r="D140" s="224" t="s">
        <v>515</v>
      </c>
      <c r="E140" s="224" t="s">
        <v>1893</v>
      </c>
      <c r="F140" s="224" t="s">
        <v>2082</v>
      </c>
      <c r="G140" s="224">
        <v>0.64678343980347197</v>
      </c>
      <c r="H140" s="224">
        <v>0.82568442100121398</v>
      </c>
      <c r="J140" s="224" t="s">
        <v>64</v>
      </c>
      <c r="K140" s="224" t="s">
        <v>64</v>
      </c>
      <c r="L140" s="224" t="s">
        <v>249</v>
      </c>
      <c r="M140" s="224">
        <v>0</v>
      </c>
      <c r="N140" s="224">
        <v>0</v>
      </c>
      <c r="O140" s="224">
        <v>0</v>
      </c>
      <c r="P140" s="224">
        <v>0</v>
      </c>
      <c r="Q140" s="224">
        <v>36770707477017.398</v>
      </c>
      <c r="R140" s="224">
        <v>112969547043227</v>
      </c>
      <c r="S140" s="224">
        <v>12056955210599.1</v>
      </c>
      <c r="T140" s="224">
        <v>0</v>
      </c>
      <c r="U140" s="224">
        <v>8300841595807.79</v>
      </c>
      <c r="V140" s="224">
        <v>57357589981055.898</v>
      </c>
      <c r="W140" s="224">
        <v>26072978763473.301</v>
      </c>
      <c r="X140" s="224">
        <v>388618123483306</v>
      </c>
      <c r="Y140" s="224">
        <v>196590236800474</v>
      </c>
      <c r="Z140" s="224">
        <v>45759860015819.602</v>
      </c>
    </row>
    <row r="141" spans="1:26">
      <c r="A141" s="132"/>
      <c r="B141" s="224" t="s">
        <v>11</v>
      </c>
      <c r="C141" s="224" t="s">
        <v>1028</v>
      </c>
      <c r="D141" s="224" t="s">
        <v>2077</v>
      </c>
      <c r="E141" s="224" t="s">
        <v>497</v>
      </c>
      <c r="F141" s="224" t="s">
        <v>2078</v>
      </c>
      <c r="G141" s="224">
        <v>6.5953928091628505E-2</v>
      </c>
      <c r="H141" s="224">
        <v>8.5217338913260804E-2</v>
      </c>
      <c r="J141" s="224" t="s">
        <v>64</v>
      </c>
      <c r="K141" s="224" t="s">
        <v>64</v>
      </c>
      <c r="L141" s="224" t="s">
        <v>2071</v>
      </c>
      <c r="M141" s="224">
        <v>0</v>
      </c>
      <c r="N141" s="224">
        <v>0</v>
      </c>
      <c r="O141" s="224">
        <v>0</v>
      </c>
      <c r="P141" s="224">
        <v>0</v>
      </c>
      <c r="Q141" s="224">
        <v>0</v>
      </c>
      <c r="R141" s="224">
        <v>7751547043227.2002</v>
      </c>
      <c r="S141" s="224">
        <v>0</v>
      </c>
      <c r="T141" s="224">
        <v>0</v>
      </c>
      <c r="U141" s="224">
        <v>8215841595807.79</v>
      </c>
      <c r="V141" s="224">
        <v>11832589981055.9</v>
      </c>
      <c r="W141" s="224">
        <v>0</v>
      </c>
      <c r="X141" s="224">
        <v>76602123483306.297</v>
      </c>
      <c r="Y141" s="224">
        <v>23979236800474.5</v>
      </c>
      <c r="Z141" s="224">
        <v>0</v>
      </c>
    </row>
    <row r="142" spans="1:26">
      <c r="A142" s="132"/>
      <c r="B142" s="224" t="s">
        <v>11</v>
      </c>
      <c r="C142" s="224" t="s">
        <v>1028</v>
      </c>
      <c r="D142" s="224" t="s">
        <v>2077</v>
      </c>
      <c r="E142" s="224" t="s">
        <v>2079</v>
      </c>
      <c r="F142" s="224" t="s">
        <v>2078</v>
      </c>
      <c r="G142" s="224">
        <v>0.99998751787595297</v>
      </c>
      <c r="H142" s="224">
        <v>0.99996350359678599</v>
      </c>
      <c r="J142" s="224" t="s">
        <v>67</v>
      </c>
      <c r="K142" s="224" t="s">
        <v>67</v>
      </c>
      <c r="L142" s="224" t="s">
        <v>249</v>
      </c>
      <c r="M142" s="224">
        <v>0</v>
      </c>
      <c r="N142" s="224">
        <v>0</v>
      </c>
      <c r="O142" s="224">
        <v>0</v>
      </c>
      <c r="P142" s="224">
        <v>0</v>
      </c>
      <c r="Q142" s="224">
        <v>36770707477017.398</v>
      </c>
      <c r="R142" s="224">
        <v>843674511513.89905</v>
      </c>
      <c r="S142" s="224">
        <v>1266388904949.8701</v>
      </c>
      <c r="T142" s="224">
        <v>0</v>
      </c>
      <c r="U142" s="224">
        <v>10781126051404.5</v>
      </c>
      <c r="V142" s="224">
        <v>41745992279706.797</v>
      </c>
      <c r="W142" s="224">
        <v>26072978763473.301</v>
      </c>
      <c r="X142" s="224">
        <v>127291807746551</v>
      </c>
      <c r="Y142" s="224">
        <v>183461868968852</v>
      </c>
      <c r="Z142" s="224">
        <v>57342486370617.797</v>
      </c>
    </row>
    <row r="143" spans="1:26">
      <c r="A143" s="132"/>
      <c r="B143" s="224" t="s">
        <v>11</v>
      </c>
      <c r="C143" s="224" t="s">
        <v>1028</v>
      </c>
      <c r="D143" s="224" t="s">
        <v>2077</v>
      </c>
      <c r="E143" s="224" t="s">
        <v>505</v>
      </c>
      <c r="F143" s="224" t="s">
        <v>2078</v>
      </c>
      <c r="G143" s="224">
        <v>1</v>
      </c>
      <c r="H143" s="224">
        <v>1</v>
      </c>
      <c r="J143" s="224" t="s">
        <v>67</v>
      </c>
      <c r="K143" s="224" t="s">
        <v>67</v>
      </c>
      <c r="L143" s="224" t="s">
        <v>2071</v>
      </c>
      <c r="M143" s="224">
        <v>0</v>
      </c>
      <c r="N143" s="224">
        <v>0</v>
      </c>
      <c r="O143" s="224">
        <v>0</v>
      </c>
      <c r="P143" s="224">
        <v>0</v>
      </c>
      <c r="Q143" s="224">
        <v>0</v>
      </c>
      <c r="R143" s="224">
        <v>0</v>
      </c>
      <c r="S143" s="224">
        <v>0</v>
      </c>
      <c r="T143" s="224">
        <v>0</v>
      </c>
      <c r="U143" s="224">
        <v>9435126051404.5898</v>
      </c>
      <c r="V143" s="224">
        <v>31728992279706.801</v>
      </c>
      <c r="W143" s="224">
        <v>0</v>
      </c>
      <c r="X143" s="224">
        <v>0</v>
      </c>
      <c r="Y143" s="224">
        <v>57782868968852.797</v>
      </c>
      <c r="Z143" s="224">
        <v>54262486370617.797</v>
      </c>
    </row>
    <row r="144" spans="1:26">
      <c r="A144" s="132"/>
      <c r="B144" s="224" t="s">
        <v>11</v>
      </c>
      <c r="C144" s="224" t="s">
        <v>1028</v>
      </c>
      <c r="D144" s="224" t="s">
        <v>2077</v>
      </c>
      <c r="E144" s="224" t="s">
        <v>2080</v>
      </c>
      <c r="F144" s="224" t="s">
        <v>2078</v>
      </c>
      <c r="G144" s="224">
        <v>0.46000051524485103</v>
      </c>
      <c r="H144" s="224">
        <v>0.32038330120049202</v>
      </c>
      <c r="J144" s="224" t="s">
        <v>70</v>
      </c>
      <c r="K144" s="224" t="s">
        <v>70</v>
      </c>
      <c r="L144" s="224" t="s">
        <v>249</v>
      </c>
      <c r="M144" s="224">
        <v>0</v>
      </c>
      <c r="N144" s="224">
        <v>0</v>
      </c>
      <c r="O144" s="224">
        <v>0</v>
      </c>
      <c r="P144" s="224">
        <v>0</v>
      </c>
      <c r="Q144" s="224">
        <v>36770707477017.398</v>
      </c>
      <c r="R144" s="224">
        <v>0</v>
      </c>
      <c r="S144" s="224">
        <v>0</v>
      </c>
      <c r="T144" s="224">
        <v>0</v>
      </c>
      <c r="U144" s="224">
        <v>0</v>
      </c>
      <c r="V144" s="224">
        <v>0</v>
      </c>
      <c r="W144" s="224">
        <v>26072978763473.301</v>
      </c>
      <c r="X144" s="224">
        <v>0</v>
      </c>
      <c r="Y144" s="224">
        <v>0</v>
      </c>
      <c r="Z144" s="224">
        <v>0</v>
      </c>
    </row>
    <row r="145" spans="1:26">
      <c r="A145" s="132"/>
      <c r="B145" s="224" t="s">
        <v>11</v>
      </c>
      <c r="C145" s="224" t="s">
        <v>1028</v>
      </c>
      <c r="D145" s="224" t="s">
        <v>2077</v>
      </c>
      <c r="E145" s="224" t="s">
        <v>1893</v>
      </c>
      <c r="F145" s="224" t="s">
        <v>2078</v>
      </c>
      <c r="G145" s="224">
        <v>1</v>
      </c>
      <c r="H145" s="224">
        <v>1</v>
      </c>
      <c r="J145" s="224" t="s">
        <v>70</v>
      </c>
      <c r="K145" s="224" t="s">
        <v>70</v>
      </c>
      <c r="L145" s="224" t="s">
        <v>2071</v>
      </c>
      <c r="M145" s="224">
        <v>0</v>
      </c>
      <c r="N145" s="224">
        <v>0</v>
      </c>
      <c r="O145" s="224">
        <v>0</v>
      </c>
      <c r="P145" s="224">
        <v>0</v>
      </c>
      <c r="Q145" s="224">
        <v>0</v>
      </c>
      <c r="R145" s="224">
        <v>0</v>
      </c>
      <c r="S145" s="224">
        <v>0</v>
      </c>
      <c r="T145" s="224">
        <v>0</v>
      </c>
      <c r="U145" s="224">
        <v>0</v>
      </c>
      <c r="V145" s="224">
        <v>0</v>
      </c>
      <c r="W145" s="224">
        <v>11330786679519.801</v>
      </c>
      <c r="X145" s="224">
        <v>0</v>
      </c>
      <c r="Y145" s="224">
        <v>0</v>
      </c>
      <c r="Z145" s="224">
        <v>0</v>
      </c>
    </row>
    <row r="146" spans="1:26">
      <c r="A146" s="132"/>
      <c r="B146" s="224" t="s">
        <v>11</v>
      </c>
      <c r="C146" s="224" t="s">
        <v>1028</v>
      </c>
      <c r="D146" s="224" t="s">
        <v>2077</v>
      </c>
      <c r="E146" s="224" t="s">
        <v>497</v>
      </c>
      <c r="F146" s="224" t="s">
        <v>2081</v>
      </c>
      <c r="G146" s="224">
        <v>6.5953928091628505E-2</v>
      </c>
      <c r="H146" s="224">
        <v>8.5217338913260804E-2</v>
      </c>
      <c r="J146" s="224" t="s">
        <v>73</v>
      </c>
      <c r="K146" s="224" t="s">
        <v>73</v>
      </c>
      <c r="L146" s="224" t="s">
        <v>249</v>
      </c>
      <c r="M146" s="224">
        <v>0</v>
      </c>
      <c r="N146" s="224">
        <v>0</v>
      </c>
      <c r="O146" s="224">
        <v>0</v>
      </c>
      <c r="P146" s="224">
        <v>0</v>
      </c>
      <c r="Q146" s="224">
        <v>36770707477017.398</v>
      </c>
      <c r="R146" s="224">
        <v>6775731131922.6797</v>
      </c>
      <c r="S146" s="224">
        <v>0</v>
      </c>
      <c r="T146" s="224">
        <v>0</v>
      </c>
      <c r="U146" s="224">
        <v>9924454815869.7793</v>
      </c>
      <c r="V146" s="224">
        <v>109923019944354</v>
      </c>
      <c r="W146" s="224">
        <v>26072978763473.301</v>
      </c>
      <c r="X146" s="224">
        <v>200315028655106</v>
      </c>
      <c r="Y146" s="224">
        <v>156990428306205</v>
      </c>
      <c r="Z146" s="224">
        <v>24138989633774.102</v>
      </c>
    </row>
    <row r="147" spans="1:26">
      <c r="A147" s="132"/>
      <c r="B147" s="224" t="s">
        <v>11</v>
      </c>
      <c r="C147" s="224" t="s">
        <v>1028</v>
      </c>
      <c r="D147" s="224" t="s">
        <v>2077</v>
      </c>
      <c r="E147" s="224" t="s">
        <v>2079</v>
      </c>
      <c r="F147" s="224" t="s">
        <v>2081</v>
      </c>
      <c r="G147" s="224">
        <v>0.99998751787595197</v>
      </c>
      <c r="H147" s="224">
        <v>0.99996350359678599</v>
      </c>
      <c r="J147" s="224" t="s">
        <v>73</v>
      </c>
      <c r="K147" s="224" t="s">
        <v>73</v>
      </c>
      <c r="L147" s="224" t="s">
        <v>2071</v>
      </c>
      <c r="M147" s="224">
        <v>0</v>
      </c>
      <c r="N147" s="224">
        <v>0</v>
      </c>
      <c r="O147" s="224">
        <v>0</v>
      </c>
      <c r="P147" s="224">
        <v>0</v>
      </c>
      <c r="Q147" s="224">
        <v>13962707477017.4</v>
      </c>
      <c r="R147" s="224">
        <v>2147731131922.6799</v>
      </c>
      <c r="S147" s="224">
        <v>0</v>
      </c>
      <c r="T147" s="224">
        <v>0</v>
      </c>
      <c r="U147" s="224">
        <v>9924454815869.7793</v>
      </c>
      <c r="V147" s="224">
        <v>100294019944354</v>
      </c>
      <c r="W147" s="224">
        <v>16416242722316.199</v>
      </c>
      <c r="X147" s="224">
        <v>135642028655106</v>
      </c>
      <c r="Y147" s="224">
        <v>103837428306205</v>
      </c>
      <c r="Z147" s="224">
        <v>17113989633774.1</v>
      </c>
    </row>
    <row r="148" spans="1:26">
      <c r="A148" s="132"/>
      <c r="B148" s="224" t="s">
        <v>11</v>
      </c>
      <c r="C148" s="224" t="s">
        <v>1028</v>
      </c>
      <c r="D148" s="224" t="s">
        <v>2077</v>
      </c>
      <c r="E148" s="224" t="s">
        <v>505</v>
      </c>
      <c r="F148" s="224" t="s">
        <v>2081</v>
      </c>
      <c r="G148" s="224">
        <v>1</v>
      </c>
      <c r="H148" s="224">
        <v>1</v>
      </c>
      <c r="J148" s="224" t="s">
        <v>75</v>
      </c>
      <c r="K148" s="224" t="s">
        <v>75</v>
      </c>
      <c r="L148" s="224" t="s">
        <v>249</v>
      </c>
      <c r="M148" s="224">
        <v>0</v>
      </c>
      <c r="N148" s="224">
        <v>0</v>
      </c>
      <c r="O148" s="224">
        <v>0</v>
      </c>
      <c r="P148" s="224">
        <v>0</v>
      </c>
      <c r="Q148" s="224">
        <v>36770707477017.398</v>
      </c>
      <c r="R148" s="224">
        <v>0</v>
      </c>
      <c r="S148" s="224">
        <v>0</v>
      </c>
      <c r="T148" s="224">
        <v>0</v>
      </c>
      <c r="U148" s="224">
        <v>0</v>
      </c>
      <c r="V148" s="224">
        <v>0</v>
      </c>
      <c r="W148" s="224">
        <v>26072978763473.301</v>
      </c>
      <c r="X148" s="224">
        <v>0</v>
      </c>
      <c r="Y148" s="224">
        <v>0</v>
      </c>
      <c r="Z148" s="224">
        <v>0</v>
      </c>
    </row>
    <row r="149" spans="1:26">
      <c r="A149" s="132"/>
      <c r="B149" s="224" t="s">
        <v>11</v>
      </c>
      <c r="C149" s="224" t="s">
        <v>1028</v>
      </c>
      <c r="D149" s="224" t="s">
        <v>2077</v>
      </c>
      <c r="E149" s="224" t="s">
        <v>2080</v>
      </c>
      <c r="F149" s="224" t="s">
        <v>2081</v>
      </c>
      <c r="G149" s="224">
        <v>0.46000051524485103</v>
      </c>
      <c r="H149" s="224">
        <v>0.32038330120049202</v>
      </c>
      <c r="J149" s="224" t="s">
        <v>75</v>
      </c>
      <c r="K149" s="224" t="s">
        <v>75</v>
      </c>
      <c r="L149" s="224" t="s">
        <v>2071</v>
      </c>
      <c r="M149" s="224">
        <v>0</v>
      </c>
      <c r="N149" s="224">
        <v>0</v>
      </c>
      <c r="O149" s="224">
        <v>0</v>
      </c>
      <c r="P149" s="224">
        <v>0</v>
      </c>
      <c r="Q149" s="224">
        <v>0</v>
      </c>
      <c r="R149" s="224">
        <v>0</v>
      </c>
      <c r="S149" s="224">
        <v>0</v>
      </c>
      <c r="T149" s="224">
        <v>0</v>
      </c>
      <c r="U149" s="224">
        <v>0</v>
      </c>
      <c r="V149" s="224">
        <v>0</v>
      </c>
      <c r="W149" s="224">
        <v>23310344871830.898</v>
      </c>
      <c r="X149" s="224">
        <v>0</v>
      </c>
      <c r="Y149" s="224">
        <v>0</v>
      </c>
      <c r="Z149" s="224">
        <v>0</v>
      </c>
    </row>
    <row r="150" spans="1:26">
      <c r="A150" s="132"/>
      <c r="B150" s="224" t="s">
        <v>11</v>
      </c>
      <c r="C150" s="224" t="s">
        <v>1028</v>
      </c>
      <c r="D150" s="224" t="s">
        <v>2077</v>
      </c>
      <c r="E150" s="224" t="s">
        <v>1893</v>
      </c>
      <c r="F150" s="224" t="s">
        <v>2081</v>
      </c>
      <c r="G150" s="224">
        <v>1</v>
      </c>
      <c r="H150" s="224">
        <v>1</v>
      </c>
      <c r="J150" s="224" t="s">
        <v>78</v>
      </c>
      <c r="K150" s="224" t="s">
        <v>78</v>
      </c>
      <c r="L150" s="224" t="s">
        <v>249</v>
      </c>
      <c r="M150" s="224">
        <v>0</v>
      </c>
      <c r="N150" s="224">
        <v>0</v>
      </c>
      <c r="O150" s="224">
        <v>0</v>
      </c>
      <c r="P150" s="224">
        <v>0</v>
      </c>
      <c r="Q150" s="224">
        <v>36770707477017.398</v>
      </c>
      <c r="R150" s="224">
        <v>0</v>
      </c>
      <c r="S150" s="224">
        <v>0</v>
      </c>
      <c r="T150" s="224">
        <v>0</v>
      </c>
      <c r="U150" s="224">
        <v>0</v>
      </c>
      <c r="V150" s="224">
        <v>0</v>
      </c>
      <c r="W150" s="224">
        <v>26072978763473.301</v>
      </c>
      <c r="X150" s="224">
        <v>0</v>
      </c>
      <c r="Y150" s="224">
        <v>0</v>
      </c>
      <c r="Z150" s="224">
        <v>0</v>
      </c>
    </row>
    <row r="151" spans="1:26">
      <c r="A151" s="132"/>
      <c r="B151" s="224" t="s">
        <v>11</v>
      </c>
      <c r="C151" s="224" t="s">
        <v>1028</v>
      </c>
      <c r="D151" s="224" t="s">
        <v>515</v>
      </c>
      <c r="E151" s="224" t="s">
        <v>497</v>
      </c>
      <c r="F151" s="224" t="s">
        <v>2082</v>
      </c>
      <c r="G151" s="224">
        <v>9.1294579645895997E-3</v>
      </c>
      <c r="H151" s="224">
        <v>1.11763762426004E-2</v>
      </c>
      <c r="J151" s="224" t="s">
        <v>78</v>
      </c>
      <c r="K151" s="224" t="s">
        <v>78</v>
      </c>
      <c r="L151" s="224" t="s">
        <v>2071</v>
      </c>
      <c r="M151" s="224">
        <v>0</v>
      </c>
      <c r="N151" s="224">
        <v>0</v>
      </c>
      <c r="O151" s="224">
        <v>0</v>
      </c>
      <c r="P151" s="224">
        <v>0</v>
      </c>
      <c r="Q151" s="224">
        <v>21060707477017.398</v>
      </c>
      <c r="R151" s="224">
        <v>0</v>
      </c>
      <c r="S151" s="224">
        <v>0</v>
      </c>
      <c r="T151" s="224">
        <v>0</v>
      </c>
      <c r="U151" s="224">
        <v>0</v>
      </c>
      <c r="V151" s="224">
        <v>0</v>
      </c>
      <c r="W151" s="224">
        <v>23909508692206.301</v>
      </c>
      <c r="X151" s="224">
        <v>0</v>
      </c>
      <c r="Y151" s="224">
        <v>0</v>
      </c>
      <c r="Z151" s="224">
        <v>0</v>
      </c>
    </row>
    <row r="152" spans="1:26">
      <c r="A152" s="132"/>
      <c r="B152" s="224" t="s">
        <v>11</v>
      </c>
      <c r="C152" s="224" t="s">
        <v>1028</v>
      </c>
      <c r="D152" s="224" t="s">
        <v>515</v>
      </c>
      <c r="E152" s="224" t="s">
        <v>2079</v>
      </c>
      <c r="F152" s="224" t="s">
        <v>2082</v>
      </c>
      <c r="G152" s="224">
        <v>0.99925804639253102</v>
      </c>
      <c r="H152" s="224">
        <v>0.99953795154974101</v>
      </c>
      <c r="J152" s="224" t="s">
        <v>81</v>
      </c>
      <c r="K152" s="224" t="s">
        <v>81</v>
      </c>
      <c r="L152" s="224" t="s">
        <v>249</v>
      </c>
      <c r="M152" s="224">
        <v>0</v>
      </c>
      <c r="N152" s="224">
        <v>0</v>
      </c>
      <c r="O152" s="224">
        <v>0</v>
      </c>
      <c r="P152" s="224">
        <v>0</v>
      </c>
      <c r="Q152" s="224">
        <v>36770707477017.398</v>
      </c>
      <c r="R152" s="224">
        <v>0</v>
      </c>
      <c r="S152" s="224">
        <v>0</v>
      </c>
      <c r="T152" s="224">
        <v>0</v>
      </c>
      <c r="U152" s="224">
        <v>0</v>
      </c>
      <c r="V152" s="224">
        <v>0</v>
      </c>
      <c r="W152" s="224">
        <v>26072978763473.301</v>
      </c>
      <c r="X152" s="224">
        <v>0</v>
      </c>
      <c r="Y152" s="224">
        <v>0</v>
      </c>
      <c r="Z152" s="224">
        <v>0</v>
      </c>
    </row>
    <row r="153" spans="1:26">
      <c r="A153" s="132"/>
      <c r="B153" s="224" t="s">
        <v>11</v>
      </c>
      <c r="C153" s="224" t="s">
        <v>1028</v>
      </c>
      <c r="D153" s="224" t="s">
        <v>515</v>
      </c>
      <c r="E153" s="224" t="s">
        <v>505</v>
      </c>
      <c r="F153" s="224" t="s">
        <v>2082</v>
      </c>
      <c r="G153" s="224">
        <v>1</v>
      </c>
      <c r="H153" s="224">
        <v>1</v>
      </c>
      <c r="J153" s="224" t="s">
        <v>81</v>
      </c>
      <c r="K153" s="224" t="s">
        <v>81</v>
      </c>
      <c r="L153" s="224" t="s">
        <v>2071</v>
      </c>
      <c r="M153" s="224">
        <v>0</v>
      </c>
      <c r="N153" s="224">
        <v>0</v>
      </c>
      <c r="O153" s="224">
        <v>0</v>
      </c>
      <c r="P153" s="224">
        <v>0</v>
      </c>
      <c r="Q153" s="224">
        <v>0</v>
      </c>
      <c r="R153" s="224">
        <v>0</v>
      </c>
      <c r="S153" s="224">
        <v>0</v>
      </c>
      <c r="T153" s="224">
        <v>0</v>
      </c>
      <c r="U153" s="224">
        <v>0</v>
      </c>
      <c r="V153" s="224">
        <v>0</v>
      </c>
      <c r="W153" s="224">
        <v>5789052514646.7998</v>
      </c>
      <c r="X153" s="224">
        <v>0</v>
      </c>
      <c r="Y153" s="224">
        <v>0</v>
      </c>
      <c r="Z153" s="224">
        <v>0</v>
      </c>
    </row>
    <row r="154" spans="1:26">
      <c r="A154" s="132"/>
      <c r="B154" s="224" t="s">
        <v>11</v>
      </c>
      <c r="C154" s="224" t="s">
        <v>1028</v>
      </c>
      <c r="D154" s="224" t="s">
        <v>515</v>
      </c>
      <c r="E154" s="224" t="s">
        <v>2080</v>
      </c>
      <c r="F154" s="224" t="s">
        <v>2082</v>
      </c>
      <c r="G154" s="224">
        <v>0.44928608416659399</v>
      </c>
      <c r="H154" s="224">
        <v>0.26786861186424099</v>
      </c>
      <c r="J154" s="224" t="s">
        <v>84</v>
      </c>
      <c r="K154" s="224" t="s">
        <v>84</v>
      </c>
      <c r="L154" s="224" t="s">
        <v>249</v>
      </c>
      <c r="M154" s="224">
        <v>0</v>
      </c>
      <c r="N154" s="224">
        <v>0</v>
      </c>
      <c r="O154" s="224">
        <v>0</v>
      </c>
      <c r="P154" s="224">
        <v>0</v>
      </c>
      <c r="Q154" s="224">
        <v>36770707477017.398</v>
      </c>
      <c r="R154" s="224">
        <v>16584512584166.301</v>
      </c>
      <c r="S154" s="224">
        <v>5207579593861.3203</v>
      </c>
      <c r="T154" s="224">
        <v>0</v>
      </c>
      <c r="U154" s="224">
        <v>35494820634610.398</v>
      </c>
      <c r="V154" s="224">
        <v>165549654745930</v>
      </c>
      <c r="W154" s="224">
        <v>26072978763473.301</v>
      </c>
      <c r="X154" s="224">
        <v>2795874212787600</v>
      </c>
      <c r="Y154" s="224">
        <v>274126851748861</v>
      </c>
      <c r="Z154" s="224">
        <v>93742590930271</v>
      </c>
    </row>
    <row r="155" spans="1:26">
      <c r="A155" s="132"/>
      <c r="B155" s="224" t="s">
        <v>11</v>
      </c>
      <c r="C155" s="224" t="s">
        <v>1028</v>
      </c>
      <c r="D155" s="224" t="s">
        <v>515</v>
      </c>
      <c r="E155" s="224" t="s">
        <v>1893</v>
      </c>
      <c r="F155" s="224" t="s">
        <v>2082</v>
      </c>
      <c r="G155" s="224">
        <v>0.60648960928898998</v>
      </c>
      <c r="H155" s="224">
        <v>0.80599250832125902</v>
      </c>
      <c r="J155" s="224" t="s">
        <v>84</v>
      </c>
      <c r="K155" s="224" t="s">
        <v>84</v>
      </c>
      <c r="L155" s="224" t="s">
        <v>2071</v>
      </c>
      <c r="M155" s="224">
        <v>0</v>
      </c>
      <c r="N155" s="224">
        <v>0</v>
      </c>
      <c r="O155" s="224">
        <v>0</v>
      </c>
      <c r="P155" s="224">
        <v>0</v>
      </c>
      <c r="Q155" s="224">
        <v>0</v>
      </c>
      <c r="R155" s="224">
        <v>0</v>
      </c>
      <c r="S155" s="224">
        <v>2867579593861.3198</v>
      </c>
      <c r="T155" s="224">
        <v>0</v>
      </c>
      <c r="U155" s="224">
        <v>0</v>
      </c>
      <c r="V155" s="224">
        <v>158029654745930</v>
      </c>
      <c r="W155" s="224">
        <v>14497112506876.1</v>
      </c>
      <c r="X155" s="224">
        <v>2327246212787600</v>
      </c>
      <c r="Y155" s="224">
        <v>103971851748861</v>
      </c>
      <c r="Z155" s="224">
        <v>0</v>
      </c>
    </row>
    <row r="156" spans="1:26">
      <c r="A156" s="132"/>
      <c r="B156" s="224" t="s">
        <v>14</v>
      </c>
      <c r="C156" s="224" t="s">
        <v>1028</v>
      </c>
      <c r="D156" s="224" t="s">
        <v>2077</v>
      </c>
      <c r="E156" s="224" t="s">
        <v>497</v>
      </c>
      <c r="F156" s="224" t="s">
        <v>2078</v>
      </c>
      <c r="G156" s="224">
        <v>5.4445833781760399E-2</v>
      </c>
      <c r="H156" s="224">
        <v>0.121918465764992</v>
      </c>
      <c r="J156" s="224" t="s">
        <v>86</v>
      </c>
      <c r="K156" s="224" t="s">
        <v>86</v>
      </c>
      <c r="L156" s="224" t="s">
        <v>249</v>
      </c>
      <c r="M156" s="224">
        <v>0</v>
      </c>
      <c r="N156" s="224">
        <v>0</v>
      </c>
      <c r="O156" s="224">
        <v>0</v>
      </c>
      <c r="P156" s="224">
        <v>0</v>
      </c>
      <c r="Q156" s="224">
        <v>36770707477017.398</v>
      </c>
      <c r="R156" s="224">
        <v>463039964458.79102</v>
      </c>
      <c r="S156" s="224">
        <v>695041352484.11694</v>
      </c>
      <c r="T156" s="224">
        <v>0</v>
      </c>
      <c r="U156" s="224">
        <v>5917083135189.4902</v>
      </c>
      <c r="V156" s="224">
        <v>22911753902350.699</v>
      </c>
      <c r="W156" s="224">
        <v>26072978763473.301</v>
      </c>
      <c r="X156" s="224">
        <v>69862480530665.602</v>
      </c>
      <c r="Y156" s="224">
        <v>100690700178254</v>
      </c>
      <c r="Z156" s="224">
        <v>31471690194106.5</v>
      </c>
    </row>
    <row r="157" spans="1:26">
      <c r="A157" s="132"/>
      <c r="B157" s="224" t="s">
        <v>14</v>
      </c>
      <c r="C157" s="224" t="s">
        <v>1028</v>
      </c>
      <c r="D157" s="224" t="s">
        <v>2077</v>
      </c>
      <c r="E157" s="224" t="s">
        <v>2079</v>
      </c>
      <c r="F157" s="224" t="s">
        <v>2078</v>
      </c>
      <c r="G157" s="224">
        <v>0.99998739279698501</v>
      </c>
      <c r="H157" s="224">
        <v>0.99999087624026395</v>
      </c>
      <c r="J157" s="224" t="s">
        <v>86</v>
      </c>
      <c r="K157" s="224" t="s">
        <v>86</v>
      </c>
      <c r="L157" s="224" t="s">
        <v>2071</v>
      </c>
      <c r="M157" s="224">
        <v>0</v>
      </c>
      <c r="N157" s="224">
        <v>0</v>
      </c>
      <c r="O157" s="224">
        <v>0</v>
      </c>
      <c r="P157" s="224">
        <v>0</v>
      </c>
      <c r="Q157" s="224">
        <v>13685707477017.4</v>
      </c>
      <c r="R157" s="224">
        <v>0</v>
      </c>
      <c r="S157" s="224">
        <v>0</v>
      </c>
      <c r="T157" s="224">
        <v>0</v>
      </c>
      <c r="U157" s="224">
        <v>5917083135189.4902</v>
      </c>
      <c r="V157" s="224">
        <v>15561753902350.699</v>
      </c>
      <c r="W157" s="224">
        <v>19149130892379.602</v>
      </c>
      <c r="X157" s="224">
        <v>0</v>
      </c>
      <c r="Y157" s="224">
        <v>0</v>
      </c>
      <c r="Z157" s="224">
        <v>26230690194106.5</v>
      </c>
    </row>
    <row r="158" spans="1:26">
      <c r="A158" s="132"/>
      <c r="B158" s="224" t="s">
        <v>14</v>
      </c>
      <c r="C158" s="224" t="s">
        <v>1028</v>
      </c>
      <c r="D158" s="224" t="s">
        <v>2077</v>
      </c>
      <c r="E158" s="224" t="s">
        <v>505</v>
      </c>
      <c r="F158" s="224" t="s">
        <v>2078</v>
      </c>
      <c r="G158" s="224">
        <v>1</v>
      </c>
      <c r="H158" s="224">
        <v>1</v>
      </c>
      <c r="J158" s="224" t="s">
        <v>89</v>
      </c>
      <c r="K158" s="224" t="s">
        <v>89</v>
      </c>
      <c r="L158" s="224" t="s">
        <v>249</v>
      </c>
      <c r="M158" s="224">
        <v>0</v>
      </c>
      <c r="N158" s="224">
        <v>0</v>
      </c>
      <c r="O158" s="224">
        <v>0</v>
      </c>
      <c r="P158" s="224">
        <v>0</v>
      </c>
      <c r="Q158" s="224">
        <v>36770707477017.398</v>
      </c>
      <c r="R158" s="224">
        <v>0</v>
      </c>
      <c r="S158" s="224">
        <v>0</v>
      </c>
      <c r="T158" s="224">
        <v>0</v>
      </c>
      <c r="U158" s="224">
        <v>0</v>
      </c>
      <c r="V158" s="224">
        <v>0</v>
      </c>
      <c r="W158" s="224">
        <v>26072978763473.301</v>
      </c>
      <c r="X158" s="224">
        <v>0</v>
      </c>
      <c r="Y158" s="224">
        <v>0</v>
      </c>
      <c r="Z158" s="224">
        <v>0</v>
      </c>
    </row>
    <row r="159" spans="1:26">
      <c r="A159" s="132"/>
      <c r="B159" s="224" t="s">
        <v>14</v>
      </c>
      <c r="C159" s="224" t="s">
        <v>1028</v>
      </c>
      <c r="D159" s="224" t="s">
        <v>2077</v>
      </c>
      <c r="E159" s="224" t="s">
        <v>2080</v>
      </c>
      <c r="F159" s="224" t="s">
        <v>2078</v>
      </c>
      <c r="G159" s="224">
        <v>0.47406947630970903</v>
      </c>
      <c r="H159" s="224">
        <v>0.55897330362326403</v>
      </c>
      <c r="J159" s="224" t="s">
        <v>89</v>
      </c>
      <c r="K159" s="224" t="s">
        <v>89</v>
      </c>
      <c r="L159" s="224" t="s">
        <v>2071</v>
      </c>
      <c r="M159" s="224">
        <v>0</v>
      </c>
      <c r="N159" s="224">
        <v>0</v>
      </c>
      <c r="O159" s="224">
        <v>0</v>
      </c>
      <c r="P159" s="224">
        <v>0</v>
      </c>
      <c r="Q159" s="224">
        <v>0</v>
      </c>
      <c r="R159" s="224">
        <v>0</v>
      </c>
      <c r="S159" s="224">
        <v>0</v>
      </c>
      <c r="T159" s="224">
        <v>0</v>
      </c>
      <c r="U159" s="224">
        <v>0</v>
      </c>
      <c r="V159" s="224">
        <v>0</v>
      </c>
      <c r="W159" s="224">
        <v>0</v>
      </c>
      <c r="X159" s="224">
        <v>0</v>
      </c>
      <c r="Y159" s="224">
        <v>0</v>
      </c>
      <c r="Z159" s="224">
        <v>0</v>
      </c>
    </row>
    <row r="160" spans="1:26">
      <c r="A160" s="132"/>
      <c r="B160" s="224" t="s">
        <v>14</v>
      </c>
      <c r="C160" s="224" t="s">
        <v>1028</v>
      </c>
      <c r="D160" s="224" t="s">
        <v>2077</v>
      </c>
      <c r="E160" s="224" t="s">
        <v>1893</v>
      </c>
      <c r="F160" s="224" t="s">
        <v>2078</v>
      </c>
      <c r="G160" s="224">
        <v>1</v>
      </c>
      <c r="H160" s="224">
        <v>1</v>
      </c>
      <c r="J160" s="224" t="s">
        <v>92</v>
      </c>
      <c r="K160" s="224" t="s">
        <v>92</v>
      </c>
      <c r="L160" s="224" t="s">
        <v>249</v>
      </c>
      <c r="M160" s="224">
        <v>0</v>
      </c>
      <c r="N160" s="224">
        <v>0</v>
      </c>
      <c r="O160" s="224">
        <v>0</v>
      </c>
      <c r="P160" s="224">
        <v>0</v>
      </c>
      <c r="Q160" s="224">
        <v>36770707477017.398</v>
      </c>
      <c r="R160" s="224">
        <v>0</v>
      </c>
      <c r="S160" s="224">
        <v>0</v>
      </c>
      <c r="T160" s="224">
        <v>0</v>
      </c>
      <c r="U160" s="224">
        <v>0</v>
      </c>
      <c r="V160" s="224">
        <v>0</v>
      </c>
      <c r="W160" s="224">
        <v>26072978763473.301</v>
      </c>
      <c r="X160" s="224">
        <v>0</v>
      </c>
      <c r="Y160" s="224">
        <v>0</v>
      </c>
      <c r="Z160" s="224">
        <v>0</v>
      </c>
    </row>
    <row r="161" spans="1:26">
      <c r="A161" s="132"/>
      <c r="B161" s="224" t="s">
        <v>14</v>
      </c>
      <c r="C161" s="224" t="s">
        <v>1028</v>
      </c>
      <c r="D161" s="224" t="s">
        <v>2077</v>
      </c>
      <c r="E161" s="224" t="s">
        <v>497</v>
      </c>
      <c r="F161" s="224" t="s">
        <v>2081</v>
      </c>
      <c r="G161" s="224">
        <v>5.4445833781760399E-2</v>
      </c>
      <c r="H161" s="224">
        <v>0.121918465764992</v>
      </c>
      <c r="J161" s="224" t="s">
        <v>92</v>
      </c>
      <c r="K161" s="224" t="s">
        <v>92</v>
      </c>
      <c r="L161" s="224" t="s">
        <v>2071</v>
      </c>
      <c r="M161" s="224">
        <v>0</v>
      </c>
      <c r="N161" s="224">
        <v>0</v>
      </c>
      <c r="O161" s="224">
        <v>0</v>
      </c>
      <c r="P161" s="224">
        <v>0</v>
      </c>
      <c r="Q161" s="224">
        <v>0</v>
      </c>
      <c r="R161" s="224">
        <v>0</v>
      </c>
      <c r="S161" s="224">
        <v>0</v>
      </c>
      <c r="T161" s="224">
        <v>0</v>
      </c>
      <c r="U161" s="224">
        <v>0</v>
      </c>
      <c r="V161" s="224">
        <v>0</v>
      </c>
      <c r="W161" s="224">
        <v>0</v>
      </c>
      <c r="X161" s="224">
        <v>0</v>
      </c>
      <c r="Y161" s="224">
        <v>0</v>
      </c>
      <c r="Z161" s="224">
        <v>0</v>
      </c>
    </row>
    <row r="162" spans="1:26">
      <c r="A162" s="132"/>
      <c r="B162" s="224" t="s">
        <v>14</v>
      </c>
      <c r="C162" s="224" t="s">
        <v>1028</v>
      </c>
      <c r="D162" s="224" t="s">
        <v>2077</v>
      </c>
      <c r="E162" s="224" t="s">
        <v>2079</v>
      </c>
      <c r="F162" s="224" t="s">
        <v>2081</v>
      </c>
      <c r="G162" s="224">
        <v>0.99998739279698401</v>
      </c>
      <c r="H162" s="224">
        <v>0.99999087624026395</v>
      </c>
      <c r="J162" s="224" t="s">
        <v>95</v>
      </c>
      <c r="K162" s="224" t="s">
        <v>95</v>
      </c>
      <c r="L162" s="224" t="s">
        <v>249</v>
      </c>
      <c r="M162" s="224">
        <v>0</v>
      </c>
      <c r="N162" s="224">
        <v>0</v>
      </c>
      <c r="O162" s="224">
        <v>0</v>
      </c>
      <c r="P162" s="224">
        <v>0</v>
      </c>
      <c r="Q162" s="224">
        <v>36770707477017.398</v>
      </c>
      <c r="R162" s="224">
        <v>26451406136950.699</v>
      </c>
      <c r="S162" s="224">
        <v>2823091951750.0498</v>
      </c>
      <c r="T162" s="224">
        <v>0</v>
      </c>
      <c r="U162" s="224">
        <v>1943611690725.72</v>
      </c>
      <c r="V162" s="224">
        <v>13430069849222.801</v>
      </c>
      <c r="W162" s="224">
        <v>26072978763473.301</v>
      </c>
      <c r="X162" s="224">
        <v>90993511839993.594</v>
      </c>
      <c r="Y162" s="224">
        <v>46030884714257.398</v>
      </c>
      <c r="Z162" s="224">
        <v>10714503808582.1</v>
      </c>
    </row>
    <row r="163" spans="1:26">
      <c r="B163" s="224" t="s">
        <v>14</v>
      </c>
      <c r="C163" s="224" t="s">
        <v>1028</v>
      </c>
      <c r="D163" s="224" t="s">
        <v>2077</v>
      </c>
      <c r="E163" s="224" t="s">
        <v>505</v>
      </c>
      <c r="F163" s="224" t="s">
        <v>2081</v>
      </c>
      <c r="G163" s="224">
        <v>1</v>
      </c>
      <c r="H163" s="224">
        <v>1</v>
      </c>
      <c r="J163" s="224" t="s">
        <v>95</v>
      </c>
      <c r="K163" s="224" t="s">
        <v>95</v>
      </c>
      <c r="L163" s="224" t="s">
        <v>2071</v>
      </c>
      <c r="M163" s="224">
        <v>0</v>
      </c>
      <c r="N163" s="224">
        <v>0</v>
      </c>
      <c r="O163" s="224">
        <v>0</v>
      </c>
      <c r="P163" s="224">
        <v>0</v>
      </c>
      <c r="Q163" s="224">
        <v>3907707477017.4702</v>
      </c>
      <c r="R163" s="224">
        <v>0</v>
      </c>
      <c r="S163" s="224">
        <v>137091951750.049</v>
      </c>
      <c r="T163" s="224">
        <v>0</v>
      </c>
      <c r="U163" s="224">
        <v>1943611690725.72</v>
      </c>
      <c r="V163" s="224">
        <v>2407069849222.8599</v>
      </c>
      <c r="W163" s="224">
        <v>24981417016246.801</v>
      </c>
      <c r="X163" s="224">
        <v>38023511839993.602</v>
      </c>
      <c r="Y163" s="224">
        <v>0</v>
      </c>
      <c r="Z163" s="224">
        <v>7646503808582.1602</v>
      </c>
    </row>
    <row r="164" spans="1:26">
      <c r="B164" s="224" t="s">
        <v>14</v>
      </c>
      <c r="C164" s="224" t="s">
        <v>1028</v>
      </c>
      <c r="D164" s="224" t="s">
        <v>2077</v>
      </c>
      <c r="E164" s="224" t="s">
        <v>2080</v>
      </c>
      <c r="F164" s="224" t="s">
        <v>2081</v>
      </c>
      <c r="G164" s="224">
        <v>0.47406947630970903</v>
      </c>
      <c r="H164" s="224">
        <v>0.55897330362326403</v>
      </c>
      <c r="J164" s="224" t="s">
        <v>97</v>
      </c>
      <c r="K164" s="224" t="s">
        <v>97</v>
      </c>
      <c r="L164" s="224" t="s">
        <v>249</v>
      </c>
      <c r="M164" s="224">
        <v>0</v>
      </c>
      <c r="N164" s="224">
        <v>0</v>
      </c>
      <c r="O164" s="224">
        <v>0</v>
      </c>
      <c r="P164" s="224">
        <v>0</v>
      </c>
      <c r="Q164" s="224">
        <v>36770707477017.398</v>
      </c>
      <c r="R164" s="224">
        <v>165045752875349</v>
      </c>
      <c r="S164" s="224">
        <v>17614917490607</v>
      </c>
      <c r="T164" s="224">
        <v>0</v>
      </c>
      <c r="U164" s="224">
        <v>12127327111924</v>
      </c>
      <c r="V164" s="224">
        <v>83798039996713.406</v>
      </c>
      <c r="W164" s="224">
        <v>26072978763473.301</v>
      </c>
      <c r="X164" s="224">
        <v>567761599918293</v>
      </c>
      <c r="Y164" s="224">
        <v>287213541081668</v>
      </c>
      <c r="Z164" s="224">
        <v>66854039388965.703</v>
      </c>
    </row>
    <row r="165" spans="1:26">
      <c r="B165" s="224" t="s">
        <v>14</v>
      </c>
      <c r="C165" s="224" t="s">
        <v>1028</v>
      </c>
      <c r="D165" s="224" t="s">
        <v>2077</v>
      </c>
      <c r="E165" s="224" t="s">
        <v>1893</v>
      </c>
      <c r="F165" s="224" t="s">
        <v>2081</v>
      </c>
      <c r="G165" s="224">
        <v>1</v>
      </c>
      <c r="H165" s="224">
        <v>1</v>
      </c>
      <c r="J165" s="224" t="s">
        <v>97</v>
      </c>
      <c r="K165" s="224" t="s">
        <v>97</v>
      </c>
      <c r="L165" s="224" t="s">
        <v>2071</v>
      </c>
      <c r="M165" s="224">
        <v>0</v>
      </c>
      <c r="N165" s="224">
        <v>0</v>
      </c>
      <c r="O165" s="224">
        <v>0</v>
      </c>
      <c r="P165" s="224">
        <v>0</v>
      </c>
      <c r="Q165" s="224">
        <v>0</v>
      </c>
      <c r="R165" s="224">
        <v>87862752875349</v>
      </c>
      <c r="S165" s="224">
        <v>10111917490607</v>
      </c>
      <c r="T165" s="224">
        <v>0</v>
      </c>
      <c r="U165" s="224">
        <v>9700327111924.0605</v>
      </c>
      <c r="V165" s="224">
        <v>55253039996713.398</v>
      </c>
      <c r="W165" s="224">
        <v>0</v>
      </c>
      <c r="X165" s="224">
        <v>0</v>
      </c>
      <c r="Y165" s="224">
        <v>0</v>
      </c>
      <c r="Z165" s="224">
        <v>34323039388965.699</v>
      </c>
    </row>
    <row r="166" spans="1:26">
      <c r="B166" s="224" t="s">
        <v>14</v>
      </c>
      <c r="C166" s="224" t="s">
        <v>1028</v>
      </c>
      <c r="D166" s="224" t="s">
        <v>515</v>
      </c>
      <c r="E166" s="224" t="s">
        <v>497</v>
      </c>
      <c r="F166" s="224" t="s">
        <v>2082</v>
      </c>
      <c r="G166" s="224">
        <v>2.5710829049795599E-2</v>
      </c>
      <c r="H166" s="224">
        <v>1.9522309804504701E-2</v>
      </c>
      <c r="J166" s="224" t="s">
        <v>100</v>
      </c>
      <c r="K166" s="224" t="s">
        <v>100</v>
      </c>
      <c r="L166" s="224" t="s">
        <v>249</v>
      </c>
      <c r="M166" s="224">
        <v>0</v>
      </c>
      <c r="N166" s="224">
        <v>0</v>
      </c>
      <c r="O166" s="224">
        <v>0</v>
      </c>
      <c r="P166" s="224">
        <v>0</v>
      </c>
      <c r="Q166" s="224">
        <v>36770707477017.398</v>
      </c>
      <c r="R166" s="224">
        <v>1396418658917.8401</v>
      </c>
      <c r="S166" s="224">
        <v>2096079794025.3999</v>
      </c>
      <c r="T166" s="224">
        <v>0</v>
      </c>
      <c r="U166" s="224">
        <v>17844518682106.199</v>
      </c>
      <c r="V166" s="224">
        <v>69096413082123.102</v>
      </c>
      <c r="W166" s="224">
        <v>26072978763473.301</v>
      </c>
      <c r="X166" s="224">
        <v>210688663742734</v>
      </c>
      <c r="Y166" s="224">
        <v>303659259029097</v>
      </c>
      <c r="Z166" s="224">
        <v>94911149766735.094</v>
      </c>
    </row>
    <row r="167" spans="1:26">
      <c r="B167" s="224" t="s">
        <v>14</v>
      </c>
      <c r="C167" s="224" t="s">
        <v>1028</v>
      </c>
      <c r="D167" s="224" t="s">
        <v>515</v>
      </c>
      <c r="E167" s="224" t="s">
        <v>2079</v>
      </c>
      <c r="F167" s="224" t="s">
        <v>2082</v>
      </c>
      <c r="G167" s="224">
        <v>0.99983048927499396</v>
      </c>
      <c r="H167" s="224">
        <v>0.99994534372121402</v>
      </c>
      <c r="J167" s="224" t="s">
        <v>100</v>
      </c>
      <c r="K167" s="224" t="s">
        <v>100</v>
      </c>
      <c r="L167" s="224" t="s">
        <v>2071</v>
      </c>
      <c r="M167" s="224">
        <v>0</v>
      </c>
      <c r="N167" s="224">
        <v>0</v>
      </c>
      <c r="O167" s="224">
        <v>0</v>
      </c>
      <c r="P167" s="224">
        <v>0</v>
      </c>
      <c r="Q167" s="224">
        <v>0</v>
      </c>
      <c r="R167" s="224">
        <v>0</v>
      </c>
      <c r="S167" s="224">
        <v>0</v>
      </c>
      <c r="T167" s="224">
        <v>0</v>
      </c>
      <c r="U167" s="224">
        <v>15536518682106.199</v>
      </c>
      <c r="V167" s="224">
        <v>56474413082123.102</v>
      </c>
      <c r="W167" s="224">
        <v>10400701706578.9</v>
      </c>
      <c r="X167" s="224">
        <v>0</v>
      </c>
      <c r="Y167" s="224">
        <v>111972259029097</v>
      </c>
      <c r="Z167" s="224">
        <v>63482149766735.102</v>
      </c>
    </row>
    <row r="168" spans="1:26">
      <c r="B168" s="224" t="s">
        <v>14</v>
      </c>
      <c r="C168" s="224" t="s">
        <v>1028</v>
      </c>
      <c r="D168" s="224" t="s">
        <v>515</v>
      </c>
      <c r="E168" s="224" t="s">
        <v>505</v>
      </c>
      <c r="F168" s="224" t="s">
        <v>2082</v>
      </c>
      <c r="G168" s="224">
        <v>1</v>
      </c>
      <c r="H168" s="224">
        <v>1</v>
      </c>
      <c r="J168" s="224" t="s">
        <v>103</v>
      </c>
      <c r="K168" s="224" t="s">
        <v>103</v>
      </c>
      <c r="L168" s="224" t="s">
        <v>249</v>
      </c>
      <c r="M168" s="224">
        <v>0</v>
      </c>
      <c r="N168" s="224">
        <v>0</v>
      </c>
      <c r="O168" s="224">
        <v>0</v>
      </c>
      <c r="P168" s="224">
        <v>0</v>
      </c>
      <c r="Q168" s="224">
        <v>36770707477017.398</v>
      </c>
      <c r="R168" s="224">
        <v>0</v>
      </c>
      <c r="S168" s="224">
        <v>0</v>
      </c>
      <c r="T168" s="224">
        <v>0</v>
      </c>
      <c r="U168" s="224">
        <v>0</v>
      </c>
      <c r="V168" s="224">
        <v>0</v>
      </c>
      <c r="W168" s="224">
        <v>26072978763473.301</v>
      </c>
      <c r="X168" s="224">
        <v>0</v>
      </c>
      <c r="Y168" s="224">
        <v>0</v>
      </c>
      <c r="Z168" s="224">
        <v>0</v>
      </c>
    </row>
    <row r="169" spans="1:26">
      <c r="B169" s="224" t="s">
        <v>14</v>
      </c>
      <c r="C169" s="224" t="s">
        <v>1028</v>
      </c>
      <c r="D169" s="224" t="s">
        <v>515</v>
      </c>
      <c r="E169" s="224" t="s">
        <v>2080</v>
      </c>
      <c r="F169" s="224" t="s">
        <v>2082</v>
      </c>
      <c r="G169" s="224">
        <v>0.33236832504477798</v>
      </c>
      <c r="H169" s="224">
        <v>0.18899889226609701</v>
      </c>
      <c r="J169" s="224" t="s">
        <v>103</v>
      </c>
      <c r="K169" s="224" t="s">
        <v>103</v>
      </c>
      <c r="L169" s="224" t="s">
        <v>2071</v>
      </c>
      <c r="M169" s="224">
        <v>0</v>
      </c>
      <c r="N169" s="224">
        <v>0</v>
      </c>
      <c r="O169" s="224">
        <v>0</v>
      </c>
      <c r="P169" s="224">
        <v>0</v>
      </c>
      <c r="Q169" s="224">
        <v>0</v>
      </c>
      <c r="R169" s="224">
        <v>0</v>
      </c>
      <c r="S169" s="224">
        <v>0</v>
      </c>
      <c r="T169" s="224">
        <v>0</v>
      </c>
      <c r="U169" s="224">
        <v>0</v>
      </c>
      <c r="V169" s="224">
        <v>0</v>
      </c>
      <c r="W169" s="224">
        <v>0</v>
      </c>
      <c r="X169" s="224">
        <v>0</v>
      </c>
      <c r="Y169" s="224">
        <v>0</v>
      </c>
      <c r="Z169" s="224">
        <v>0</v>
      </c>
    </row>
    <row r="170" spans="1:26">
      <c r="B170" s="224" t="s">
        <v>14</v>
      </c>
      <c r="C170" s="224" t="s">
        <v>1028</v>
      </c>
      <c r="D170" s="224" t="s">
        <v>515</v>
      </c>
      <c r="E170" s="224" t="s">
        <v>1893</v>
      </c>
      <c r="F170" s="224" t="s">
        <v>2082</v>
      </c>
      <c r="G170" s="224">
        <v>0.64842027123012702</v>
      </c>
      <c r="H170" s="224">
        <v>0.82758022658284702</v>
      </c>
      <c r="J170" s="224" t="s">
        <v>106</v>
      </c>
      <c r="K170" s="224" t="s">
        <v>106</v>
      </c>
      <c r="L170" s="224" t="s">
        <v>249</v>
      </c>
      <c r="M170" s="224">
        <v>0</v>
      </c>
      <c r="N170" s="224">
        <v>0</v>
      </c>
      <c r="O170" s="224">
        <v>0</v>
      </c>
      <c r="P170" s="224">
        <v>0</v>
      </c>
      <c r="Q170" s="224">
        <v>36770707477017.398</v>
      </c>
      <c r="R170" s="224">
        <v>12922996818830.801</v>
      </c>
      <c r="S170" s="224">
        <v>4057854228982.8501</v>
      </c>
      <c r="T170" s="224">
        <v>0</v>
      </c>
      <c r="U170" s="224">
        <v>27658301793202.898</v>
      </c>
      <c r="V170" s="224">
        <v>128999730970854</v>
      </c>
      <c r="W170" s="224">
        <v>26072978763473.301</v>
      </c>
      <c r="X170" s="224">
        <v>2178603282691630</v>
      </c>
      <c r="Y170" s="224">
        <v>213605339025086</v>
      </c>
      <c r="Z170" s="224">
        <v>73046174750860.5</v>
      </c>
    </row>
    <row r="171" spans="1:26">
      <c r="B171" s="224" t="s">
        <v>17</v>
      </c>
      <c r="C171" s="224" t="s">
        <v>1028</v>
      </c>
      <c r="D171" s="224" t="s">
        <v>2077</v>
      </c>
      <c r="E171" s="224" t="s">
        <v>497</v>
      </c>
      <c r="F171" s="224" t="s">
        <v>2078</v>
      </c>
      <c r="G171" s="224">
        <v>7.9945498314140107E-2</v>
      </c>
      <c r="H171" s="224">
        <v>0.12140553844248</v>
      </c>
      <c r="J171" s="224" t="s">
        <v>106</v>
      </c>
      <c r="K171" s="224" t="s">
        <v>106</v>
      </c>
      <c r="L171" s="224" t="s">
        <v>2071</v>
      </c>
      <c r="M171" s="224">
        <v>0</v>
      </c>
      <c r="N171" s="224">
        <v>0</v>
      </c>
      <c r="O171" s="224">
        <v>0</v>
      </c>
      <c r="P171" s="224">
        <v>0</v>
      </c>
      <c r="Q171" s="224">
        <v>0</v>
      </c>
      <c r="R171" s="224">
        <v>0</v>
      </c>
      <c r="S171" s="224">
        <v>0</v>
      </c>
      <c r="T171" s="224">
        <v>0</v>
      </c>
      <c r="U171" s="224">
        <v>25845301793202.898</v>
      </c>
      <c r="V171" s="224">
        <v>94286730970854.797</v>
      </c>
      <c r="W171" s="224">
        <v>0</v>
      </c>
      <c r="X171" s="224">
        <v>1592611282691630</v>
      </c>
      <c r="Y171" s="224">
        <v>0</v>
      </c>
      <c r="Z171" s="224">
        <v>0</v>
      </c>
    </row>
    <row r="172" spans="1:26">
      <c r="B172" s="224" t="s">
        <v>17</v>
      </c>
      <c r="C172" s="224" t="s">
        <v>1028</v>
      </c>
      <c r="D172" s="224" t="s">
        <v>2077</v>
      </c>
      <c r="E172" s="224" t="s">
        <v>2079</v>
      </c>
      <c r="F172" s="224" t="s">
        <v>2078</v>
      </c>
      <c r="G172" s="224">
        <v>0.99995481746739601</v>
      </c>
      <c r="H172" s="224">
        <v>0.99994292638332605</v>
      </c>
      <c r="J172" s="224" t="s">
        <v>108</v>
      </c>
      <c r="K172" s="224" t="s">
        <v>108</v>
      </c>
      <c r="L172" s="224" t="s">
        <v>249</v>
      </c>
      <c r="M172" s="224">
        <v>0</v>
      </c>
      <c r="N172" s="224">
        <v>0</v>
      </c>
      <c r="O172" s="224">
        <v>0</v>
      </c>
      <c r="P172" s="224">
        <v>0</v>
      </c>
      <c r="Q172" s="224">
        <v>36770707477017.398</v>
      </c>
      <c r="R172" s="224">
        <v>0</v>
      </c>
      <c r="S172" s="224">
        <v>0</v>
      </c>
      <c r="T172" s="224">
        <v>0</v>
      </c>
      <c r="U172" s="224">
        <v>0</v>
      </c>
      <c r="V172" s="224">
        <v>0</v>
      </c>
      <c r="W172" s="224">
        <v>26072978763473.301</v>
      </c>
      <c r="X172" s="224">
        <v>0</v>
      </c>
      <c r="Y172" s="224">
        <v>0</v>
      </c>
      <c r="Z172" s="224">
        <v>0</v>
      </c>
    </row>
    <row r="173" spans="1:26">
      <c r="B173" s="224" t="s">
        <v>17</v>
      </c>
      <c r="C173" s="224" t="s">
        <v>1028</v>
      </c>
      <c r="D173" s="224" t="s">
        <v>2077</v>
      </c>
      <c r="E173" s="224" t="s">
        <v>505</v>
      </c>
      <c r="F173" s="224" t="s">
        <v>2078</v>
      </c>
      <c r="G173" s="224">
        <v>1</v>
      </c>
      <c r="H173" s="224">
        <v>1</v>
      </c>
      <c r="J173" s="224" t="s">
        <v>108</v>
      </c>
      <c r="K173" s="224" t="s">
        <v>108</v>
      </c>
      <c r="L173" s="224" t="s">
        <v>2071</v>
      </c>
      <c r="M173" s="224">
        <v>0</v>
      </c>
      <c r="N173" s="224">
        <v>0</v>
      </c>
      <c r="O173" s="224">
        <v>0</v>
      </c>
      <c r="P173" s="224">
        <v>0</v>
      </c>
      <c r="Q173" s="224">
        <v>29450707477017.398</v>
      </c>
      <c r="R173" s="224">
        <v>0</v>
      </c>
      <c r="S173" s="224">
        <v>0</v>
      </c>
      <c r="T173" s="224">
        <v>0</v>
      </c>
      <c r="U173" s="224">
        <v>0</v>
      </c>
      <c r="V173" s="224">
        <v>0</v>
      </c>
      <c r="W173" s="224">
        <v>24157566763230.602</v>
      </c>
      <c r="X173" s="224">
        <v>0</v>
      </c>
      <c r="Y173" s="224">
        <v>0</v>
      </c>
      <c r="Z173" s="224">
        <v>0</v>
      </c>
    </row>
    <row r="174" spans="1:26">
      <c r="B174" s="224" t="s">
        <v>17</v>
      </c>
      <c r="C174" s="224" t="s">
        <v>1028</v>
      </c>
      <c r="D174" s="224" t="s">
        <v>2077</v>
      </c>
      <c r="E174" s="224" t="s">
        <v>2080</v>
      </c>
      <c r="F174" s="224" t="s">
        <v>2078</v>
      </c>
      <c r="G174" s="224">
        <v>0.74231481615444395</v>
      </c>
      <c r="H174" s="224">
        <v>0.77495081246300801</v>
      </c>
      <c r="J174" s="224" t="s">
        <v>111</v>
      </c>
      <c r="K174" s="224" t="s">
        <v>111</v>
      </c>
      <c r="L174" s="224" t="s">
        <v>249</v>
      </c>
      <c r="M174" s="224">
        <v>0</v>
      </c>
      <c r="N174" s="224">
        <v>0</v>
      </c>
      <c r="O174" s="224">
        <v>0</v>
      </c>
      <c r="P174" s="224">
        <v>0</v>
      </c>
      <c r="Q174" s="224">
        <v>36770707477017.398</v>
      </c>
      <c r="R174" s="224">
        <v>0</v>
      </c>
      <c r="S174" s="224">
        <v>0</v>
      </c>
      <c r="T174" s="224">
        <v>0</v>
      </c>
      <c r="U174" s="224">
        <v>0</v>
      </c>
      <c r="V174" s="224">
        <v>0</v>
      </c>
      <c r="W174" s="224">
        <v>26072978763473.301</v>
      </c>
      <c r="X174" s="224">
        <v>0</v>
      </c>
      <c r="Y174" s="224">
        <v>0</v>
      </c>
      <c r="Z174" s="224">
        <v>0</v>
      </c>
    </row>
    <row r="175" spans="1:26">
      <c r="B175" s="224" t="s">
        <v>17</v>
      </c>
      <c r="C175" s="224" t="s">
        <v>1028</v>
      </c>
      <c r="D175" s="224" t="s">
        <v>2077</v>
      </c>
      <c r="E175" s="224" t="s">
        <v>1893</v>
      </c>
      <c r="F175" s="224" t="s">
        <v>2078</v>
      </c>
      <c r="G175" s="224">
        <v>1</v>
      </c>
      <c r="H175" s="224">
        <v>1</v>
      </c>
      <c r="J175" s="224" t="s">
        <v>111</v>
      </c>
      <c r="K175" s="224" t="s">
        <v>111</v>
      </c>
      <c r="L175" s="224" t="s">
        <v>2071</v>
      </c>
      <c r="M175" s="224">
        <v>0</v>
      </c>
      <c r="N175" s="224">
        <v>0</v>
      </c>
      <c r="O175" s="224">
        <v>0</v>
      </c>
      <c r="P175" s="224">
        <v>0</v>
      </c>
      <c r="Q175" s="224">
        <v>0</v>
      </c>
      <c r="R175" s="224">
        <v>0</v>
      </c>
      <c r="S175" s="224">
        <v>0</v>
      </c>
      <c r="T175" s="224">
        <v>0</v>
      </c>
      <c r="U175" s="224">
        <v>0</v>
      </c>
      <c r="V175" s="224">
        <v>0</v>
      </c>
      <c r="W175" s="224">
        <v>0</v>
      </c>
      <c r="X175" s="224">
        <v>0</v>
      </c>
      <c r="Y175" s="224">
        <v>0</v>
      </c>
      <c r="Z175" s="224">
        <v>0</v>
      </c>
    </row>
    <row r="176" spans="1:26">
      <c r="B176" s="224" t="s">
        <v>17</v>
      </c>
      <c r="C176" s="224" t="s">
        <v>1028</v>
      </c>
      <c r="D176" s="224" t="s">
        <v>2077</v>
      </c>
      <c r="E176" s="224" t="s">
        <v>497</v>
      </c>
      <c r="F176" s="224" t="s">
        <v>2081</v>
      </c>
      <c r="G176" s="224">
        <v>7.9945498314140204E-2</v>
      </c>
      <c r="H176" s="224">
        <v>0.12140553844248</v>
      </c>
      <c r="J176" s="224" t="s">
        <v>114</v>
      </c>
      <c r="K176" s="224" t="s">
        <v>114</v>
      </c>
      <c r="L176" s="224" t="s">
        <v>249</v>
      </c>
      <c r="M176" s="224">
        <v>0</v>
      </c>
      <c r="N176" s="224">
        <v>0</v>
      </c>
      <c r="O176" s="224">
        <v>0</v>
      </c>
      <c r="P176" s="224">
        <v>0</v>
      </c>
      <c r="Q176" s="224">
        <v>36770707477017.398</v>
      </c>
      <c r="R176" s="224">
        <v>0</v>
      </c>
      <c r="S176" s="224">
        <v>0</v>
      </c>
      <c r="T176" s="224">
        <v>0</v>
      </c>
      <c r="U176" s="224">
        <v>0</v>
      </c>
      <c r="V176" s="224">
        <v>0</v>
      </c>
      <c r="W176" s="224">
        <v>26072978763473.301</v>
      </c>
      <c r="X176" s="224">
        <v>0</v>
      </c>
      <c r="Y176" s="224">
        <v>0</v>
      </c>
      <c r="Z176" s="224">
        <v>0</v>
      </c>
    </row>
    <row r="177" spans="2:26">
      <c r="B177" s="224" t="s">
        <v>17</v>
      </c>
      <c r="C177" s="224" t="s">
        <v>1028</v>
      </c>
      <c r="D177" s="224" t="s">
        <v>2077</v>
      </c>
      <c r="E177" s="224" t="s">
        <v>2079</v>
      </c>
      <c r="F177" s="224" t="s">
        <v>2081</v>
      </c>
      <c r="G177" s="224">
        <v>0.99995481746739601</v>
      </c>
      <c r="H177" s="224">
        <v>0.99994292638332605</v>
      </c>
      <c r="J177" s="224" t="s">
        <v>114</v>
      </c>
      <c r="K177" s="224" t="s">
        <v>114</v>
      </c>
      <c r="L177" s="224" t="s">
        <v>2071</v>
      </c>
      <c r="M177" s="224">
        <v>0</v>
      </c>
      <c r="N177" s="224">
        <v>0</v>
      </c>
      <c r="O177" s="224">
        <v>0</v>
      </c>
      <c r="P177" s="224">
        <v>0</v>
      </c>
      <c r="Q177" s="224">
        <v>0</v>
      </c>
      <c r="R177" s="224">
        <v>0</v>
      </c>
      <c r="S177" s="224">
        <v>0</v>
      </c>
      <c r="T177" s="224">
        <v>0</v>
      </c>
      <c r="U177" s="224">
        <v>0</v>
      </c>
      <c r="V177" s="224">
        <v>0</v>
      </c>
      <c r="W177" s="224">
        <v>24136319819245.602</v>
      </c>
      <c r="X177" s="224">
        <v>0</v>
      </c>
      <c r="Y177" s="224">
        <v>0</v>
      </c>
      <c r="Z177" s="224">
        <v>0</v>
      </c>
    </row>
    <row r="178" spans="2:26">
      <c r="B178" s="224" t="s">
        <v>17</v>
      </c>
      <c r="C178" s="224" t="s">
        <v>1028</v>
      </c>
      <c r="D178" s="224" t="s">
        <v>2077</v>
      </c>
      <c r="E178" s="224" t="s">
        <v>505</v>
      </c>
      <c r="F178" s="224" t="s">
        <v>2081</v>
      </c>
      <c r="G178" s="224">
        <v>1</v>
      </c>
      <c r="H178" s="224">
        <v>1</v>
      </c>
      <c r="J178" s="224" t="s">
        <v>117</v>
      </c>
      <c r="K178" s="224" t="s">
        <v>117</v>
      </c>
      <c r="L178" s="224" t="s">
        <v>249</v>
      </c>
      <c r="M178" s="224">
        <v>0</v>
      </c>
      <c r="N178" s="224">
        <v>0</v>
      </c>
      <c r="O178" s="224">
        <v>0</v>
      </c>
      <c r="P178" s="224">
        <v>0</v>
      </c>
      <c r="Q178" s="224">
        <v>36770707477017.398</v>
      </c>
      <c r="R178" s="224">
        <v>69986012070682.203</v>
      </c>
      <c r="S178" s="224">
        <v>7469430789005.3301</v>
      </c>
      <c r="T178" s="224">
        <v>0</v>
      </c>
      <c r="U178" s="224">
        <v>5142472598378.4805</v>
      </c>
      <c r="V178" s="224">
        <v>35533726476068.797</v>
      </c>
      <c r="W178" s="224">
        <v>26072978763473.301</v>
      </c>
      <c r="X178" s="224">
        <v>240753666743316</v>
      </c>
      <c r="Y178" s="224">
        <v>121790049139806</v>
      </c>
      <c r="Z178" s="224">
        <v>28348791326873.602</v>
      </c>
    </row>
    <row r="179" spans="2:26">
      <c r="B179" s="224" t="s">
        <v>17</v>
      </c>
      <c r="C179" s="224" t="s">
        <v>1028</v>
      </c>
      <c r="D179" s="224" t="s">
        <v>2077</v>
      </c>
      <c r="E179" s="224" t="s">
        <v>2080</v>
      </c>
      <c r="F179" s="224" t="s">
        <v>2081</v>
      </c>
      <c r="G179" s="224">
        <v>0.74231481615444395</v>
      </c>
      <c r="H179" s="224">
        <v>0.77495081246300901</v>
      </c>
      <c r="J179" s="224" t="s">
        <v>117</v>
      </c>
      <c r="K179" s="224" t="s">
        <v>117</v>
      </c>
      <c r="L179" s="224" t="s">
        <v>2071</v>
      </c>
      <c r="M179" s="224">
        <v>0</v>
      </c>
      <c r="N179" s="224">
        <v>0</v>
      </c>
      <c r="O179" s="224">
        <v>0</v>
      </c>
      <c r="P179" s="224">
        <v>0</v>
      </c>
      <c r="Q179" s="224">
        <v>0</v>
      </c>
      <c r="R179" s="224">
        <v>27227012070682.199</v>
      </c>
      <c r="S179" s="224">
        <v>2956430789005.3301</v>
      </c>
      <c r="T179" s="224">
        <v>0</v>
      </c>
      <c r="U179" s="224">
        <v>4876472598378.4805</v>
      </c>
      <c r="V179" s="224">
        <v>24755726476068.801</v>
      </c>
      <c r="W179" s="224">
        <v>0</v>
      </c>
      <c r="X179" s="224">
        <v>0</v>
      </c>
      <c r="Y179" s="224">
        <v>0</v>
      </c>
      <c r="Z179" s="224">
        <v>0</v>
      </c>
    </row>
    <row r="180" spans="2:26">
      <c r="B180" s="224" t="s">
        <v>17</v>
      </c>
      <c r="C180" s="224" t="s">
        <v>1028</v>
      </c>
      <c r="D180" s="224" t="s">
        <v>2077</v>
      </c>
      <c r="E180" s="224" t="s">
        <v>1893</v>
      </c>
      <c r="F180" s="224" t="s">
        <v>2081</v>
      </c>
      <c r="G180" s="224">
        <v>1</v>
      </c>
      <c r="H180" s="224">
        <v>1</v>
      </c>
      <c r="J180" s="224" t="s">
        <v>119</v>
      </c>
      <c r="K180" s="224" t="s">
        <v>119</v>
      </c>
      <c r="L180" s="224" t="s">
        <v>249</v>
      </c>
      <c r="M180" s="224">
        <v>0</v>
      </c>
      <c r="N180" s="224">
        <v>0</v>
      </c>
      <c r="O180" s="224">
        <v>0</v>
      </c>
      <c r="P180" s="7">
        <v>6.3E+20</v>
      </c>
      <c r="Q180" s="224">
        <v>36770707477017.398</v>
      </c>
      <c r="R180" s="224">
        <v>16130703494071.1</v>
      </c>
      <c r="S180" s="224">
        <v>24212825746355.699</v>
      </c>
      <c r="T180" s="224">
        <v>0</v>
      </c>
      <c r="U180" s="224">
        <v>206130617073345</v>
      </c>
      <c r="V180" s="224">
        <v>798165897321459</v>
      </c>
      <c r="W180" s="224">
        <v>26072978763473.301</v>
      </c>
      <c r="X180" s="224">
        <v>2433766079171290</v>
      </c>
      <c r="Y180" s="224">
        <v>3507714136692800</v>
      </c>
      <c r="Z180" s="224">
        <v>1096364335574700</v>
      </c>
    </row>
    <row r="181" spans="2:26">
      <c r="B181" s="224" t="s">
        <v>17</v>
      </c>
      <c r="C181" s="224" t="s">
        <v>1028</v>
      </c>
      <c r="D181" s="224" t="s">
        <v>515</v>
      </c>
      <c r="E181" s="224" t="s">
        <v>497</v>
      </c>
      <c r="F181" s="224" t="s">
        <v>2082</v>
      </c>
      <c r="G181" s="224">
        <v>7.4252061025569301E-3</v>
      </c>
      <c r="H181" s="224">
        <v>5.8481200188358401E-3</v>
      </c>
      <c r="J181" s="224" t="s">
        <v>119</v>
      </c>
      <c r="K181" s="224" t="s">
        <v>119</v>
      </c>
      <c r="L181" s="224" t="s">
        <v>2071</v>
      </c>
      <c r="M181" s="224">
        <v>0</v>
      </c>
      <c r="N181" s="224">
        <v>0</v>
      </c>
      <c r="O181" s="224">
        <v>0</v>
      </c>
      <c r="P181" s="7">
        <v>6.2999956876600004E+20</v>
      </c>
      <c r="Q181" s="224">
        <v>0</v>
      </c>
      <c r="R181" s="224">
        <v>0</v>
      </c>
      <c r="S181" s="224">
        <v>0</v>
      </c>
      <c r="T181" s="224">
        <v>0</v>
      </c>
      <c r="U181" s="224">
        <v>46671617073345.797</v>
      </c>
      <c r="V181" s="224">
        <v>470519897321459</v>
      </c>
      <c r="W181" s="224">
        <v>0</v>
      </c>
      <c r="X181" s="224">
        <v>672244079171291</v>
      </c>
      <c r="Y181" s="224">
        <v>2367875136692800</v>
      </c>
      <c r="Z181" s="224">
        <v>766180335574708</v>
      </c>
    </row>
    <row r="182" spans="2:26">
      <c r="B182" s="224" t="s">
        <v>17</v>
      </c>
      <c r="C182" s="224" t="s">
        <v>1028</v>
      </c>
      <c r="D182" s="224" t="s">
        <v>515</v>
      </c>
      <c r="E182" s="224" t="s">
        <v>2079</v>
      </c>
      <c r="F182" s="224" t="s">
        <v>2082</v>
      </c>
      <c r="G182" s="224">
        <v>0.99999736191526101</v>
      </c>
      <c r="H182" s="224">
        <v>0.99999938651922504</v>
      </c>
      <c r="J182" s="224" t="s">
        <v>122</v>
      </c>
      <c r="K182" s="224" t="s">
        <v>122</v>
      </c>
      <c r="L182" s="224" t="s">
        <v>249</v>
      </c>
      <c r="M182" s="224">
        <v>0</v>
      </c>
      <c r="N182" s="224">
        <v>0</v>
      </c>
      <c r="O182" s="224">
        <v>0</v>
      </c>
      <c r="P182" s="224">
        <v>0</v>
      </c>
      <c r="Q182" s="224">
        <v>36770707477017.398</v>
      </c>
      <c r="R182" s="224">
        <v>8494356812614.4404</v>
      </c>
      <c r="S182" s="224">
        <v>0</v>
      </c>
      <c r="T182" s="224">
        <v>0</v>
      </c>
      <c r="U182" s="224">
        <v>12441736358087.4</v>
      </c>
      <c r="V182" s="224">
        <v>137804369026449</v>
      </c>
      <c r="W182" s="224">
        <v>26072978763473.301</v>
      </c>
      <c r="X182" s="224">
        <v>251123796856256</v>
      </c>
      <c r="Y182" s="224">
        <v>196810157934893</v>
      </c>
      <c r="Z182" s="224">
        <v>30261707121057.898</v>
      </c>
    </row>
    <row r="183" spans="2:26">
      <c r="B183" s="224" t="s">
        <v>17</v>
      </c>
      <c r="C183" s="224" t="s">
        <v>1028</v>
      </c>
      <c r="D183" s="224" t="s">
        <v>515</v>
      </c>
      <c r="E183" s="224" t="s">
        <v>505</v>
      </c>
      <c r="F183" s="224" t="s">
        <v>2082</v>
      </c>
      <c r="G183" s="224">
        <v>1</v>
      </c>
      <c r="H183" s="224">
        <v>1</v>
      </c>
      <c r="J183" s="224" t="s">
        <v>122</v>
      </c>
      <c r="K183" s="224" t="s">
        <v>122</v>
      </c>
      <c r="L183" s="224" t="s">
        <v>2071</v>
      </c>
      <c r="M183" s="224">
        <v>0</v>
      </c>
      <c r="N183" s="224">
        <v>0</v>
      </c>
      <c r="O183" s="224">
        <v>0</v>
      </c>
      <c r="P183" s="224">
        <v>0</v>
      </c>
      <c r="Q183" s="224">
        <v>19919707477017.398</v>
      </c>
      <c r="R183" s="224">
        <v>0</v>
      </c>
      <c r="S183" s="224">
        <v>0</v>
      </c>
      <c r="T183" s="224">
        <v>0</v>
      </c>
      <c r="U183" s="224">
        <v>12421736358087.4</v>
      </c>
      <c r="V183" s="224">
        <v>132696369026449</v>
      </c>
      <c r="W183" s="224">
        <v>22942241567291.801</v>
      </c>
      <c r="X183" s="224">
        <v>101247796856256</v>
      </c>
      <c r="Y183" s="224">
        <v>106393157934893</v>
      </c>
      <c r="Z183" s="224">
        <v>0</v>
      </c>
    </row>
    <row r="184" spans="2:26">
      <c r="B184" s="224" t="s">
        <v>17</v>
      </c>
      <c r="C184" s="224" t="s">
        <v>1028</v>
      </c>
      <c r="D184" s="224" t="s">
        <v>515</v>
      </c>
      <c r="E184" s="224" t="s">
        <v>2080</v>
      </c>
      <c r="F184" s="224" t="s">
        <v>2082</v>
      </c>
      <c r="G184" s="224">
        <v>0.55737934687170299</v>
      </c>
      <c r="H184" s="224">
        <v>0.370405625864835</v>
      </c>
      <c r="J184" s="224" t="s">
        <v>125</v>
      </c>
      <c r="K184" s="224" t="s">
        <v>125</v>
      </c>
      <c r="L184" s="224" t="s">
        <v>249</v>
      </c>
      <c r="M184" s="224">
        <v>0</v>
      </c>
      <c r="N184" s="224">
        <v>0</v>
      </c>
      <c r="O184" s="224">
        <v>0</v>
      </c>
      <c r="P184" s="224">
        <v>0</v>
      </c>
      <c r="Q184" s="224">
        <v>36770707477017.398</v>
      </c>
      <c r="R184" s="224">
        <v>0</v>
      </c>
      <c r="S184" s="224">
        <v>0</v>
      </c>
      <c r="T184" s="224">
        <v>0</v>
      </c>
      <c r="U184" s="224">
        <v>0</v>
      </c>
      <c r="V184" s="224">
        <v>0</v>
      </c>
      <c r="W184" s="224">
        <v>26072978763473.301</v>
      </c>
      <c r="X184" s="224">
        <v>0</v>
      </c>
      <c r="Y184" s="224">
        <v>0</v>
      </c>
      <c r="Z184" s="224">
        <v>0</v>
      </c>
    </row>
    <row r="185" spans="2:26">
      <c r="B185" s="224" t="s">
        <v>17</v>
      </c>
      <c r="C185" s="224" t="s">
        <v>1028</v>
      </c>
      <c r="D185" s="224" t="s">
        <v>515</v>
      </c>
      <c r="E185" s="224" t="s">
        <v>1893</v>
      </c>
      <c r="F185" s="224" t="s">
        <v>2082</v>
      </c>
      <c r="G185" s="224">
        <v>0.75874018616855499</v>
      </c>
      <c r="H185" s="224">
        <v>0.87014525641129703</v>
      </c>
      <c r="J185" s="224" t="s">
        <v>125</v>
      </c>
      <c r="K185" s="224" t="s">
        <v>125</v>
      </c>
      <c r="L185" s="224" t="s">
        <v>2071</v>
      </c>
      <c r="M185" s="224">
        <v>0</v>
      </c>
      <c r="N185" s="224">
        <v>0</v>
      </c>
      <c r="O185" s="224">
        <v>0</v>
      </c>
      <c r="P185" s="224">
        <v>0</v>
      </c>
      <c r="Q185" s="224">
        <v>9755707477017.4707</v>
      </c>
      <c r="R185" s="224">
        <v>0</v>
      </c>
      <c r="S185" s="224">
        <v>0</v>
      </c>
      <c r="T185" s="224">
        <v>0</v>
      </c>
      <c r="U185" s="224">
        <v>0</v>
      </c>
      <c r="V185" s="224">
        <v>0</v>
      </c>
      <c r="W185" s="224">
        <v>13180333153409.199</v>
      </c>
      <c r="X185" s="224">
        <v>0</v>
      </c>
      <c r="Y185" s="224">
        <v>0</v>
      </c>
      <c r="Z185" s="224">
        <v>0</v>
      </c>
    </row>
    <row r="186" spans="2:26">
      <c r="B186" s="224" t="s">
        <v>19</v>
      </c>
      <c r="C186" s="224" t="s">
        <v>1028</v>
      </c>
      <c r="D186" s="224" t="s">
        <v>2077</v>
      </c>
      <c r="E186" s="224" t="s">
        <v>497</v>
      </c>
      <c r="F186" s="224" t="s">
        <v>2078</v>
      </c>
      <c r="G186" s="224">
        <v>5.4298053861345202E-2</v>
      </c>
      <c r="H186" s="224">
        <v>0.142835101295543</v>
      </c>
      <c r="J186" s="224" t="s">
        <v>128</v>
      </c>
      <c r="K186" s="224" t="s">
        <v>128</v>
      </c>
      <c r="L186" s="224" t="s">
        <v>249</v>
      </c>
      <c r="M186" s="224">
        <v>0</v>
      </c>
      <c r="N186" s="224">
        <v>0</v>
      </c>
      <c r="O186" s="224">
        <v>0</v>
      </c>
      <c r="P186" s="224">
        <v>0</v>
      </c>
      <c r="Q186" s="224">
        <v>36770707477017.398</v>
      </c>
      <c r="R186" s="224">
        <v>0</v>
      </c>
      <c r="S186" s="224">
        <v>0</v>
      </c>
      <c r="T186" s="224">
        <v>0</v>
      </c>
      <c r="U186" s="224">
        <v>0</v>
      </c>
      <c r="V186" s="224">
        <v>0</v>
      </c>
      <c r="W186" s="224">
        <v>26072978763473.301</v>
      </c>
      <c r="X186" s="224">
        <v>0</v>
      </c>
      <c r="Y186" s="224">
        <v>0</v>
      </c>
      <c r="Z186" s="224">
        <v>0</v>
      </c>
    </row>
    <row r="187" spans="2:26">
      <c r="B187" s="224" t="s">
        <v>19</v>
      </c>
      <c r="C187" s="224" t="s">
        <v>1028</v>
      </c>
      <c r="D187" s="224" t="s">
        <v>2077</v>
      </c>
      <c r="E187" s="224" t="s">
        <v>2079</v>
      </c>
      <c r="F187" s="224" t="s">
        <v>2078</v>
      </c>
      <c r="G187" s="224">
        <v>0.99999999998971201</v>
      </c>
      <c r="H187" s="224">
        <v>0.99999999999506395</v>
      </c>
      <c r="J187" s="224" t="s">
        <v>128</v>
      </c>
      <c r="K187" s="224" t="s">
        <v>128</v>
      </c>
      <c r="L187" s="224" t="s">
        <v>2071</v>
      </c>
      <c r="M187" s="224">
        <v>0</v>
      </c>
      <c r="N187" s="224">
        <v>0</v>
      </c>
      <c r="O187" s="224">
        <v>0</v>
      </c>
      <c r="P187" s="224">
        <v>0</v>
      </c>
      <c r="Q187" s="224">
        <v>0</v>
      </c>
      <c r="R187" s="224">
        <v>0</v>
      </c>
      <c r="S187" s="224">
        <v>0</v>
      </c>
      <c r="T187" s="224">
        <v>0</v>
      </c>
      <c r="U187" s="224">
        <v>0</v>
      </c>
      <c r="V187" s="224">
        <v>0</v>
      </c>
      <c r="W187" s="224">
        <v>0</v>
      </c>
      <c r="X187" s="224">
        <v>0</v>
      </c>
      <c r="Y187" s="224">
        <v>0</v>
      </c>
      <c r="Z187" s="224">
        <v>0</v>
      </c>
    </row>
    <row r="188" spans="2:26">
      <c r="B188" s="224" t="s">
        <v>19</v>
      </c>
      <c r="C188" s="224" t="s">
        <v>1028</v>
      </c>
      <c r="D188" s="224" t="s">
        <v>2077</v>
      </c>
      <c r="E188" s="224" t="s">
        <v>505</v>
      </c>
      <c r="F188" s="224" t="s">
        <v>2078</v>
      </c>
      <c r="G188" s="224">
        <v>1</v>
      </c>
      <c r="H188" s="224">
        <v>1</v>
      </c>
      <c r="J188" s="224" t="s">
        <v>131</v>
      </c>
      <c r="K188" s="224" t="s">
        <v>131</v>
      </c>
      <c r="L188" s="224" t="s">
        <v>249</v>
      </c>
      <c r="M188" s="224">
        <v>0</v>
      </c>
      <c r="N188" s="224">
        <v>0</v>
      </c>
      <c r="O188" s="224">
        <v>0</v>
      </c>
      <c r="P188" s="224">
        <v>0</v>
      </c>
      <c r="Q188" s="224">
        <v>36770707477017.398</v>
      </c>
      <c r="R188" s="224">
        <v>4073752539475.6699</v>
      </c>
      <c r="S188" s="224">
        <v>2870589696205.96</v>
      </c>
      <c r="T188" s="224">
        <v>0</v>
      </c>
      <c r="U188" s="224">
        <v>43496291166125.602</v>
      </c>
      <c r="V188" s="224">
        <v>4363698954929.3701</v>
      </c>
      <c r="W188" s="224">
        <v>26072978763473.301</v>
      </c>
      <c r="X188" s="224">
        <v>487339777684575</v>
      </c>
      <c r="Y188" s="224">
        <v>206240433817723</v>
      </c>
      <c r="Z188" s="224">
        <v>157387525446439</v>
      </c>
    </row>
    <row r="189" spans="2:26">
      <c r="B189" s="224" t="s">
        <v>19</v>
      </c>
      <c r="C189" s="224" t="s">
        <v>1028</v>
      </c>
      <c r="D189" s="224" t="s">
        <v>2077</v>
      </c>
      <c r="E189" s="224" t="s">
        <v>2080</v>
      </c>
      <c r="F189" s="224" t="s">
        <v>2078</v>
      </c>
      <c r="G189" s="224">
        <v>0.76500765813719795</v>
      </c>
      <c r="H189" s="224">
        <v>0.84128530869954299</v>
      </c>
      <c r="J189" s="224" t="s">
        <v>131</v>
      </c>
      <c r="K189" s="224" t="s">
        <v>131</v>
      </c>
      <c r="L189" s="224" t="s">
        <v>2071</v>
      </c>
      <c r="M189" s="224">
        <v>0</v>
      </c>
      <c r="N189" s="224">
        <v>0</v>
      </c>
      <c r="O189" s="224">
        <v>0</v>
      </c>
      <c r="P189" s="224">
        <v>0</v>
      </c>
      <c r="Q189" s="224">
        <v>0</v>
      </c>
      <c r="R189" s="224">
        <v>0</v>
      </c>
      <c r="S189" s="224">
        <v>0</v>
      </c>
      <c r="T189" s="224">
        <v>0</v>
      </c>
      <c r="U189" s="224">
        <v>0</v>
      </c>
      <c r="V189" s="224">
        <v>0</v>
      </c>
      <c r="W189" s="224">
        <v>0</v>
      </c>
      <c r="X189" s="224">
        <v>133836777684575</v>
      </c>
      <c r="Y189" s="224">
        <v>41590433817723.5</v>
      </c>
      <c r="Z189" s="224">
        <v>49585525446439.203</v>
      </c>
    </row>
    <row r="190" spans="2:26">
      <c r="B190" s="224" t="s">
        <v>19</v>
      </c>
      <c r="C190" s="224" t="s">
        <v>1028</v>
      </c>
      <c r="D190" s="224" t="s">
        <v>2077</v>
      </c>
      <c r="E190" s="224" t="s">
        <v>1893</v>
      </c>
      <c r="F190" s="224" t="s">
        <v>2078</v>
      </c>
      <c r="G190" s="224">
        <v>1</v>
      </c>
      <c r="H190" s="224">
        <v>1</v>
      </c>
      <c r="J190" s="224" t="s">
        <v>133</v>
      </c>
      <c r="K190" s="224" t="s">
        <v>133</v>
      </c>
      <c r="L190" s="224" t="s">
        <v>249</v>
      </c>
      <c r="M190" s="224">
        <v>0</v>
      </c>
      <c r="N190" s="224">
        <v>0</v>
      </c>
      <c r="O190" s="224">
        <v>0</v>
      </c>
      <c r="P190" s="224">
        <v>0</v>
      </c>
      <c r="Q190" s="224">
        <v>36770707477017.398</v>
      </c>
      <c r="R190" s="224">
        <v>0</v>
      </c>
      <c r="S190" s="224">
        <v>0</v>
      </c>
      <c r="T190" s="224">
        <v>0</v>
      </c>
      <c r="U190" s="224">
        <v>0</v>
      </c>
      <c r="V190" s="224">
        <v>0</v>
      </c>
      <c r="W190" s="224">
        <v>26072978763473.301</v>
      </c>
      <c r="X190" s="224">
        <v>0</v>
      </c>
      <c r="Y190" s="224">
        <v>0</v>
      </c>
      <c r="Z190" s="224">
        <v>0</v>
      </c>
    </row>
    <row r="191" spans="2:26">
      <c r="B191" s="224" t="s">
        <v>19</v>
      </c>
      <c r="C191" s="224" t="s">
        <v>1028</v>
      </c>
      <c r="D191" s="224" t="s">
        <v>2077</v>
      </c>
      <c r="E191" s="224" t="s">
        <v>497</v>
      </c>
      <c r="F191" s="224" t="s">
        <v>2081</v>
      </c>
      <c r="G191" s="224">
        <v>5.4298053861345202E-2</v>
      </c>
      <c r="H191" s="224">
        <v>0.142835101295543</v>
      </c>
      <c r="J191" s="224" t="s">
        <v>133</v>
      </c>
      <c r="K191" s="224" t="s">
        <v>133</v>
      </c>
      <c r="L191" s="224" t="s">
        <v>2071</v>
      </c>
      <c r="M191" s="224">
        <v>0</v>
      </c>
      <c r="N191" s="224">
        <v>0</v>
      </c>
      <c r="O191" s="224">
        <v>0</v>
      </c>
      <c r="P191" s="224">
        <v>0</v>
      </c>
      <c r="Q191" s="224">
        <v>16176707477017.4</v>
      </c>
      <c r="R191" s="224">
        <v>0</v>
      </c>
      <c r="S191" s="224">
        <v>0</v>
      </c>
      <c r="T191" s="224">
        <v>0</v>
      </c>
      <c r="U191" s="224">
        <v>0</v>
      </c>
      <c r="V191" s="224">
        <v>0</v>
      </c>
      <c r="W191" s="224">
        <v>19525201800913.102</v>
      </c>
      <c r="X191" s="224">
        <v>0</v>
      </c>
      <c r="Y191" s="224">
        <v>0</v>
      </c>
      <c r="Z191" s="224">
        <v>0</v>
      </c>
    </row>
    <row r="192" spans="2:26">
      <c r="B192" s="224" t="s">
        <v>19</v>
      </c>
      <c r="C192" s="224" t="s">
        <v>1028</v>
      </c>
      <c r="D192" s="224" t="s">
        <v>2077</v>
      </c>
      <c r="E192" s="224" t="s">
        <v>2079</v>
      </c>
      <c r="F192" s="224" t="s">
        <v>2081</v>
      </c>
      <c r="G192" s="224">
        <v>0.99999999998971201</v>
      </c>
      <c r="H192" s="224">
        <v>0.99999999999506395</v>
      </c>
      <c r="J192" s="224" t="s">
        <v>134</v>
      </c>
      <c r="K192" s="224" t="s">
        <v>134</v>
      </c>
      <c r="L192" s="224" t="s">
        <v>249</v>
      </c>
      <c r="M192" s="224">
        <v>0</v>
      </c>
      <c r="N192" s="224">
        <v>0</v>
      </c>
      <c r="O192" s="224">
        <v>0</v>
      </c>
      <c r="P192" s="224">
        <v>0</v>
      </c>
      <c r="Q192" s="224">
        <v>36770707477017.398</v>
      </c>
      <c r="R192" s="224">
        <v>9368206340170.0605</v>
      </c>
      <c r="S192" s="224">
        <v>999845066244.80896</v>
      </c>
      <c r="T192" s="224">
        <v>0</v>
      </c>
      <c r="U192" s="224">
        <v>688362473798.69495</v>
      </c>
      <c r="V192" s="224">
        <v>4756483071599.7598</v>
      </c>
      <c r="W192" s="224">
        <v>26072978763473.301</v>
      </c>
      <c r="X192" s="224">
        <v>32226868776664.398</v>
      </c>
      <c r="Y192" s="224">
        <v>16302605002966.1</v>
      </c>
      <c r="Z192" s="224">
        <v>3794720098872.8398</v>
      </c>
    </row>
    <row r="193" spans="2:26">
      <c r="B193" s="224" t="s">
        <v>19</v>
      </c>
      <c r="C193" s="224" t="s">
        <v>1028</v>
      </c>
      <c r="D193" s="224" t="s">
        <v>2077</v>
      </c>
      <c r="E193" s="224" t="s">
        <v>505</v>
      </c>
      <c r="F193" s="224" t="s">
        <v>2081</v>
      </c>
      <c r="G193" s="224">
        <v>1</v>
      </c>
      <c r="H193" s="224">
        <v>1</v>
      </c>
      <c r="J193" s="224" t="s">
        <v>134</v>
      </c>
      <c r="K193" s="224" t="s">
        <v>134</v>
      </c>
      <c r="L193" s="224" t="s">
        <v>2071</v>
      </c>
      <c r="M193" s="224">
        <v>0</v>
      </c>
      <c r="N193" s="224">
        <v>0</v>
      </c>
      <c r="O193" s="224">
        <v>0</v>
      </c>
      <c r="P193" s="224">
        <v>0</v>
      </c>
      <c r="Q193" s="224">
        <v>0</v>
      </c>
      <c r="R193" s="224">
        <v>0</v>
      </c>
      <c r="S193" s="224">
        <v>0</v>
      </c>
      <c r="T193" s="224">
        <v>0</v>
      </c>
      <c r="U193" s="224">
        <v>0</v>
      </c>
      <c r="V193" s="224">
        <v>0</v>
      </c>
      <c r="W193" s="224">
        <v>0</v>
      </c>
      <c r="X193" s="224">
        <v>0</v>
      </c>
      <c r="Y193" s="224">
        <v>0</v>
      </c>
      <c r="Z193" s="224">
        <v>0</v>
      </c>
    </row>
    <row r="194" spans="2:26">
      <c r="B194" s="224" t="s">
        <v>19</v>
      </c>
      <c r="C194" s="224" t="s">
        <v>1028</v>
      </c>
      <c r="D194" s="224" t="s">
        <v>2077</v>
      </c>
      <c r="E194" s="224" t="s">
        <v>2080</v>
      </c>
      <c r="F194" s="224" t="s">
        <v>2081</v>
      </c>
      <c r="G194" s="224">
        <v>0.76500765813719795</v>
      </c>
      <c r="H194" s="224">
        <v>0.84128530869954299</v>
      </c>
      <c r="J194" s="224" t="s">
        <v>137</v>
      </c>
      <c r="K194" s="224" t="s">
        <v>137</v>
      </c>
      <c r="L194" s="224" t="s">
        <v>249</v>
      </c>
      <c r="M194" s="224">
        <v>0</v>
      </c>
      <c r="N194" s="224">
        <v>0</v>
      </c>
      <c r="O194" s="224">
        <v>0</v>
      </c>
      <c r="P194" s="7">
        <v>2.0115000000000001E+21</v>
      </c>
      <c r="Q194" s="224">
        <v>36770707477017.398</v>
      </c>
      <c r="R194" s="224">
        <v>4148406815462.8599</v>
      </c>
      <c r="S194" s="224">
        <v>0</v>
      </c>
      <c r="T194" s="224">
        <v>0</v>
      </c>
      <c r="U194" s="224">
        <v>6076196826042.7197</v>
      </c>
      <c r="V194" s="224">
        <v>67299808129196.297</v>
      </c>
      <c r="W194" s="224">
        <v>26072978763473.301</v>
      </c>
      <c r="X194" s="224">
        <v>122641854278636</v>
      </c>
      <c r="Y194" s="224">
        <v>96116588758901.297</v>
      </c>
      <c r="Z194" s="224">
        <v>14778973245167.801</v>
      </c>
    </row>
    <row r="195" spans="2:26">
      <c r="B195" s="224" t="s">
        <v>19</v>
      </c>
      <c r="C195" s="224" t="s">
        <v>1028</v>
      </c>
      <c r="D195" s="224" t="s">
        <v>2077</v>
      </c>
      <c r="E195" s="224" t="s">
        <v>1893</v>
      </c>
      <c r="F195" s="224" t="s">
        <v>2081</v>
      </c>
      <c r="G195" s="224">
        <v>1</v>
      </c>
      <c r="H195" s="224">
        <v>1</v>
      </c>
      <c r="J195" s="224" t="s">
        <v>137</v>
      </c>
      <c r="K195" s="224" t="s">
        <v>137</v>
      </c>
      <c r="L195" s="224" t="s">
        <v>2071</v>
      </c>
      <c r="M195" s="224">
        <v>0</v>
      </c>
      <c r="N195" s="224">
        <v>0</v>
      </c>
      <c r="O195" s="224">
        <v>0</v>
      </c>
      <c r="P195" s="7">
        <v>2.0115000000000001E+21</v>
      </c>
      <c r="Q195" s="224">
        <v>28402707477017.398</v>
      </c>
      <c r="R195" s="224">
        <v>681406815462.86902</v>
      </c>
      <c r="S195" s="224">
        <v>0</v>
      </c>
      <c r="T195" s="224">
        <v>0</v>
      </c>
      <c r="U195" s="224">
        <v>6076196826042.7197</v>
      </c>
      <c r="V195" s="224">
        <v>61977808129196.297</v>
      </c>
      <c r="W195" s="224">
        <v>23469696951718</v>
      </c>
      <c r="X195" s="224">
        <v>82944854278636.797</v>
      </c>
      <c r="Y195" s="224">
        <v>7142588758901.3096</v>
      </c>
      <c r="Z195" s="224">
        <v>12831973245167.801</v>
      </c>
    </row>
    <row r="196" spans="2:26">
      <c r="B196" s="224" t="s">
        <v>19</v>
      </c>
      <c r="C196" s="224" t="s">
        <v>1028</v>
      </c>
      <c r="D196" s="224" t="s">
        <v>515</v>
      </c>
      <c r="E196" s="224" t="s">
        <v>497</v>
      </c>
      <c r="F196" s="224" t="s">
        <v>2082</v>
      </c>
      <c r="G196" s="224">
        <v>2.63558513825023E-3</v>
      </c>
      <c r="H196" s="224">
        <v>1.1988702472560001E-3</v>
      </c>
    </row>
    <row r="197" spans="2:26">
      <c r="B197" s="224" t="s">
        <v>19</v>
      </c>
      <c r="C197" s="224" t="s">
        <v>1028</v>
      </c>
      <c r="D197" s="224" t="s">
        <v>515</v>
      </c>
      <c r="E197" s="224" t="s">
        <v>2079</v>
      </c>
      <c r="F197" s="224" t="s">
        <v>2082</v>
      </c>
      <c r="G197" s="224">
        <v>0.99969551407233004</v>
      </c>
      <c r="H197" s="224">
        <v>0.999116096076057</v>
      </c>
    </row>
    <row r="198" spans="2:26">
      <c r="B198" s="224" t="s">
        <v>19</v>
      </c>
      <c r="C198" s="224" t="s">
        <v>1028</v>
      </c>
      <c r="D198" s="224" t="s">
        <v>515</v>
      </c>
      <c r="E198" s="224" t="s">
        <v>505</v>
      </c>
      <c r="F198" s="224" t="s">
        <v>2082</v>
      </c>
      <c r="G198" s="224">
        <v>1</v>
      </c>
      <c r="H198" s="224">
        <v>1</v>
      </c>
    </row>
    <row r="199" spans="2:26">
      <c r="B199" s="224" t="s">
        <v>19</v>
      </c>
      <c r="C199" s="224" t="s">
        <v>1028</v>
      </c>
      <c r="D199" s="224" t="s">
        <v>515</v>
      </c>
      <c r="E199" s="224" t="s">
        <v>2080</v>
      </c>
      <c r="F199" s="224" t="s">
        <v>2082</v>
      </c>
      <c r="G199" s="224">
        <v>0.80428858930033398</v>
      </c>
      <c r="H199" s="224">
        <v>0.55385911645069996</v>
      </c>
    </row>
    <row r="200" spans="2:26">
      <c r="B200" s="224" t="s">
        <v>19</v>
      </c>
      <c r="C200" s="224" t="s">
        <v>1028</v>
      </c>
      <c r="D200" s="224" t="s">
        <v>515</v>
      </c>
      <c r="E200" s="224" t="s">
        <v>1893</v>
      </c>
      <c r="F200" s="224" t="s">
        <v>2082</v>
      </c>
      <c r="G200" s="224">
        <v>0.86744159368999896</v>
      </c>
      <c r="H200" s="224">
        <v>0.95140448823170398</v>
      </c>
    </row>
    <row r="201" spans="2:26">
      <c r="B201" s="224" t="s">
        <v>22</v>
      </c>
      <c r="C201" s="224" t="s">
        <v>1028</v>
      </c>
      <c r="D201" s="224" t="s">
        <v>2077</v>
      </c>
      <c r="E201" s="224" t="s">
        <v>497</v>
      </c>
      <c r="F201" s="224" t="s">
        <v>2078</v>
      </c>
      <c r="G201" s="224">
        <v>9.1070279622060504E-2</v>
      </c>
      <c r="H201" s="224">
        <v>7.7790638489451197E-2</v>
      </c>
    </row>
    <row r="202" spans="2:26">
      <c r="B202" s="224" t="s">
        <v>22</v>
      </c>
      <c r="C202" s="224" t="s">
        <v>1028</v>
      </c>
      <c r="D202" s="224" t="s">
        <v>2077</v>
      </c>
      <c r="E202" s="224" t="s">
        <v>2079</v>
      </c>
      <c r="F202" s="224" t="s">
        <v>2078</v>
      </c>
      <c r="G202" s="224">
        <v>0.99983985307560796</v>
      </c>
      <c r="H202" s="224">
        <v>0.99972519418089101</v>
      </c>
    </row>
    <row r="203" spans="2:26">
      <c r="B203" s="224" t="s">
        <v>22</v>
      </c>
      <c r="C203" s="224" t="s">
        <v>1028</v>
      </c>
      <c r="D203" s="224" t="s">
        <v>2077</v>
      </c>
      <c r="E203" s="224" t="s">
        <v>505</v>
      </c>
      <c r="F203" s="224" t="s">
        <v>2078</v>
      </c>
      <c r="G203" s="224">
        <v>1</v>
      </c>
      <c r="H203" s="224">
        <v>1</v>
      </c>
    </row>
    <row r="204" spans="2:26">
      <c r="B204" s="224" t="s">
        <v>22</v>
      </c>
      <c r="C204" s="224" t="s">
        <v>1028</v>
      </c>
      <c r="D204" s="224" t="s">
        <v>2077</v>
      </c>
      <c r="E204" s="224" t="s">
        <v>2080</v>
      </c>
      <c r="F204" s="224" t="s">
        <v>2078</v>
      </c>
      <c r="G204" s="224">
        <v>0.73838163307904703</v>
      </c>
      <c r="H204" s="224">
        <v>0.65440441697433605</v>
      </c>
    </row>
    <row r="205" spans="2:26">
      <c r="B205" s="224" t="s">
        <v>22</v>
      </c>
      <c r="C205" s="224" t="s">
        <v>1028</v>
      </c>
      <c r="D205" s="224" t="s">
        <v>2077</v>
      </c>
      <c r="E205" s="224" t="s">
        <v>1893</v>
      </c>
      <c r="F205" s="224" t="s">
        <v>2078</v>
      </c>
      <c r="G205" s="224">
        <v>1</v>
      </c>
      <c r="H205" s="224">
        <v>1</v>
      </c>
    </row>
    <row r="206" spans="2:26">
      <c r="B206" s="224" t="s">
        <v>22</v>
      </c>
      <c r="C206" s="224" t="s">
        <v>1028</v>
      </c>
      <c r="D206" s="224" t="s">
        <v>2077</v>
      </c>
      <c r="E206" s="224" t="s">
        <v>497</v>
      </c>
      <c r="F206" s="224" t="s">
        <v>2081</v>
      </c>
      <c r="G206" s="224">
        <v>9.1070279622060504E-2</v>
      </c>
      <c r="H206" s="224">
        <v>7.7790638489451197E-2</v>
      </c>
    </row>
    <row r="207" spans="2:26">
      <c r="B207" s="224" t="s">
        <v>22</v>
      </c>
      <c r="C207" s="224" t="s">
        <v>1028</v>
      </c>
      <c r="D207" s="224" t="s">
        <v>2077</v>
      </c>
      <c r="E207" s="224" t="s">
        <v>2079</v>
      </c>
      <c r="F207" s="224" t="s">
        <v>2081</v>
      </c>
      <c r="G207" s="224">
        <v>0.99983985307560796</v>
      </c>
      <c r="H207" s="224">
        <v>0.99972519418089101</v>
      </c>
    </row>
    <row r="208" spans="2:26">
      <c r="B208" s="224" t="s">
        <v>22</v>
      </c>
      <c r="C208" s="224" t="s">
        <v>1028</v>
      </c>
      <c r="D208" s="224" t="s">
        <v>2077</v>
      </c>
      <c r="E208" s="224" t="s">
        <v>505</v>
      </c>
      <c r="F208" s="224" t="s">
        <v>2081</v>
      </c>
      <c r="G208" s="224">
        <v>1</v>
      </c>
      <c r="H208" s="224">
        <v>1</v>
      </c>
    </row>
    <row r="209" spans="2:8">
      <c r="B209" s="224" t="s">
        <v>22</v>
      </c>
      <c r="C209" s="224" t="s">
        <v>1028</v>
      </c>
      <c r="D209" s="224" t="s">
        <v>2077</v>
      </c>
      <c r="E209" s="224" t="s">
        <v>2080</v>
      </c>
      <c r="F209" s="224" t="s">
        <v>2081</v>
      </c>
      <c r="G209" s="224">
        <v>0.73838163307904703</v>
      </c>
      <c r="H209" s="224">
        <v>0.65440441697433605</v>
      </c>
    </row>
    <row r="210" spans="2:8">
      <c r="B210" s="224" t="s">
        <v>22</v>
      </c>
      <c r="C210" s="224" t="s">
        <v>1028</v>
      </c>
      <c r="D210" s="224" t="s">
        <v>2077</v>
      </c>
      <c r="E210" s="224" t="s">
        <v>1893</v>
      </c>
      <c r="F210" s="224" t="s">
        <v>2081</v>
      </c>
      <c r="G210" s="224">
        <v>1</v>
      </c>
      <c r="H210" s="224">
        <v>1</v>
      </c>
    </row>
    <row r="211" spans="2:8">
      <c r="B211" s="224" t="s">
        <v>22</v>
      </c>
      <c r="C211" s="224" t="s">
        <v>1028</v>
      </c>
      <c r="D211" s="224" t="s">
        <v>515</v>
      </c>
      <c r="E211" s="224" t="s">
        <v>497</v>
      </c>
      <c r="F211" s="224" t="s">
        <v>2082</v>
      </c>
      <c r="G211" s="224">
        <v>9.33218667834536E-3</v>
      </c>
      <c r="H211" s="224">
        <v>7.8061928454367397E-3</v>
      </c>
    </row>
    <row r="212" spans="2:8">
      <c r="B212" s="224" t="s">
        <v>22</v>
      </c>
      <c r="C212" s="224" t="s">
        <v>1028</v>
      </c>
      <c r="D212" s="224" t="s">
        <v>515</v>
      </c>
      <c r="E212" s="224" t="s">
        <v>2079</v>
      </c>
      <c r="F212" s="224" t="s">
        <v>2082</v>
      </c>
      <c r="G212" s="224">
        <v>0.99954035980156497</v>
      </c>
      <c r="H212" s="224">
        <v>0.99991088835709596</v>
      </c>
    </row>
    <row r="213" spans="2:8">
      <c r="B213" s="224" t="s">
        <v>22</v>
      </c>
      <c r="C213" s="224" t="s">
        <v>1028</v>
      </c>
      <c r="D213" s="224" t="s">
        <v>515</v>
      </c>
      <c r="E213" s="224" t="s">
        <v>505</v>
      </c>
      <c r="F213" s="224" t="s">
        <v>2082</v>
      </c>
      <c r="G213" s="224">
        <v>1</v>
      </c>
      <c r="H213" s="224">
        <v>1</v>
      </c>
    </row>
    <row r="214" spans="2:8">
      <c r="B214" s="224" t="s">
        <v>22</v>
      </c>
      <c r="C214" s="224" t="s">
        <v>1028</v>
      </c>
      <c r="D214" s="224" t="s">
        <v>515</v>
      </c>
      <c r="E214" s="224" t="s">
        <v>2080</v>
      </c>
      <c r="F214" s="224" t="s">
        <v>2082</v>
      </c>
      <c r="G214" s="224">
        <v>0.51469297692439198</v>
      </c>
      <c r="H214" s="224">
        <v>0.30594943668147101</v>
      </c>
    </row>
    <row r="215" spans="2:8">
      <c r="B215" s="224" t="s">
        <v>22</v>
      </c>
      <c r="C215" s="224" t="s">
        <v>1028</v>
      </c>
      <c r="D215" s="224" t="s">
        <v>515</v>
      </c>
      <c r="E215" s="224" t="s">
        <v>1893</v>
      </c>
      <c r="F215" s="224" t="s">
        <v>2082</v>
      </c>
      <c r="G215" s="224">
        <v>0.75541724217295902</v>
      </c>
      <c r="H215" s="224">
        <v>0.91139490285524605</v>
      </c>
    </row>
    <row r="216" spans="2:8">
      <c r="B216" s="224" t="s">
        <v>25</v>
      </c>
      <c r="C216" s="224" t="s">
        <v>1028</v>
      </c>
      <c r="D216" s="224" t="s">
        <v>2077</v>
      </c>
      <c r="E216" s="224" t="s">
        <v>497</v>
      </c>
      <c r="F216" s="224" t="s">
        <v>2078</v>
      </c>
      <c r="G216" s="224">
        <v>1.42872607794768E-2</v>
      </c>
      <c r="H216" s="224">
        <v>1.6896862873626899E-2</v>
      </c>
    </row>
    <row r="217" spans="2:8">
      <c r="B217" s="224" t="s">
        <v>25</v>
      </c>
      <c r="C217" s="224" t="s">
        <v>1028</v>
      </c>
      <c r="D217" s="224" t="s">
        <v>2077</v>
      </c>
      <c r="E217" s="224" t="s">
        <v>2079</v>
      </c>
      <c r="F217" s="224" t="s">
        <v>2078</v>
      </c>
      <c r="G217" s="224">
        <v>0.99897636385958399</v>
      </c>
      <c r="H217" s="224">
        <v>0.99860234327216102</v>
      </c>
    </row>
    <row r="218" spans="2:8">
      <c r="B218" s="224" t="s">
        <v>25</v>
      </c>
      <c r="C218" s="224" t="s">
        <v>1028</v>
      </c>
      <c r="D218" s="224" t="s">
        <v>2077</v>
      </c>
      <c r="E218" s="224" t="s">
        <v>505</v>
      </c>
      <c r="F218" s="224" t="s">
        <v>2078</v>
      </c>
      <c r="G218" s="224">
        <v>1</v>
      </c>
      <c r="H218" s="224">
        <v>1</v>
      </c>
    </row>
    <row r="219" spans="2:8">
      <c r="B219" s="224" t="s">
        <v>25</v>
      </c>
      <c r="C219" s="224" t="s">
        <v>1028</v>
      </c>
      <c r="D219" s="224" t="s">
        <v>2077</v>
      </c>
      <c r="E219" s="224" t="s">
        <v>2080</v>
      </c>
      <c r="F219" s="224" t="s">
        <v>2078</v>
      </c>
      <c r="G219" s="224">
        <v>0.31541971127989499</v>
      </c>
      <c r="H219" s="224">
        <v>0.27846575435682402</v>
      </c>
    </row>
    <row r="220" spans="2:8">
      <c r="B220" s="224" t="s">
        <v>25</v>
      </c>
      <c r="C220" s="224" t="s">
        <v>1028</v>
      </c>
      <c r="D220" s="224" t="s">
        <v>2077</v>
      </c>
      <c r="E220" s="224" t="s">
        <v>1893</v>
      </c>
      <c r="F220" s="224" t="s">
        <v>2078</v>
      </c>
      <c r="G220" s="224">
        <v>1</v>
      </c>
      <c r="H220" s="224">
        <v>1</v>
      </c>
    </row>
    <row r="221" spans="2:8">
      <c r="B221" s="224" t="s">
        <v>25</v>
      </c>
      <c r="C221" s="224" t="s">
        <v>1028</v>
      </c>
      <c r="D221" s="224" t="s">
        <v>2077</v>
      </c>
      <c r="E221" s="224" t="s">
        <v>497</v>
      </c>
      <c r="F221" s="224" t="s">
        <v>2081</v>
      </c>
      <c r="G221" s="224">
        <v>1.42872607794768E-2</v>
      </c>
      <c r="H221" s="224">
        <v>1.6896862873626899E-2</v>
      </c>
    </row>
    <row r="222" spans="2:8">
      <c r="B222" s="224" t="s">
        <v>25</v>
      </c>
      <c r="C222" s="224" t="s">
        <v>1028</v>
      </c>
      <c r="D222" s="224" t="s">
        <v>2077</v>
      </c>
      <c r="E222" s="224" t="s">
        <v>2079</v>
      </c>
      <c r="F222" s="224" t="s">
        <v>2081</v>
      </c>
      <c r="G222" s="224">
        <v>0.99897636385958399</v>
      </c>
      <c r="H222" s="224">
        <v>0.99860234327216102</v>
      </c>
    </row>
    <row r="223" spans="2:8">
      <c r="B223" s="224" t="s">
        <v>25</v>
      </c>
      <c r="C223" s="224" t="s">
        <v>1028</v>
      </c>
      <c r="D223" s="224" t="s">
        <v>2077</v>
      </c>
      <c r="E223" s="224" t="s">
        <v>505</v>
      </c>
      <c r="F223" s="224" t="s">
        <v>2081</v>
      </c>
      <c r="G223" s="224">
        <v>1</v>
      </c>
      <c r="H223" s="224">
        <v>1</v>
      </c>
    </row>
    <row r="224" spans="2:8">
      <c r="B224" s="224" t="s">
        <v>25</v>
      </c>
      <c r="C224" s="224" t="s">
        <v>1028</v>
      </c>
      <c r="D224" s="224" t="s">
        <v>2077</v>
      </c>
      <c r="E224" s="224" t="s">
        <v>2080</v>
      </c>
      <c r="F224" s="224" t="s">
        <v>2081</v>
      </c>
      <c r="G224" s="224">
        <v>0.31541971127989499</v>
      </c>
      <c r="H224" s="224">
        <v>0.27846575435682402</v>
      </c>
    </row>
    <row r="225" spans="2:8">
      <c r="B225" s="224" t="s">
        <v>25</v>
      </c>
      <c r="C225" s="224" t="s">
        <v>1028</v>
      </c>
      <c r="D225" s="224" t="s">
        <v>2077</v>
      </c>
      <c r="E225" s="224" t="s">
        <v>1893</v>
      </c>
      <c r="F225" s="224" t="s">
        <v>2081</v>
      </c>
      <c r="G225" s="224">
        <v>1</v>
      </c>
      <c r="H225" s="224">
        <v>1</v>
      </c>
    </row>
    <row r="226" spans="2:8">
      <c r="B226" s="224" t="s">
        <v>25</v>
      </c>
      <c r="C226" s="224" t="s">
        <v>1028</v>
      </c>
      <c r="D226" s="224" t="s">
        <v>515</v>
      </c>
      <c r="E226" s="224" t="s">
        <v>497</v>
      </c>
      <c r="F226" s="224" t="s">
        <v>2082</v>
      </c>
      <c r="G226" s="224">
        <v>2.95572015477686E-3</v>
      </c>
      <c r="H226" s="224">
        <v>2.2812584087877098E-3</v>
      </c>
    </row>
    <row r="227" spans="2:8">
      <c r="B227" s="224" t="s">
        <v>25</v>
      </c>
      <c r="C227" s="224" t="s">
        <v>1028</v>
      </c>
      <c r="D227" s="224" t="s">
        <v>515</v>
      </c>
      <c r="E227" s="224" t="s">
        <v>2079</v>
      </c>
      <c r="F227" s="224" t="s">
        <v>2082</v>
      </c>
      <c r="G227" s="224">
        <v>0.99532602650133795</v>
      </c>
      <c r="H227" s="224">
        <v>0.99833888447312003</v>
      </c>
    </row>
    <row r="228" spans="2:8">
      <c r="B228" s="224" t="s">
        <v>25</v>
      </c>
      <c r="C228" s="224" t="s">
        <v>1028</v>
      </c>
      <c r="D228" s="224" t="s">
        <v>515</v>
      </c>
      <c r="E228" s="224" t="s">
        <v>505</v>
      </c>
      <c r="F228" s="224" t="s">
        <v>2082</v>
      </c>
      <c r="G228" s="224">
        <v>1</v>
      </c>
      <c r="H228" s="224">
        <v>1</v>
      </c>
    </row>
    <row r="229" spans="2:8">
      <c r="B229" s="224" t="s">
        <v>25</v>
      </c>
      <c r="C229" s="224" t="s">
        <v>1028</v>
      </c>
      <c r="D229" s="224" t="s">
        <v>515</v>
      </c>
      <c r="E229" s="224" t="s">
        <v>2080</v>
      </c>
      <c r="F229" s="224" t="s">
        <v>2082</v>
      </c>
      <c r="G229" s="224">
        <v>0.27504129818081802</v>
      </c>
      <c r="H229" s="224">
        <v>0.163449098410272</v>
      </c>
    </row>
    <row r="230" spans="2:8">
      <c r="B230" s="224" t="s">
        <v>25</v>
      </c>
      <c r="C230" s="224" t="s">
        <v>1028</v>
      </c>
      <c r="D230" s="224" t="s">
        <v>515</v>
      </c>
      <c r="E230" s="224" t="s">
        <v>1893</v>
      </c>
      <c r="F230" s="224" t="s">
        <v>2082</v>
      </c>
      <c r="G230" s="224">
        <v>0.51621990074156299</v>
      </c>
      <c r="H230" s="224">
        <v>0.78257081852510102</v>
      </c>
    </row>
    <row r="231" spans="2:8">
      <c r="B231" s="224" t="s">
        <v>28</v>
      </c>
      <c r="C231" s="224" t="s">
        <v>1028</v>
      </c>
      <c r="D231" s="224" t="s">
        <v>2077</v>
      </c>
      <c r="E231" s="224" t="s">
        <v>497</v>
      </c>
      <c r="F231" s="224" t="s">
        <v>2078</v>
      </c>
      <c r="G231" s="224">
        <v>5.4131096088364097E-2</v>
      </c>
      <c r="H231" s="224">
        <v>4.9646710216036997E-2</v>
      </c>
    </row>
    <row r="232" spans="2:8">
      <c r="B232" s="224" t="s">
        <v>28</v>
      </c>
      <c r="C232" s="224" t="s">
        <v>1028</v>
      </c>
      <c r="D232" s="224" t="s">
        <v>2077</v>
      </c>
      <c r="E232" s="224" t="s">
        <v>2079</v>
      </c>
      <c r="F232" s="224" t="s">
        <v>2078</v>
      </c>
      <c r="G232" s="224">
        <v>0.99972836134471399</v>
      </c>
      <c r="H232" s="224">
        <v>0.99955632296561003</v>
      </c>
    </row>
    <row r="233" spans="2:8">
      <c r="B233" s="224" t="s">
        <v>28</v>
      </c>
      <c r="C233" s="224" t="s">
        <v>1028</v>
      </c>
      <c r="D233" s="224" t="s">
        <v>2077</v>
      </c>
      <c r="E233" s="224" t="s">
        <v>505</v>
      </c>
      <c r="F233" s="224" t="s">
        <v>2078</v>
      </c>
      <c r="G233" s="224">
        <v>1</v>
      </c>
      <c r="H233" s="224">
        <v>1</v>
      </c>
    </row>
    <row r="234" spans="2:8">
      <c r="B234" s="224" t="s">
        <v>28</v>
      </c>
      <c r="C234" s="224" t="s">
        <v>1028</v>
      </c>
      <c r="D234" s="224" t="s">
        <v>2077</v>
      </c>
      <c r="E234" s="224" t="s">
        <v>2080</v>
      </c>
      <c r="F234" s="224" t="s">
        <v>2078</v>
      </c>
      <c r="G234" s="224">
        <v>0.62811345838070998</v>
      </c>
      <c r="H234" s="224">
        <v>0.54264304584017098</v>
      </c>
    </row>
    <row r="235" spans="2:8">
      <c r="B235" s="224" t="s">
        <v>28</v>
      </c>
      <c r="C235" s="224" t="s">
        <v>1028</v>
      </c>
      <c r="D235" s="224" t="s">
        <v>2077</v>
      </c>
      <c r="E235" s="224" t="s">
        <v>1893</v>
      </c>
      <c r="F235" s="224" t="s">
        <v>2078</v>
      </c>
      <c r="G235" s="224">
        <v>1</v>
      </c>
      <c r="H235" s="224">
        <v>1</v>
      </c>
    </row>
    <row r="236" spans="2:8">
      <c r="B236" s="224" t="s">
        <v>28</v>
      </c>
      <c r="C236" s="224" t="s">
        <v>1028</v>
      </c>
      <c r="D236" s="224" t="s">
        <v>2077</v>
      </c>
      <c r="E236" s="224" t="s">
        <v>497</v>
      </c>
      <c r="F236" s="224" t="s">
        <v>2081</v>
      </c>
      <c r="G236" s="224">
        <v>5.4131096088364097E-2</v>
      </c>
      <c r="H236" s="224">
        <v>4.9646710216036997E-2</v>
      </c>
    </row>
    <row r="237" spans="2:8">
      <c r="B237" s="224" t="s">
        <v>28</v>
      </c>
      <c r="C237" s="224" t="s">
        <v>1028</v>
      </c>
      <c r="D237" s="224" t="s">
        <v>2077</v>
      </c>
      <c r="E237" s="224" t="s">
        <v>2079</v>
      </c>
      <c r="F237" s="224" t="s">
        <v>2081</v>
      </c>
      <c r="G237" s="224">
        <v>0.99972836134471399</v>
      </c>
      <c r="H237" s="224">
        <v>0.99955632296561003</v>
      </c>
    </row>
    <row r="238" spans="2:8">
      <c r="B238" s="224" t="s">
        <v>28</v>
      </c>
      <c r="C238" s="224" t="s">
        <v>1028</v>
      </c>
      <c r="D238" s="224" t="s">
        <v>2077</v>
      </c>
      <c r="E238" s="224" t="s">
        <v>505</v>
      </c>
      <c r="F238" s="224" t="s">
        <v>2081</v>
      </c>
      <c r="G238" s="224">
        <v>1</v>
      </c>
      <c r="H238" s="224">
        <v>1</v>
      </c>
    </row>
    <row r="239" spans="2:8">
      <c r="B239" s="224" t="s">
        <v>28</v>
      </c>
      <c r="C239" s="224" t="s">
        <v>1028</v>
      </c>
      <c r="D239" s="224" t="s">
        <v>2077</v>
      </c>
      <c r="E239" s="224" t="s">
        <v>2080</v>
      </c>
      <c r="F239" s="224" t="s">
        <v>2081</v>
      </c>
      <c r="G239" s="224">
        <v>0.62811345838070998</v>
      </c>
      <c r="H239" s="224">
        <v>0.54264304584017098</v>
      </c>
    </row>
    <row r="240" spans="2:8">
      <c r="B240" s="224" t="s">
        <v>28</v>
      </c>
      <c r="C240" s="224" t="s">
        <v>1028</v>
      </c>
      <c r="D240" s="224" t="s">
        <v>2077</v>
      </c>
      <c r="E240" s="224" t="s">
        <v>1893</v>
      </c>
      <c r="F240" s="224" t="s">
        <v>2081</v>
      </c>
      <c r="G240" s="224">
        <v>1</v>
      </c>
      <c r="H240" s="224">
        <v>1</v>
      </c>
    </row>
    <row r="241" spans="2:8">
      <c r="B241" s="224" t="s">
        <v>28</v>
      </c>
      <c r="C241" s="224" t="s">
        <v>1028</v>
      </c>
      <c r="D241" s="224" t="s">
        <v>515</v>
      </c>
      <c r="E241" s="224" t="s">
        <v>497</v>
      </c>
      <c r="F241" s="224" t="s">
        <v>2082</v>
      </c>
      <c r="G241" s="224">
        <v>6.4152815489895397E-3</v>
      </c>
      <c r="H241" s="224">
        <v>5.1420779382121001E-3</v>
      </c>
    </row>
    <row r="242" spans="2:8">
      <c r="B242" s="224" t="s">
        <v>28</v>
      </c>
      <c r="C242" s="224" t="s">
        <v>1028</v>
      </c>
      <c r="D242" s="224" t="s">
        <v>515</v>
      </c>
      <c r="E242" s="224" t="s">
        <v>2079</v>
      </c>
      <c r="F242" s="224" t="s">
        <v>2082</v>
      </c>
      <c r="G242" s="224">
        <v>0.99882644111241303</v>
      </c>
      <c r="H242" s="224">
        <v>0.99964411206829196</v>
      </c>
    </row>
    <row r="243" spans="2:8">
      <c r="B243" s="224" t="s">
        <v>28</v>
      </c>
      <c r="C243" s="224" t="s">
        <v>1028</v>
      </c>
      <c r="D243" s="224" t="s">
        <v>515</v>
      </c>
      <c r="E243" s="224" t="s">
        <v>505</v>
      </c>
      <c r="F243" s="224" t="s">
        <v>2082</v>
      </c>
      <c r="G243" s="224">
        <v>1</v>
      </c>
      <c r="H243" s="224">
        <v>1</v>
      </c>
    </row>
    <row r="244" spans="2:8">
      <c r="B244" s="224" t="s">
        <v>28</v>
      </c>
      <c r="C244" s="224" t="s">
        <v>1028</v>
      </c>
      <c r="D244" s="224" t="s">
        <v>515</v>
      </c>
      <c r="E244" s="224" t="s">
        <v>2080</v>
      </c>
      <c r="F244" s="224" t="s">
        <v>2082</v>
      </c>
      <c r="G244" s="224">
        <v>0.42841441724707702</v>
      </c>
      <c r="H244" s="224">
        <v>0.25064198421749301</v>
      </c>
    </row>
    <row r="245" spans="2:8">
      <c r="B245" s="224" t="s">
        <v>28</v>
      </c>
      <c r="C245" s="224" t="s">
        <v>1028</v>
      </c>
      <c r="D245" s="224" t="s">
        <v>515</v>
      </c>
      <c r="E245" s="224" t="s">
        <v>1893</v>
      </c>
      <c r="F245" s="224" t="s">
        <v>2082</v>
      </c>
      <c r="G245" s="224">
        <v>0.68411479303539702</v>
      </c>
      <c r="H245" s="224">
        <v>0.87841437775288</v>
      </c>
    </row>
    <row r="246" spans="2:8">
      <c r="B246" s="224" t="s">
        <v>30</v>
      </c>
      <c r="C246" s="224" t="s">
        <v>1028</v>
      </c>
      <c r="D246" s="224" t="s">
        <v>2077</v>
      </c>
      <c r="E246" s="224" t="s">
        <v>497</v>
      </c>
      <c r="F246" s="224" t="s">
        <v>2078</v>
      </c>
      <c r="G246" s="224">
        <v>1.8785734190099001E-2</v>
      </c>
      <c r="H246" s="224">
        <v>3.4909776946514398E-2</v>
      </c>
    </row>
    <row r="247" spans="2:8">
      <c r="B247" s="224" t="s">
        <v>30</v>
      </c>
      <c r="C247" s="224" t="s">
        <v>1028</v>
      </c>
      <c r="D247" s="224" t="s">
        <v>2077</v>
      </c>
      <c r="E247" s="224" t="s">
        <v>2079</v>
      </c>
      <c r="F247" s="224" t="s">
        <v>2078</v>
      </c>
      <c r="G247" s="224">
        <v>0.99994150394830195</v>
      </c>
      <c r="H247" s="224">
        <v>0.99995840843016204</v>
      </c>
    </row>
    <row r="248" spans="2:8">
      <c r="B248" s="224" t="s">
        <v>30</v>
      </c>
      <c r="C248" s="224" t="s">
        <v>1028</v>
      </c>
      <c r="D248" s="224" t="s">
        <v>2077</v>
      </c>
      <c r="E248" s="224" t="s">
        <v>505</v>
      </c>
      <c r="F248" s="224" t="s">
        <v>2078</v>
      </c>
      <c r="G248" s="224">
        <v>1</v>
      </c>
      <c r="H248" s="224">
        <v>1</v>
      </c>
    </row>
    <row r="249" spans="2:8">
      <c r="B249" s="224" t="s">
        <v>30</v>
      </c>
      <c r="C249" s="224" t="s">
        <v>1028</v>
      </c>
      <c r="D249" s="224" t="s">
        <v>2077</v>
      </c>
      <c r="E249" s="224" t="s">
        <v>2080</v>
      </c>
      <c r="F249" s="224" t="s">
        <v>2078</v>
      </c>
      <c r="G249" s="224">
        <v>0.15817719372893899</v>
      </c>
      <c r="H249" s="224">
        <v>0.217702273123732</v>
      </c>
    </row>
    <row r="250" spans="2:8">
      <c r="B250" s="224" t="s">
        <v>30</v>
      </c>
      <c r="C250" s="224" t="s">
        <v>1028</v>
      </c>
      <c r="D250" s="224" t="s">
        <v>2077</v>
      </c>
      <c r="E250" s="224" t="s">
        <v>1893</v>
      </c>
      <c r="F250" s="224" t="s">
        <v>2078</v>
      </c>
      <c r="G250" s="224">
        <v>1</v>
      </c>
      <c r="H250" s="224">
        <v>1</v>
      </c>
    </row>
    <row r="251" spans="2:8">
      <c r="B251" s="224" t="s">
        <v>30</v>
      </c>
      <c r="C251" s="224" t="s">
        <v>1028</v>
      </c>
      <c r="D251" s="224" t="s">
        <v>2077</v>
      </c>
      <c r="E251" s="224" t="s">
        <v>497</v>
      </c>
      <c r="F251" s="224" t="s">
        <v>2081</v>
      </c>
      <c r="G251" s="224">
        <v>1.8785734190099001E-2</v>
      </c>
      <c r="H251" s="224">
        <v>3.4909776946514398E-2</v>
      </c>
    </row>
    <row r="252" spans="2:8">
      <c r="B252" s="224" t="s">
        <v>30</v>
      </c>
      <c r="C252" s="224" t="s">
        <v>1028</v>
      </c>
      <c r="D252" s="224" t="s">
        <v>2077</v>
      </c>
      <c r="E252" s="224" t="s">
        <v>2079</v>
      </c>
      <c r="F252" s="224" t="s">
        <v>2081</v>
      </c>
      <c r="G252" s="224">
        <v>0.99994150394830195</v>
      </c>
      <c r="H252" s="224">
        <v>0.99995840843016204</v>
      </c>
    </row>
    <row r="253" spans="2:8">
      <c r="B253" s="224" t="s">
        <v>30</v>
      </c>
      <c r="C253" s="224" t="s">
        <v>1028</v>
      </c>
      <c r="D253" s="224" t="s">
        <v>2077</v>
      </c>
      <c r="E253" s="224" t="s">
        <v>505</v>
      </c>
      <c r="F253" s="224" t="s">
        <v>2081</v>
      </c>
      <c r="G253" s="224">
        <v>1</v>
      </c>
      <c r="H253" s="224">
        <v>1</v>
      </c>
    </row>
    <row r="254" spans="2:8">
      <c r="B254" s="224" t="s">
        <v>30</v>
      </c>
      <c r="C254" s="224" t="s">
        <v>1028</v>
      </c>
      <c r="D254" s="224" t="s">
        <v>2077</v>
      </c>
      <c r="E254" s="224" t="s">
        <v>2080</v>
      </c>
      <c r="F254" s="224" t="s">
        <v>2081</v>
      </c>
      <c r="G254" s="224">
        <v>0.15817719372893899</v>
      </c>
      <c r="H254" s="224">
        <v>0.217702273123732</v>
      </c>
    </row>
    <row r="255" spans="2:8">
      <c r="B255" s="224" t="s">
        <v>30</v>
      </c>
      <c r="C255" s="224" t="s">
        <v>1028</v>
      </c>
      <c r="D255" s="224" t="s">
        <v>2077</v>
      </c>
      <c r="E255" s="224" t="s">
        <v>1893</v>
      </c>
      <c r="F255" s="224" t="s">
        <v>2081</v>
      </c>
      <c r="G255" s="224">
        <v>1</v>
      </c>
      <c r="H255" s="224">
        <v>1</v>
      </c>
    </row>
    <row r="256" spans="2:8">
      <c r="B256" s="224" t="s">
        <v>30</v>
      </c>
      <c r="C256" s="224" t="s">
        <v>1028</v>
      </c>
      <c r="D256" s="224" t="s">
        <v>515</v>
      </c>
      <c r="E256" s="224" t="s">
        <v>497</v>
      </c>
      <c r="F256" s="224" t="s">
        <v>2082</v>
      </c>
      <c r="G256" s="224">
        <v>5.5692989418690698E-4</v>
      </c>
      <c r="H256" s="224">
        <v>5.1758463899959203E-4</v>
      </c>
    </row>
    <row r="257" spans="2:8">
      <c r="B257" s="224" t="s">
        <v>30</v>
      </c>
      <c r="C257" s="224" t="s">
        <v>1028</v>
      </c>
      <c r="D257" s="224" t="s">
        <v>515</v>
      </c>
      <c r="E257" s="224" t="s">
        <v>2079</v>
      </c>
      <c r="F257" s="224" t="s">
        <v>2082</v>
      </c>
      <c r="G257" s="224">
        <v>0.99764375115778303</v>
      </c>
      <c r="H257" s="224">
        <v>0.99768725965199001</v>
      </c>
    </row>
    <row r="258" spans="2:8">
      <c r="B258" s="224" t="s">
        <v>30</v>
      </c>
      <c r="C258" s="224" t="s">
        <v>1028</v>
      </c>
      <c r="D258" s="224" t="s">
        <v>515</v>
      </c>
      <c r="E258" s="224" t="s">
        <v>505</v>
      </c>
      <c r="F258" s="224" t="s">
        <v>2082</v>
      </c>
      <c r="G258" s="224">
        <v>1</v>
      </c>
      <c r="H258" s="224">
        <v>1</v>
      </c>
    </row>
    <row r="259" spans="2:8">
      <c r="B259" s="224" t="s">
        <v>30</v>
      </c>
      <c r="C259" s="224" t="s">
        <v>1028</v>
      </c>
      <c r="D259" s="224" t="s">
        <v>515</v>
      </c>
      <c r="E259" s="224" t="s">
        <v>2080</v>
      </c>
      <c r="F259" s="224" t="s">
        <v>2082</v>
      </c>
      <c r="G259" s="224">
        <v>0.154359149912599</v>
      </c>
      <c r="H259" s="224">
        <v>0.10597932065148399</v>
      </c>
    </row>
    <row r="260" spans="2:8">
      <c r="B260" s="224" t="s">
        <v>30</v>
      </c>
      <c r="C260" s="224" t="s">
        <v>1028</v>
      </c>
      <c r="D260" s="224" t="s">
        <v>515</v>
      </c>
      <c r="E260" s="224" t="s">
        <v>1893</v>
      </c>
      <c r="F260" s="224" t="s">
        <v>2082</v>
      </c>
      <c r="G260" s="224">
        <v>0.49510382086729698</v>
      </c>
      <c r="H260" s="224">
        <v>0.76491347902760998</v>
      </c>
    </row>
    <row r="261" spans="2:8">
      <c r="B261" s="224" t="s">
        <v>33</v>
      </c>
      <c r="C261" s="224" t="s">
        <v>1028</v>
      </c>
      <c r="D261" s="224" t="s">
        <v>2077</v>
      </c>
      <c r="E261" s="224" t="s">
        <v>497</v>
      </c>
      <c r="F261" s="224" t="s">
        <v>2078</v>
      </c>
      <c r="G261" s="224">
        <v>7.8341475607513394E-2</v>
      </c>
      <c r="H261" s="224">
        <v>0.119249110020856</v>
      </c>
    </row>
    <row r="262" spans="2:8">
      <c r="B262" s="224" t="s">
        <v>33</v>
      </c>
      <c r="C262" s="224" t="s">
        <v>1028</v>
      </c>
      <c r="D262" s="224" t="s">
        <v>2077</v>
      </c>
      <c r="E262" s="224" t="s">
        <v>2079</v>
      </c>
      <c r="F262" s="224" t="s">
        <v>2078</v>
      </c>
      <c r="G262" s="224">
        <v>0.99995405791914405</v>
      </c>
      <c r="H262" s="224">
        <v>0.99994155472080604</v>
      </c>
    </row>
    <row r="263" spans="2:8">
      <c r="B263" s="224" t="s">
        <v>33</v>
      </c>
      <c r="C263" s="224" t="s">
        <v>1028</v>
      </c>
      <c r="D263" s="224" t="s">
        <v>2077</v>
      </c>
      <c r="E263" s="224" t="s">
        <v>505</v>
      </c>
      <c r="F263" s="224" t="s">
        <v>2078</v>
      </c>
      <c r="G263" s="224">
        <v>1</v>
      </c>
      <c r="H263" s="224">
        <v>1</v>
      </c>
    </row>
    <row r="264" spans="2:8">
      <c r="B264" s="224" t="s">
        <v>33</v>
      </c>
      <c r="C264" s="224" t="s">
        <v>1028</v>
      </c>
      <c r="D264" s="224" t="s">
        <v>2077</v>
      </c>
      <c r="E264" s="224" t="s">
        <v>2080</v>
      </c>
      <c r="F264" s="224" t="s">
        <v>2078</v>
      </c>
      <c r="G264" s="224">
        <v>0.740758054153973</v>
      </c>
      <c r="H264" s="224">
        <v>0.77372657180910998</v>
      </c>
    </row>
    <row r="265" spans="2:8">
      <c r="B265" s="224" t="s">
        <v>33</v>
      </c>
      <c r="C265" s="224" t="s">
        <v>1028</v>
      </c>
      <c r="D265" s="224" t="s">
        <v>2077</v>
      </c>
      <c r="E265" s="224" t="s">
        <v>1893</v>
      </c>
      <c r="F265" s="224" t="s">
        <v>2078</v>
      </c>
      <c r="G265" s="224">
        <v>1</v>
      </c>
      <c r="H265" s="224">
        <v>1</v>
      </c>
    </row>
    <row r="266" spans="2:8">
      <c r="B266" s="224" t="s">
        <v>33</v>
      </c>
      <c r="C266" s="224" t="s">
        <v>1028</v>
      </c>
      <c r="D266" s="224" t="s">
        <v>2077</v>
      </c>
      <c r="E266" s="224" t="s">
        <v>497</v>
      </c>
      <c r="F266" s="224" t="s">
        <v>2081</v>
      </c>
      <c r="G266" s="224">
        <v>7.8341475607513394E-2</v>
      </c>
      <c r="H266" s="224">
        <v>0.119249110020856</v>
      </c>
    </row>
    <row r="267" spans="2:8">
      <c r="B267" s="224" t="s">
        <v>33</v>
      </c>
      <c r="C267" s="224" t="s">
        <v>1028</v>
      </c>
      <c r="D267" s="224" t="s">
        <v>2077</v>
      </c>
      <c r="E267" s="224" t="s">
        <v>2079</v>
      </c>
      <c r="F267" s="224" t="s">
        <v>2081</v>
      </c>
      <c r="G267" s="224">
        <v>0.99995405791914405</v>
      </c>
      <c r="H267" s="224">
        <v>0.99994155472080604</v>
      </c>
    </row>
    <row r="268" spans="2:8">
      <c r="B268" s="224" t="s">
        <v>33</v>
      </c>
      <c r="C268" s="224" t="s">
        <v>1028</v>
      </c>
      <c r="D268" s="224" t="s">
        <v>2077</v>
      </c>
      <c r="E268" s="224" t="s">
        <v>505</v>
      </c>
      <c r="F268" s="224" t="s">
        <v>2081</v>
      </c>
      <c r="G268" s="224">
        <v>1</v>
      </c>
      <c r="H268" s="224">
        <v>1</v>
      </c>
    </row>
    <row r="269" spans="2:8">
      <c r="B269" s="224" t="s">
        <v>33</v>
      </c>
      <c r="C269" s="224" t="s">
        <v>1028</v>
      </c>
      <c r="D269" s="224" t="s">
        <v>2077</v>
      </c>
      <c r="E269" s="224" t="s">
        <v>2080</v>
      </c>
      <c r="F269" s="224" t="s">
        <v>2081</v>
      </c>
      <c r="G269" s="224">
        <v>0.740758054153973</v>
      </c>
      <c r="H269" s="224">
        <v>0.77372657180910998</v>
      </c>
    </row>
    <row r="270" spans="2:8">
      <c r="B270" s="224" t="s">
        <v>33</v>
      </c>
      <c r="C270" s="224" t="s">
        <v>1028</v>
      </c>
      <c r="D270" s="224" t="s">
        <v>2077</v>
      </c>
      <c r="E270" s="224" t="s">
        <v>1893</v>
      </c>
      <c r="F270" s="224" t="s">
        <v>2081</v>
      </c>
      <c r="G270" s="224">
        <v>1</v>
      </c>
      <c r="H270" s="224">
        <v>1</v>
      </c>
    </row>
    <row r="271" spans="2:8">
      <c r="B271" s="224" t="s">
        <v>33</v>
      </c>
      <c r="C271" s="224" t="s">
        <v>1028</v>
      </c>
      <c r="D271" s="224" t="s">
        <v>515</v>
      </c>
      <c r="E271" s="224" t="s">
        <v>497</v>
      </c>
      <c r="F271" s="224" t="s">
        <v>2082</v>
      </c>
      <c r="G271" s="224">
        <v>7.6039536883200304E-3</v>
      </c>
      <c r="H271" s="224">
        <v>5.8206087444847704E-3</v>
      </c>
    </row>
    <row r="272" spans="2:8">
      <c r="B272" s="224" t="s">
        <v>33</v>
      </c>
      <c r="C272" s="224" t="s">
        <v>1028</v>
      </c>
      <c r="D272" s="224" t="s">
        <v>515</v>
      </c>
      <c r="E272" s="224" t="s">
        <v>2079</v>
      </c>
      <c r="F272" s="224" t="s">
        <v>2082</v>
      </c>
      <c r="G272" s="224">
        <v>0.99999465895849504</v>
      </c>
      <c r="H272" s="224">
        <v>0.99999798007479901</v>
      </c>
    </row>
    <row r="273" spans="2:8">
      <c r="B273" s="224" t="s">
        <v>33</v>
      </c>
      <c r="C273" s="224" t="s">
        <v>1028</v>
      </c>
      <c r="D273" s="224" t="s">
        <v>515</v>
      </c>
      <c r="E273" s="224" t="s">
        <v>505</v>
      </c>
      <c r="F273" s="224" t="s">
        <v>2082</v>
      </c>
      <c r="G273" s="224">
        <v>1</v>
      </c>
      <c r="H273" s="224">
        <v>1</v>
      </c>
    </row>
    <row r="274" spans="2:8">
      <c r="B274" s="224" t="s">
        <v>33</v>
      </c>
      <c r="C274" s="224" t="s">
        <v>1028</v>
      </c>
      <c r="D274" s="224" t="s">
        <v>515</v>
      </c>
      <c r="E274" s="224" t="s">
        <v>2080</v>
      </c>
      <c r="F274" s="224" t="s">
        <v>2082</v>
      </c>
      <c r="G274" s="224">
        <v>0.54733982159327998</v>
      </c>
      <c r="H274" s="224">
        <v>0.36275747233972</v>
      </c>
    </row>
    <row r="275" spans="2:8">
      <c r="B275" s="224" t="s">
        <v>33</v>
      </c>
      <c r="C275" s="224" t="s">
        <v>1028</v>
      </c>
      <c r="D275" s="224" t="s">
        <v>515</v>
      </c>
      <c r="E275" s="224" t="s">
        <v>1893</v>
      </c>
      <c r="F275" s="224" t="s">
        <v>2082</v>
      </c>
      <c r="G275" s="224">
        <v>0.75525812875926901</v>
      </c>
      <c r="H275" s="224">
        <v>0.86883851344673302</v>
      </c>
    </row>
    <row r="276" spans="2:8">
      <c r="B276" s="224" t="s">
        <v>36</v>
      </c>
      <c r="C276" s="224" t="s">
        <v>1028</v>
      </c>
      <c r="D276" s="224" t="s">
        <v>2077</v>
      </c>
      <c r="E276" s="224" t="s">
        <v>497</v>
      </c>
      <c r="F276" s="224" t="s">
        <v>2078</v>
      </c>
      <c r="G276" s="224">
        <v>7.1723756108245204E-2</v>
      </c>
      <c r="H276" s="224">
        <v>8.6477636128984403E-2</v>
      </c>
    </row>
    <row r="277" spans="2:8">
      <c r="B277" s="224" t="s">
        <v>36</v>
      </c>
      <c r="C277" s="224" t="s">
        <v>1028</v>
      </c>
      <c r="D277" s="224" t="s">
        <v>2077</v>
      </c>
      <c r="E277" s="224" t="s">
        <v>2079</v>
      </c>
      <c r="F277" s="224" t="s">
        <v>2078</v>
      </c>
      <c r="G277" s="224">
        <v>0.99999986366762805</v>
      </c>
      <c r="H277" s="224">
        <v>0.99999983096737499</v>
      </c>
    </row>
    <row r="278" spans="2:8">
      <c r="B278" s="224" t="s">
        <v>36</v>
      </c>
      <c r="C278" s="224" t="s">
        <v>1028</v>
      </c>
      <c r="D278" s="224" t="s">
        <v>2077</v>
      </c>
      <c r="E278" s="224" t="s">
        <v>505</v>
      </c>
      <c r="F278" s="224" t="s">
        <v>2078</v>
      </c>
      <c r="G278" s="224">
        <v>1</v>
      </c>
      <c r="H278" s="224">
        <v>1</v>
      </c>
    </row>
    <row r="279" spans="2:8">
      <c r="B279" s="224" t="s">
        <v>36</v>
      </c>
      <c r="C279" s="224" t="s">
        <v>1028</v>
      </c>
      <c r="D279" s="224" t="s">
        <v>2077</v>
      </c>
      <c r="E279" s="224" t="s">
        <v>2080</v>
      </c>
      <c r="F279" s="224" t="s">
        <v>2078</v>
      </c>
      <c r="G279" s="224">
        <v>0.763057311643626</v>
      </c>
      <c r="H279" s="224">
        <v>0.69059433466658104</v>
      </c>
    </row>
    <row r="280" spans="2:8">
      <c r="B280" s="224" t="s">
        <v>36</v>
      </c>
      <c r="C280" s="224" t="s">
        <v>1028</v>
      </c>
      <c r="D280" s="224" t="s">
        <v>2077</v>
      </c>
      <c r="E280" s="224" t="s">
        <v>1893</v>
      </c>
      <c r="F280" s="224" t="s">
        <v>2078</v>
      </c>
      <c r="G280" s="224">
        <v>1</v>
      </c>
      <c r="H280" s="224">
        <v>1</v>
      </c>
    </row>
    <row r="281" spans="2:8">
      <c r="B281" s="224" t="s">
        <v>36</v>
      </c>
      <c r="C281" s="224" t="s">
        <v>1028</v>
      </c>
      <c r="D281" s="224" t="s">
        <v>2077</v>
      </c>
      <c r="E281" s="224" t="s">
        <v>497</v>
      </c>
      <c r="F281" s="224" t="s">
        <v>2081</v>
      </c>
      <c r="G281" s="224">
        <v>7.1723756108245093E-2</v>
      </c>
      <c r="H281" s="224">
        <v>8.64776361289845E-2</v>
      </c>
    </row>
    <row r="282" spans="2:8">
      <c r="B282" s="224" t="s">
        <v>36</v>
      </c>
      <c r="C282" s="224" t="s">
        <v>1028</v>
      </c>
      <c r="D282" s="224" t="s">
        <v>2077</v>
      </c>
      <c r="E282" s="224" t="s">
        <v>2079</v>
      </c>
      <c r="F282" s="224" t="s">
        <v>2081</v>
      </c>
      <c r="G282" s="224">
        <v>0.99999986366762805</v>
      </c>
      <c r="H282" s="224">
        <v>0.99999983096737499</v>
      </c>
    </row>
    <row r="283" spans="2:8">
      <c r="B283" s="224" t="s">
        <v>36</v>
      </c>
      <c r="C283" s="224" t="s">
        <v>1028</v>
      </c>
      <c r="D283" s="224" t="s">
        <v>2077</v>
      </c>
      <c r="E283" s="224" t="s">
        <v>505</v>
      </c>
      <c r="F283" s="224" t="s">
        <v>2081</v>
      </c>
      <c r="G283" s="224">
        <v>1</v>
      </c>
      <c r="H283" s="224">
        <v>1</v>
      </c>
    </row>
    <row r="284" spans="2:8">
      <c r="B284" s="224" t="s">
        <v>36</v>
      </c>
      <c r="C284" s="224" t="s">
        <v>1028</v>
      </c>
      <c r="D284" s="224" t="s">
        <v>2077</v>
      </c>
      <c r="E284" s="224" t="s">
        <v>2080</v>
      </c>
      <c r="F284" s="224" t="s">
        <v>2081</v>
      </c>
      <c r="G284" s="224">
        <v>0.763057311643626</v>
      </c>
      <c r="H284" s="224">
        <v>0.69059433466658104</v>
      </c>
    </row>
    <row r="285" spans="2:8">
      <c r="B285" s="224" t="s">
        <v>36</v>
      </c>
      <c r="C285" s="224" t="s">
        <v>1028</v>
      </c>
      <c r="D285" s="224" t="s">
        <v>2077</v>
      </c>
      <c r="E285" s="224" t="s">
        <v>1893</v>
      </c>
      <c r="F285" s="224" t="s">
        <v>2081</v>
      </c>
      <c r="G285" s="224">
        <v>1</v>
      </c>
      <c r="H285" s="224">
        <v>1</v>
      </c>
    </row>
    <row r="286" spans="2:8">
      <c r="B286" s="224" t="s">
        <v>36</v>
      </c>
      <c r="C286" s="224" t="s">
        <v>1028</v>
      </c>
      <c r="D286" s="224" t="s">
        <v>515</v>
      </c>
      <c r="E286" s="224" t="s">
        <v>497</v>
      </c>
      <c r="F286" s="224" t="s">
        <v>2082</v>
      </c>
      <c r="G286" s="224">
        <v>4.4160172488300299E-3</v>
      </c>
      <c r="H286" s="224">
        <v>3.9433124489493604E-3</v>
      </c>
    </row>
    <row r="287" spans="2:8">
      <c r="B287" s="224" t="s">
        <v>36</v>
      </c>
      <c r="C287" s="224" t="s">
        <v>1028</v>
      </c>
      <c r="D287" s="224" t="s">
        <v>515</v>
      </c>
      <c r="E287" s="224" t="s">
        <v>2079</v>
      </c>
      <c r="F287" s="224" t="s">
        <v>2082</v>
      </c>
      <c r="G287" s="224">
        <v>0.99995425975580299</v>
      </c>
      <c r="H287" s="224">
        <v>0.99973660734782699</v>
      </c>
    </row>
    <row r="288" spans="2:8">
      <c r="B288" s="224" t="s">
        <v>36</v>
      </c>
      <c r="C288" s="224" t="s">
        <v>1028</v>
      </c>
      <c r="D288" s="224" t="s">
        <v>515</v>
      </c>
      <c r="E288" s="224" t="s">
        <v>505</v>
      </c>
      <c r="F288" s="224" t="s">
        <v>2082</v>
      </c>
      <c r="G288" s="224">
        <v>1</v>
      </c>
      <c r="H288" s="224">
        <v>1</v>
      </c>
    </row>
    <row r="289" spans="2:8">
      <c r="B289" s="224" t="s">
        <v>36</v>
      </c>
      <c r="C289" s="224" t="s">
        <v>1028</v>
      </c>
      <c r="D289" s="224" t="s">
        <v>515</v>
      </c>
      <c r="E289" s="224" t="s">
        <v>2080</v>
      </c>
      <c r="F289" s="224" t="s">
        <v>2082</v>
      </c>
      <c r="G289" s="224">
        <v>0.59678784007474694</v>
      </c>
      <c r="H289" s="224">
        <v>0.36261895321209497</v>
      </c>
    </row>
    <row r="290" spans="2:8">
      <c r="B290" s="224" t="s">
        <v>36</v>
      </c>
      <c r="C290" s="224" t="s">
        <v>1028</v>
      </c>
      <c r="D290" s="224" t="s">
        <v>515</v>
      </c>
      <c r="E290" s="224" t="s">
        <v>1893</v>
      </c>
      <c r="F290" s="224" t="s">
        <v>2082</v>
      </c>
      <c r="G290" s="224">
        <v>0.80111417478012104</v>
      </c>
      <c r="H290" s="224">
        <v>0.86396910234625701</v>
      </c>
    </row>
    <row r="291" spans="2:8">
      <c r="B291" s="224" t="s">
        <v>39</v>
      </c>
      <c r="C291" s="224" t="s">
        <v>1028</v>
      </c>
      <c r="D291" s="224" t="s">
        <v>2077</v>
      </c>
      <c r="E291" s="224" t="s">
        <v>497</v>
      </c>
      <c r="F291" s="224" t="s">
        <v>2078</v>
      </c>
      <c r="G291" s="224">
        <v>6.9409621066694793E-2</v>
      </c>
      <c r="H291" s="224">
        <v>8.3948152957738498E-2</v>
      </c>
    </row>
    <row r="292" spans="2:8">
      <c r="B292" s="224" t="s">
        <v>39</v>
      </c>
      <c r="C292" s="224" t="s">
        <v>1028</v>
      </c>
      <c r="D292" s="224" t="s">
        <v>2077</v>
      </c>
      <c r="E292" s="224" t="s">
        <v>2079</v>
      </c>
      <c r="F292" s="224" t="s">
        <v>2078</v>
      </c>
      <c r="G292" s="224">
        <v>0.99999984600539504</v>
      </c>
      <c r="H292" s="224">
        <v>0.99999980950345302</v>
      </c>
    </row>
    <row r="293" spans="2:8">
      <c r="B293" s="224" t="s">
        <v>39</v>
      </c>
      <c r="C293" s="224" t="s">
        <v>1028</v>
      </c>
      <c r="D293" s="224" t="s">
        <v>2077</v>
      </c>
      <c r="E293" s="224" t="s">
        <v>505</v>
      </c>
      <c r="F293" s="224" t="s">
        <v>2078</v>
      </c>
      <c r="G293" s="224">
        <v>1</v>
      </c>
      <c r="H293" s="224">
        <v>1</v>
      </c>
    </row>
    <row r="294" spans="2:8">
      <c r="B294" s="224" t="s">
        <v>39</v>
      </c>
      <c r="C294" s="224" t="s">
        <v>1028</v>
      </c>
      <c r="D294" s="224" t="s">
        <v>2077</v>
      </c>
      <c r="E294" s="224" t="s">
        <v>2080</v>
      </c>
      <c r="F294" s="224" t="s">
        <v>2078</v>
      </c>
      <c r="G294" s="224">
        <v>0.74023121488836396</v>
      </c>
      <c r="H294" s="224">
        <v>0.66457564610955899</v>
      </c>
    </row>
    <row r="295" spans="2:8">
      <c r="B295" s="224" t="s">
        <v>39</v>
      </c>
      <c r="C295" s="224" t="s">
        <v>1028</v>
      </c>
      <c r="D295" s="224" t="s">
        <v>2077</v>
      </c>
      <c r="E295" s="224" t="s">
        <v>1893</v>
      </c>
      <c r="F295" s="224" t="s">
        <v>2078</v>
      </c>
      <c r="G295" s="224">
        <v>1</v>
      </c>
      <c r="H295" s="224">
        <v>1</v>
      </c>
    </row>
    <row r="296" spans="2:8">
      <c r="B296" s="224" t="s">
        <v>39</v>
      </c>
      <c r="C296" s="224" t="s">
        <v>1028</v>
      </c>
      <c r="D296" s="224" t="s">
        <v>2077</v>
      </c>
      <c r="E296" s="224" t="s">
        <v>497</v>
      </c>
      <c r="F296" s="224" t="s">
        <v>2081</v>
      </c>
      <c r="G296" s="224">
        <v>6.9409621066694793E-2</v>
      </c>
      <c r="H296" s="224">
        <v>8.3948152957738498E-2</v>
      </c>
    </row>
    <row r="297" spans="2:8">
      <c r="B297" s="224" t="s">
        <v>39</v>
      </c>
      <c r="C297" s="224" t="s">
        <v>1028</v>
      </c>
      <c r="D297" s="224" t="s">
        <v>2077</v>
      </c>
      <c r="E297" s="224" t="s">
        <v>2079</v>
      </c>
      <c r="F297" s="224" t="s">
        <v>2081</v>
      </c>
      <c r="G297" s="224">
        <v>0.99999984600539504</v>
      </c>
      <c r="H297" s="224">
        <v>0.99999980950345302</v>
      </c>
    </row>
    <row r="298" spans="2:8">
      <c r="B298" s="224" t="s">
        <v>39</v>
      </c>
      <c r="C298" s="224" t="s">
        <v>1028</v>
      </c>
      <c r="D298" s="224" t="s">
        <v>2077</v>
      </c>
      <c r="E298" s="224" t="s">
        <v>505</v>
      </c>
      <c r="F298" s="224" t="s">
        <v>2081</v>
      </c>
      <c r="G298" s="224">
        <v>1</v>
      </c>
      <c r="H298" s="224">
        <v>1</v>
      </c>
    </row>
    <row r="299" spans="2:8">
      <c r="B299" s="224" t="s">
        <v>39</v>
      </c>
      <c r="C299" s="224" t="s">
        <v>1028</v>
      </c>
      <c r="D299" s="224" t="s">
        <v>2077</v>
      </c>
      <c r="E299" s="224" t="s">
        <v>2080</v>
      </c>
      <c r="F299" s="224" t="s">
        <v>2081</v>
      </c>
      <c r="G299" s="224">
        <v>0.74023121488836396</v>
      </c>
      <c r="H299" s="224">
        <v>0.66457564610955899</v>
      </c>
    </row>
    <row r="300" spans="2:8">
      <c r="B300" s="224" t="s">
        <v>39</v>
      </c>
      <c r="C300" s="224" t="s">
        <v>1028</v>
      </c>
      <c r="D300" s="224" t="s">
        <v>2077</v>
      </c>
      <c r="E300" s="224" t="s">
        <v>1893</v>
      </c>
      <c r="F300" s="224" t="s">
        <v>2081</v>
      </c>
      <c r="G300" s="224">
        <v>1</v>
      </c>
      <c r="H300" s="224">
        <v>1</v>
      </c>
    </row>
    <row r="301" spans="2:8">
      <c r="B301" s="224" t="s">
        <v>39</v>
      </c>
      <c r="C301" s="224" t="s">
        <v>1028</v>
      </c>
      <c r="D301" s="224" t="s">
        <v>515</v>
      </c>
      <c r="E301" s="224" t="s">
        <v>497</v>
      </c>
      <c r="F301" s="224" t="s">
        <v>2082</v>
      </c>
      <c r="G301" s="224">
        <v>4.0641530696028704E-3</v>
      </c>
      <c r="H301" s="224">
        <v>3.8439395785001399E-3</v>
      </c>
    </row>
    <row r="302" spans="2:8">
      <c r="B302" s="224" t="s">
        <v>39</v>
      </c>
      <c r="C302" s="224" t="s">
        <v>1028</v>
      </c>
      <c r="D302" s="224" t="s">
        <v>515</v>
      </c>
      <c r="E302" s="224" t="s">
        <v>2079</v>
      </c>
      <c r="F302" s="224" t="s">
        <v>2082</v>
      </c>
      <c r="G302" s="224">
        <v>0.99994613426095003</v>
      </c>
      <c r="H302" s="224">
        <v>0.99968726039684297</v>
      </c>
    </row>
    <row r="303" spans="2:8">
      <c r="B303" s="224" t="s">
        <v>39</v>
      </c>
      <c r="C303" s="224" t="s">
        <v>1028</v>
      </c>
      <c r="D303" s="224" t="s">
        <v>515</v>
      </c>
      <c r="E303" s="224" t="s">
        <v>505</v>
      </c>
      <c r="F303" s="224" t="s">
        <v>2082</v>
      </c>
      <c r="G303" s="224">
        <v>1</v>
      </c>
      <c r="H303" s="224">
        <v>1</v>
      </c>
    </row>
    <row r="304" spans="2:8">
      <c r="B304" s="224" t="s">
        <v>39</v>
      </c>
      <c r="C304" s="224" t="s">
        <v>1028</v>
      </c>
      <c r="D304" s="224" t="s">
        <v>515</v>
      </c>
      <c r="E304" s="224" t="s">
        <v>2080</v>
      </c>
      <c r="F304" s="224" t="s">
        <v>2082</v>
      </c>
      <c r="G304" s="224">
        <v>0.57123740013469704</v>
      </c>
      <c r="H304" s="224">
        <v>0.33912817910606002</v>
      </c>
    </row>
    <row r="305" spans="2:8">
      <c r="B305" s="224" t="s">
        <v>39</v>
      </c>
      <c r="C305" s="224" t="s">
        <v>1028</v>
      </c>
      <c r="D305" s="224" t="s">
        <v>515</v>
      </c>
      <c r="E305" s="224" t="s">
        <v>1893</v>
      </c>
      <c r="F305" s="224" t="s">
        <v>2082</v>
      </c>
      <c r="G305" s="224">
        <v>0.79092035971047403</v>
      </c>
      <c r="H305" s="224">
        <v>0.86165639482472201</v>
      </c>
    </row>
    <row r="306" spans="2:8">
      <c r="B306" s="224" t="s">
        <v>41</v>
      </c>
      <c r="C306" s="224" t="s">
        <v>1028</v>
      </c>
      <c r="D306" s="224" t="s">
        <v>2077</v>
      </c>
      <c r="E306" s="224" t="s">
        <v>497</v>
      </c>
      <c r="F306" s="224" t="s">
        <v>2078</v>
      </c>
      <c r="G306" s="224">
        <v>6.5466617132141594E-2</v>
      </c>
      <c r="H306" s="224">
        <v>8.2393114919560001E-2</v>
      </c>
    </row>
    <row r="307" spans="2:8">
      <c r="B307" s="224" t="s">
        <v>41</v>
      </c>
      <c r="C307" s="224" t="s">
        <v>1028</v>
      </c>
      <c r="D307" s="224" t="s">
        <v>2077</v>
      </c>
      <c r="E307" s="224" t="s">
        <v>2079</v>
      </c>
      <c r="F307" s="224" t="s">
        <v>2078</v>
      </c>
      <c r="G307" s="224">
        <v>0.99998338419092403</v>
      </c>
      <c r="H307" s="224">
        <v>0.999971971247264</v>
      </c>
    </row>
    <row r="308" spans="2:8">
      <c r="B308" s="224" t="s">
        <v>41</v>
      </c>
      <c r="C308" s="224" t="s">
        <v>1028</v>
      </c>
      <c r="D308" s="224" t="s">
        <v>2077</v>
      </c>
      <c r="E308" s="224" t="s">
        <v>505</v>
      </c>
      <c r="F308" s="224" t="s">
        <v>2078</v>
      </c>
      <c r="G308" s="224">
        <v>1</v>
      </c>
      <c r="H308" s="224">
        <v>1</v>
      </c>
    </row>
    <row r="309" spans="2:8">
      <c r="B309" s="224" t="s">
        <v>41</v>
      </c>
      <c r="C309" s="224" t="s">
        <v>1028</v>
      </c>
      <c r="D309" s="224" t="s">
        <v>2077</v>
      </c>
      <c r="E309" s="224" t="s">
        <v>2080</v>
      </c>
      <c r="F309" s="224" t="s">
        <v>2078</v>
      </c>
      <c r="G309" s="224">
        <v>0.73450763000050001</v>
      </c>
      <c r="H309" s="224">
        <v>0.65691380819495704</v>
      </c>
    </row>
    <row r="310" spans="2:8">
      <c r="B310" s="224" t="s">
        <v>41</v>
      </c>
      <c r="C310" s="224" t="s">
        <v>1028</v>
      </c>
      <c r="D310" s="224" t="s">
        <v>2077</v>
      </c>
      <c r="E310" s="224" t="s">
        <v>1893</v>
      </c>
      <c r="F310" s="224" t="s">
        <v>2078</v>
      </c>
      <c r="G310" s="224">
        <v>1</v>
      </c>
      <c r="H310" s="224">
        <v>1</v>
      </c>
    </row>
    <row r="311" spans="2:8">
      <c r="B311" s="224" t="s">
        <v>41</v>
      </c>
      <c r="C311" s="224" t="s">
        <v>1028</v>
      </c>
      <c r="D311" s="224" t="s">
        <v>2077</v>
      </c>
      <c r="E311" s="224" t="s">
        <v>497</v>
      </c>
      <c r="F311" s="224" t="s">
        <v>2081</v>
      </c>
      <c r="G311" s="224">
        <v>6.5466617132141594E-2</v>
      </c>
      <c r="H311" s="224">
        <v>8.2393114919560001E-2</v>
      </c>
    </row>
    <row r="312" spans="2:8">
      <c r="B312" s="224" t="s">
        <v>41</v>
      </c>
      <c r="C312" s="224" t="s">
        <v>1028</v>
      </c>
      <c r="D312" s="224" t="s">
        <v>2077</v>
      </c>
      <c r="E312" s="224" t="s">
        <v>2079</v>
      </c>
      <c r="F312" s="224" t="s">
        <v>2081</v>
      </c>
      <c r="G312" s="224">
        <v>0.99998338419092403</v>
      </c>
      <c r="H312" s="224">
        <v>0.999971971247264</v>
      </c>
    </row>
    <row r="313" spans="2:8">
      <c r="B313" s="224" t="s">
        <v>41</v>
      </c>
      <c r="C313" s="224" t="s">
        <v>1028</v>
      </c>
      <c r="D313" s="224" t="s">
        <v>2077</v>
      </c>
      <c r="E313" s="224" t="s">
        <v>505</v>
      </c>
      <c r="F313" s="224" t="s">
        <v>2081</v>
      </c>
      <c r="G313" s="224">
        <v>1</v>
      </c>
      <c r="H313" s="224">
        <v>1</v>
      </c>
    </row>
    <row r="314" spans="2:8">
      <c r="B314" s="224" t="s">
        <v>41</v>
      </c>
      <c r="C314" s="224" t="s">
        <v>1028</v>
      </c>
      <c r="D314" s="224" t="s">
        <v>2077</v>
      </c>
      <c r="E314" s="224" t="s">
        <v>2080</v>
      </c>
      <c r="F314" s="224" t="s">
        <v>2081</v>
      </c>
      <c r="G314" s="224">
        <v>0.73450763000050001</v>
      </c>
      <c r="H314" s="224">
        <v>0.65691380819495704</v>
      </c>
    </row>
    <row r="315" spans="2:8">
      <c r="B315" s="224" t="s">
        <v>41</v>
      </c>
      <c r="C315" s="224" t="s">
        <v>1028</v>
      </c>
      <c r="D315" s="224" t="s">
        <v>2077</v>
      </c>
      <c r="E315" s="224" t="s">
        <v>1893</v>
      </c>
      <c r="F315" s="224" t="s">
        <v>2081</v>
      </c>
      <c r="G315" s="224">
        <v>1</v>
      </c>
      <c r="H315" s="224">
        <v>1</v>
      </c>
    </row>
    <row r="316" spans="2:8">
      <c r="B316" s="224" t="s">
        <v>41</v>
      </c>
      <c r="C316" s="224" t="s">
        <v>1028</v>
      </c>
      <c r="D316" s="224" t="s">
        <v>515</v>
      </c>
      <c r="E316" s="224" t="s">
        <v>497</v>
      </c>
      <c r="F316" s="224" t="s">
        <v>2082</v>
      </c>
      <c r="G316" s="224">
        <v>8.4632068005549201E-3</v>
      </c>
      <c r="H316" s="224">
        <v>5.1513044756648398E-3</v>
      </c>
    </row>
    <row r="317" spans="2:8">
      <c r="B317" s="224" t="s">
        <v>41</v>
      </c>
      <c r="C317" s="224" t="s">
        <v>1028</v>
      </c>
      <c r="D317" s="224" t="s">
        <v>515</v>
      </c>
      <c r="E317" s="224" t="s">
        <v>2079</v>
      </c>
      <c r="F317" s="224" t="s">
        <v>2082</v>
      </c>
      <c r="G317" s="224">
        <v>0.99999070613331498</v>
      </c>
      <c r="H317" s="224">
        <v>0.99999412140694199</v>
      </c>
    </row>
    <row r="318" spans="2:8">
      <c r="B318" s="224" t="s">
        <v>41</v>
      </c>
      <c r="C318" s="224" t="s">
        <v>1028</v>
      </c>
      <c r="D318" s="224" t="s">
        <v>515</v>
      </c>
      <c r="E318" s="224" t="s">
        <v>505</v>
      </c>
      <c r="F318" s="224" t="s">
        <v>2082</v>
      </c>
      <c r="G318" s="224">
        <v>1</v>
      </c>
      <c r="H318" s="224">
        <v>1</v>
      </c>
    </row>
    <row r="319" spans="2:8">
      <c r="B319" s="224" t="s">
        <v>41</v>
      </c>
      <c r="C319" s="224" t="s">
        <v>1028</v>
      </c>
      <c r="D319" s="224" t="s">
        <v>515</v>
      </c>
      <c r="E319" s="224" t="s">
        <v>2080</v>
      </c>
      <c r="F319" s="224" t="s">
        <v>2082</v>
      </c>
      <c r="G319" s="224">
        <v>0.69615100168335897</v>
      </c>
      <c r="H319" s="224">
        <v>0.45240079266912903</v>
      </c>
    </row>
    <row r="320" spans="2:8">
      <c r="B320" s="224" t="s">
        <v>41</v>
      </c>
      <c r="C320" s="224" t="s">
        <v>1028</v>
      </c>
      <c r="D320" s="224" t="s">
        <v>515</v>
      </c>
      <c r="E320" s="224" t="s">
        <v>1893</v>
      </c>
      <c r="F320" s="224" t="s">
        <v>2082</v>
      </c>
      <c r="G320" s="224">
        <v>0.81561489651365204</v>
      </c>
      <c r="H320" s="224">
        <v>0.92644001560604095</v>
      </c>
    </row>
    <row r="321" spans="2:8">
      <c r="B321" s="224" t="s">
        <v>44</v>
      </c>
      <c r="C321" s="224" t="s">
        <v>1028</v>
      </c>
      <c r="D321" s="224" t="s">
        <v>2077</v>
      </c>
      <c r="E321" s="224" t="s">
        <v>497</v>
      </c>
      <c r="F321" s="224" t="s">
        <v>2078</v>
      </c>
      <c r="G321" s="224">
        <v>5.0813581953815599E-2</v>
      </c>
      <c r="H321" s="224">
        <v>6.5142294070512405E-2</v>
      </c>
    </row>
    <row r="322" spans="2:8">
      <c r="B322" s="224" t="s">
        <v>44</v>
      </c>
      <c r="C322" s="224" t="s">
        <v>1028</v>
      </c>
      <c r="D322" s="224" t="s">
        <v>2077</v>
      </c>
      <c r="E322" s="224" t="s">
        <v>2079</v>
      </c>
      <c r="F322" s="224" t="s">
        <v>2078</v>
      </c>
      <c r="G322" s="224">
        <v>0.999972768629668</v>
      </c>
      <c r="H322" s="224">
        <v>0.99995530485338102</v>
      </c>
    </row>
    <row r="323" spans="2:8">
      <c r="B323" s="224" t="s">
        <v>44</v>
      </c>
      <c r="C323" s="224" t="s">
        <v>1028</v>
      </c>
      <c r="D323" s="224" t="s">
        <v>2077</v>
      </c>
      <c r="E323" s="224" t="s">
        <v>505</v>
      </c>
      <c r="F323" s="224" t="s">
        <v>2078</v>
      </c>
      <c r="G323" s="224">
        <v>1</v>
      </c>
      <c r="H323" s="224">
        <v>1</v>
      </c>
    </row>
    <row r="324" spans="2:8">
      <c r="B324" s="224" t="s">
        <v>44</v>
      </c>
      <c r="C324" s="224" t="s">
        <v>1028</v>
      </c>
      <c r="D324" s="224" t="s">
        <v>2077</v>
      </c>
      <c r="E324" s="224" t="s">
        <v>2080</v>
      </c>
      <c r="F324" s="224" t="s">
        <v>2078</v>
      </c>
      <c r="G324" s="224">
        <v>0.62823739998766504</v>
      </c>
      <c r="H324" s="224">
        <v>0.55016227857704203</v>
      </c>
    </row>
    <row r="325" spans="2:8">
      <c r="B325" s="224" t="s">
        <v>44</v>
      </c>
      <c r="C325" s="224" t="s">
        <v>1028</v>
      </c>
      <c r="D325" s="224" t="s">
        <v>2077</v>
      </c>
      <c r="E325" s="224" t="s">
        <v>1893</v>
      </c>
      <c r="F325" s="224" t="s">
        <v>2078</v>
      </c>
      <c r="G325" s="224">
        <v>1</v>
      </c>
      <c r="H325" s="224">
        <v>1</v>
      </c>
    </row>
    <row r="326" spans="2:8">
      <c r="B326" s="224" t="s">
        <v>44</v>
      </c>
      <c r="C326" s="224" t="s">
        <v>1028</v>
      </c>
      <c r="D326" s="224" t="s">
        <v>2077</v>
      </c>
      <c r="E326" s="224" t="s">
        <v>497</v>
      </c>
      <c r="F326" s="224" t="s">
        <v>2081</v>
      </c>
      <c r="G326" s="224">
        <v>5.0813581953815599E-2</v>
      </c>
      <c r="H326" s="224">
        <v>6.5142294070512405E-2</v>
      </c>
    </row>
    <row r="327" spans="2:8">
      <c r="B327" s="224" t="s">
        <v>44</v>
      </c>
      <c r="C327" s="224" t="s">
        <v>1028</v>
      </c>
      <c r="D327" s="224" t="s">
        <v>2077</v>
      </c>
      <c r="E327" s="224" t="s">
        <v>2079</v>
      </c>
      <c r="F327" s="224" t="s">
        <v>2081</v>
      </c>
      <c r="G327" s="224">
        <v>0.999972768629668</v>
      </c>
      <c r="H327" s="224">
        <v>0.99995530485338102</v>
      </c>
    </row>
    <row r="328" spans="2:8">
      <c r="B328" s="224" t="s">
        <v>44</v>
      </c>
      <c r="C328" s="224" t="s">
        <v>1028</v>
      </c>
      <c r="D328" s="224" t="s">
        <v>2077</v>
      </c>
      <c r="E328" s="224" t="s">
        <v>505</v>
      </c>
      <c r="F328" s="224" t="s">
        <v>2081</v>
      </c>
      <c r="G328" s="224">
        <v>1</v>
      </c>
      <c r="H328" s="224">
        <v>1</v>
      </c>
    </row>
    <row r="329" spans="2:8">
      <c r="B329" s="224" t="s">
        <v>44</v>
      </c>
      <c r="C329" s="224" t="s">
        <v>1028</v>
      </c>
      <c r="D329" s="224" t="s">
        <v>2077</v>
      </c>
      <c r="E329" s="224" t="s">
        <v>2080</v>
      </c>
      <c r="F329" s="224" t="s">
        <v>2081</v>
      </c>
      <c r="G329" s="224">
        <v>0.62823739998766504</v>
      </c>
      <c r="H329" s="224">
        <v>0.55016227857704203</v>
      </c>
    </row>
    <row r="330" spans="2:8">
      <c r="B330" s="224" t="s">
        <v>44</v>
      </c>
      <c r="C330" s="224" t="s">
        <v>1028</v>
      </c>
      <c r="D330" s="224" t="s">
        <v>2077</v>
      </c>
      <c r="E330" s="224" t="s">
        <v>1893</v>
      </c>
      <c r="F330" s="224" t="s">
        <v>2081</v>
      </c>
      <c r="G330" s="224">
        <v>1</v>
      </c>
      <c r="H330" s="224">
        <v>1</v>
      </c>
    </row>
    <row r="331" spans="2:8">
      <c r="B331" s="224" t="s">
        <v>44</v>
      </c>
      <c r="C331" s="224" t="s">
        <v>1028</v>
      </c>
      <c r="D331" s="224" t="s">
        <v>515</v>
      </c>
      <c r="E331" s="224" t="s">
        <v>497</v>
      </c>
      <c r="F331" s="224" t="s">
        <v>2082</v>
      </c>
      <c r="G331" s="224">
        <v>5.9712620482741501E-3</v>
      </c>
      <c r="H331" s="224">
        <v>5.4186945484561797E-3</v>
      </c>
    </row>
    <row r="332" spans="2:8">
      <c r="B332" s="224" t="s">
        <v>44</v>
      </c>
      <c r="C332" s="224" t="s">
        <v>1028</v>
      </c>
      <c r="D332" s="224" t="s">
        <v>515</v>
      </c>
      <c r="E332" s="224" t="s">
        <v>2079</v>
      </c>
      <c r="F332" s="224" t="s">
        <v>2082</v>
      </c>
      <c r="G332" s="224">
        <v>0.99996841810725601</v>
      </c>
      <c r="H332" s="224">
        <v>0.99997781447172096</v>
      </c>
    </row>
    <row r="333" spans="2:8">
      <c r="B333" s="224" t="s">
        <v>44</v>
      </c>
      <c r="C333" s="224" t="s">
        <v>1028</v>
      </c>
      <c r="D333" s="224" t="s">
        <v>515</v>
      </c>
      <c r="E333" s="224" t="s">
        <v>505</v>
      </c>
      <c r="F333" s="224" t="s">
        <v>2082</v>
      </c>
      <c r="G333" s="224">
        <v>1</v>
      </c>
      <c r="H333" s="224">
        <v>1</v>
      </c>
    </row>
    <row r="334" spans="2:8">
      <c r="B334" s="224" t="s">
        <v>44</v>
      </c>
      <c r="C334" s="224" t="s">
        <v>1028</v>
      </c>
      <c r="D334" s="224" t="s">
        <v>515</v>
      </c>
      <c r="E334" s="224" t="s">
        <v>2080</v>
      </c>
      <c r="F334" s="224" t="s">
        <v>2082</v>
      </c>
      <c r="G334" s="224">
        <v>0.59649747325028202</v>
      </c>
      <c r="H334" s="224">
        <v>0.347155039629714</v>
      </c>
    </row>
    <row r="335" spans="2:8">
      <c r="B335" s="224" t="s">
        <v>44</v>
      </c>
      <c r="C335" s="224" t="s">
        <v>1028</v>
      </c>
      <c r="D335" s="224" t="s">
        <v>515</v>
      </c>
      <c r="E335" s="224" t="s">
        <v>1893</v>
      </c>
      <c r="F335" s="224" t="s">
        <v>2082</v>
      </c>
      <c r="G335" s="224">
        <v>0.75941699643664295</v>
      </c>
      <c r="H335" s="224">
        <v>0.90015316547819402</v>
      </c>
    </row>
    <row r="336" spans="2:8">
      <c r="B336" s="224" t="s">
        <v>47</v>
      </c>
      <c r="C336" s="224" t="s">
        <v>1028</v>
      </c>
      <c r="D336" s="224" t="s">
        <v>2077</v>
      </c>
      <c r="E336" s="224" t="s">
        <v>497</v>
      </c>
      <c r="F336" s="224" t="s">
        <v>2078</v>
      </c>
      <c r="G336" s="224">
        <v>7.0581332447061607E-2</v>
      </c>
      <c r="H336" s="224">
        <v>6.5932857958603E-2</v>
      </c>
    </row>
    <row r="337" spans="2:8">
      <c r="B337" s="224" t="s">
        <v>47</v>
      </c>
      <c r="C337" s="224" t="s">
        <v>1028</v>
      </c>
      <c r="D337" s="224" t="s">
        <v>2077</v>
      </c>
      <c r="E337" s="224" t="s">
        <v>2079</v>
      </c>
      <c r="F337" s="224" t="s">
        <v>2078</v>
      </c>
      <c r="G337" s="224">
        <v>0.99980855370695298</v>
      </c>
      <c r="H337" s="224">
        <v>0.99955929494333196</v>
      </c>
    </row>
    <row r="338" spans="2:8">
      <c r="B338" s="224" t="s">
        <v>47</v>
      </c>
      <c r="C338" s="224" t="s">
        <v>1028</v>
      </c>
      <c r="D338" s="224" t="s">
        <v>2077</v>
      </c>
      <c r="E338" s="224" t="s">
        <v>505</v>
      </c>
      <c r="F338" s="224" t="s">
        <v>2078</v>
      </c>
      <c r="G338" s="224">
        <v>1</v>
      </c>
      <c r="H338" s="224">
        <v>1</v>
      </c>
    </row>
    <row r="339" spans="2:8">
      <c r="B339" s="224" t="s">
        <v>47</v>
      </c>
      <c r="C339" s="224" t="s">
        <v>1028</v>
      </c>
      <c r="D339" s="224" t="s">
        <v>2077</v>
      </c>
      <c r="E339" s="224" t="s">
        <v>2080</v>
      </c>
      <c r="F339" s="224" t="s">
        <v>2078</v>
      </c>
      <c r="G339" s="224">
        <v>0.71005261817236398</v>
      </c>
      <c r="H339" s="224">
        <v>0.579744420755124</v>
      </c>
    </row>
    <row r="340" spans="2:8">
      <c r="B340" s="224" t="s">
        <v>47</v>
      </c>
      <c r="C340" s="224" t="s">
        <v>1028</v>
      </c>
      <c r="D340" s="224" t="s">
        <v>2077</v>
      </c>
      <c r="E340" s="224" t="s">
        <v>1893</v>
      </c>
      <c r="F340" s="224" t="s">
        <v>2078</v>
      </c>
      <c r="G340" s="224">
        <v>1</v>
      </c>
      <c r="H340" s="224">
        <v>1</v>
      </c>
    </row>
    <row r="341" spans="2:8">
      <c r="B341" s="224" t="s">
        <v>47</v>
      </c>
      <c r="C341" s="224" t="s">
        <v>1028</v>
      </c>
      <c r="D341" s="224" t="s">
        <v>2077</v>
      </c>
      <c r="E341" s="224" t="s">
        <v>497</v>
      </c>
      <c r="F341" s="224" t="s">
        <v>2081</v>
      </c>
      <c r="G341" s="224">
        <v>7.0581332447061607E-2</v>
      </c>
      <c r="H341" s="224">
        <v>6.5932857958603E-2</v>
      </c>
    </row>
    <row r="342" spans="2:8">
      <c r="B342" s="224" t="s">
        <v>47</v>
      </c>
      <c r="C342" s="224" t="s">
        <v>1028</v>
      </c>
      <c r="D342" s="224" t="s">
        <v>2077</v>
      </c>
      <c r="E342" s="224" t="s">
        <v>2079</v>
      </c>
      <c r="F342" s="224" t="s">
        <v>2081</v>
      </c>
      <c r="G342" s="224">
        <v>0.99980855370695298</v>
      </c>
      <c r="H342" s="224">
        <v>0.99955929494333196</v>
      </c>
    </row>
    <row r="343" spans="2:8">
      <c r="B343" s="224" t="s">
        <v>47</v>
      </c>
      <c r="C343" s="224" t="s">
        <v>1028</v>
      </c>
      <c r="D343" s="224" t="s">
        <v>2077</v>
      </c>
      <c r="E343" s="224" t="s">
        <v>505</v>
      </c>
      <c r="F343" s="224" t="s">
        <v>2081</v>
      </c>
      <c r="G343" s="224">
        <v>1</v>
      </c>
      <c r="H343" s="224">
        <v>1</v>
      </c>
    </row>
    <row r="344" spans="2:8">
      <c r="B344" s="224" t="s">
        <v>47</v>
      </c>
      <c r="C344" s="224" t="s">
        <v>1028</v>
      </c>
      <c r="D344" s="224" t="s">
        <v>2077</v>
      </c>
      <c r="E344" s="224" t="s">
        <v>2080</v>
      </c>
      <c r="F344" s="224" t="s">
        <v>2081</v>
      </c>
      <c r="G344" s="224">
        <v>0.71005261817236398</v>
      </c>
      <c r="H344" s="224">
        <v>0.579744420755124</v>
      </c>
    </row>
    <row r="345" spans="2:8">
      <c r="B345" s="224" t="s">
        <v>47</v>
      </c>
      <c r="C345" s="224" t="s">
        <v>1028</v>
      </c>
      <c r="D345" s="224" t="s">
        <v>2077</v>
      </c>
      <c r="E345" s="224" t="s">
        <v>1893</v>
      </c>
      <c r="F345" s="224" t="s">
        <v>2081</v>
      </c>
      <c r="G345" s="224">
        <v>1</v>
      </c>
      <c r="H345" s="224">
        <v>1</v>
      </c>
    </row>
    <row r="346" spans="2:8">
      <c r="B346" s="224" t="s">
        <v>47</v>
      </c>
      <c r="C346" s="224" t="s">
        <v>1028</v>
      </c>
      <c r="D346" s="224" t="s">
        <v>515</v>
      </c>
      <c r="E346" s="224" t="s">
        <v>497</v>
      </c>
      <c r="F346" s="224" t="s">
        <v>2082</v>
      </c>
      <c r="G346" s="224">
        <v>1.0894256900010901E-2</v>
      </c>
      <c r="H346" s="224">
        <v>1.1120349922879901E-2</v>
      </c>
    </row>
    <row r="347" spans="2:8">
      <c r="B347" s="224" t="s">
        <v>47</v>
      </c>
      <c r="C347" s="224" t="s">
        <v>1028</v>
      </c>
      <c r="D347" s="224" t="s">
        <v>515</v>
      </c>
      <c r="E347" s="224" t="s">
        <v>2079</v>
      </c>
      <c r="F347" s="224" t="s">
        <v>2082</v>
      </c>
      <c r="G347" s="224">
        <v>0.999737632539344</v>
      </c>
      <c r="H347" s="224">
        <v>0.99994555349913905</v>
      </c>
    </row>
    <row r="348" spans="2:8">
      <c r="B348" s="224" t="s">
        <v>47</v>
      </c>
      <c r="C348" s="224" t="s">
        <v>1028</v>
      </c>
      <c r="D348" s="224" t="s">
        <v>515</v>
      </c>
      <c r="E348" s="224" t="s">
        <v>505</v>
      </c>
      <c r="F348" s="224" t="s">
        <v>2082</v>
      </c>
      <c r="G348" s="224">
        <v>1</v>
      </c>
      <c r="H348" s="224">
        <v>1</v>
      </c>
    </row>
    <row r="349" spans="2:8">
      <c r="B349" s="224" t="s">
        <v>47</v>
      </c>
      <c r="C349" s="224" t="s">
        <v>1028</v>
      </c>
      <c r="D349" s="224" t="s">
        <v>515</v>
      </c>
      <c r="E349" s="224" t="s">
        <v>2080</v>
      </c>
      <c r="F349" s="224" t="s">
        <v>2082</v>
      </c>
      <c r="G349" s="224">
        <v>0.55525906407848702</v>
      </c>
      <c r="H349" s="224">
        <v>0.342015729094309</v>
      </c>
    </row>
    <row r="350" spans="2:8">
      <c r="B350" s="224" t="s">
        <v>47</v>
      </c>
      <c r="C350" s="224" t="s">
        <v>1028</v>
      </c>
      <c r="D350" s="224" t="s">
        <v>515</v>
      </c>
      <c r="E350" s="224" t="s">
        <v>1893</v>
      </c>
      <c r="F350" s="224" t="s">
        <v>2082</v>
      </c>
      <c r="G350" s="224">
        <v>0.73402546953689995</v>
      </c>
      <c r="H350" s="224">
        <v>0.81772605676507104</v>
      </c>
    </row>
    <row r="351" spans="2:8">
      <c r="B351" s="224" t="s">
        <v>50</v>
      </c>
      <c r="C351" s="224" t="s">
        <v>1028</v>
      </c>
      <c r="D351" s="224" t="s">
        <v>2077</v>
      </c>
      <c r="E351" s="224" t="s">
        <v>497</v>
      </c>
      <c r="F351" s="224" t="s">
        <v>2078</v>
      </c>
      <c r="G351" s="224">
        <v>3.7071967965521001E-2</v>
      </c>
      <c r="H351" s="224">
        <v>5.1597506395099302E-2</v>
      </c>
    </row>
    <row r="352" spans="2:8">
      <c r="B352" s="224" t="s">
        <v>50</v>
      </c>
      <c r="C352" s="224" t="s">
        <v>1028</v>
      </c>
      <c r="D352" s="224" t="s">
        <v>2077</v>
      </c>
      <c r="E352" s="224" t="s">
        <v>2079</v>
      </c>
      <c r="F352" s="224" t="s">
        <v>2078</v>
      </c>
      <c r="G352" s="224">
        <v>0.99997690489398905</v>
      </c>
      <c r="H352" s="224">
        <v>0.99993937713113201</v>
      </c>
    </row>
    <row r="353" spans="2:8">
      <c r="B353" s="224" t="s">
        <v>50</v>
      </c>
      <c r="C353" s="224" t="s">
        <v>1028</v>
      </c>
      <c r="D353" s="224" t="s">
        <v>2077</v>
      </c>
      <c r="E353" s="224" t="s">
        <v>505</v>
      </c>
      <c r="F353" s="224" t="s">
        <v>2078</v>
      </c>
      <c r="G353" s="224">
        <v>1</v>
      </c>
      <c r="H353" s="224">
        <v>1</v>
      </c>
    </row>
    <row r="354" spans="2:8">
      <c r="B354" s="224" t="s">
        <v>50</v>
      </c>
      <c r="C354" s="224" t="s">
        <v>1028</v>
      </c>
      <c r="D354" s="224" t="s">
        <v>2077</v>
      </c>
      <c r="E354" s="224" t="s">
        <v>2080</v>
      </c>
      <c r="F354" s="224" t="s">
        <v>2078</v>
      </c>
      <c r="G354" s="224">
        <v>0.31164443233047501</v>
      </c>
      <c r="H354" s="224">
        <v>0.21900559422377</v>
      </c>
    </row>
    <row r="355" spans="2:8">
      <c r="B355" s="224" t="s">
        <v>50</v>
      </c>
      <c r="C355" s="224" t="s">
        <v>1028</v>
      </c>
      <c r="D355" s="224" t="s">
        <v>2077</v>
      </c>
      <c r="E355" s="224" t="s">
        <v>1893</v>
      </c>
      <c r="F355" s="224" t="s">
        <v>2078</v>
      </c>
      <c r="G355" s="224">
        <v>1</v>
      </c>
      <c r="H355" s="224">
        <v>1</v>
      </c>
    </row>
    <row r="356" spans="2:8">
      <c r="B356" s="224" t="s">
        <v>50</v>
      </c>
      <c r="C356" s="224" t="s">
        <v>1028</v>
      </c>
      <c r="D356" s="224" t="s">
        <v>2077</v>
      </c>
      <c r="E356" s="224" t="s">
        <v>497</v>
      </c>
      <c r="F356" s="224" t="s">
        <v>2081</v>
      </c>
      <c r="G356" s="224">
        <v>3.7071967965521001E-2</v>
      </c>
      <c r="H356" s="224">
        <v>5.1597506395099399E-2</v>
      </c>
    </row>
    <row r="357" spans="2:8">
      <c r="B357" s="224" t="s">
        <v>50</v>
      </c>
      <c r="C357" s="224" t="s">
        <v>1028</v>
      </c>
      <c r="D357" s="224" t="s">
        <v>2077</v>
      </c>
      <c r="E357" s="224" t="s">
        <v>2079</v>
      </c>
      <c r="F357" s="224" t="s">
        <v>2081</v>
      </c>
      <c r="G357" s="224">
        <v>0.99997690489398905</v>
      </c>
      <c r="H357" s="224">
        <v>0.99993937713113201</v>
      </c>
    </row>
    <row r="358" spans="2:8">
      <c r="B358" s="224" t="s">
        <v>50</v>
      </c>
      <c r="C358" s="224" t="s">
        <v>1028</v>
      </c>
      <c r="D358" s="224" t="s">
        <v>2077</v>
      </c>
      <c r="E358" s="224" t="s">
        <v>505</v>
      </c>
      <c r="F358" s="224" t="s">
        <v>2081</v>
      </c>
      <c r="G358" s="224">
        <v>1</v>
      </c>
      <c r="H358" s="224">
        <v>1</v>
      </c>
    </row>
    <row r="359" spans="2:8">
      <c r="B359" s="224" t="s">
        <v>50</v>
      </c>
      <c r="C359" s="224" t="s">
        <v>1028</v>
      </c>
      <c r="D359" s="224" t="s">
        <v>2077</v>
      </c>
      <c r="E359" s="224" t="s">
        <v>2080</v>
      </c>
      <c r="F359" s="224" t="s">
        <v>2081</v>
      </c>
      <c r="G359" s="224">
        <v>0.31164443233047501</v>
      </c>
      <c r="H359" s="224">
        <v>0.21900559422377</v>
      </c>
    </row>
    <row r="360" spans="2:8">
      <c r="B360" s="224" t="s">
        <v>50</v>
      </c>
      <c r="C360" s="224" t="s">
        <v>1028</v>
      </c>
      <c r="D360" s="224" t="s">
        <v>2077</v>
      </c>
      <c r="E360" s="224" t="s">
        <v>1893</v>
      </c>
      <c r="F360" s="224" t="s">
        <v>2081</v>
      </c>
      <c r="G360" s="224">
        <v>1</v>
      </c>
      <c r="H360" s="224">
        <v>1</v>
      </c>
    </row>
    <row r="361" spans="2:8">
      <c r="B361" s="224" t="s">
        <v>50</v>
      </c>
      <c r="C361" s="224" t="s">
        <v>1028</v>
      </c>
      <c r="D361" s="224" t="s">
        <v>515</v>
      </c>
      <c r="E361" s="224" t="s">
        <v>497</v>
      </c>
      <c r="F361" s="224" t="s">
        <v>2082</v>
      </c>
      <c r="G361" s="224">
        <v>5.0498712285255501E-3</v>
      </c>
      <c r="H361" s="224">
        <v>6.2587897567006204E-3</v>
      </c>
    </row>
    <row r="362" spans="2:8">
      <c r="B362" s="224" t="s">
        <v>50</v>
      </c>
      <c r="C362" s="224" t="s">
        <v>1028</v>
      </c>
      <c r="D362" s="224" t="s">
        <v>515</v>
      </c>
      <c r="E362" s="224" t="s">
        <v>2079</v>
      </c>
      <c r="F362" s="224" t="s">
        <v>2082</v>
      </c>
      <c r="G362" s="224">
        <v>0.99815951435558303</v>
      </c>
      <c r="H362" s="224">
        <v>0.99890393219892704</v>
      </c>
    </row>
    <row r="363" spans="2:8">
      <c r="B363" s="224" t="s">
        <v>50</v>
      </c>
      <c r="C363" s="224" t="s">
        <v>1028</v>
      </c>
      <c r="D363" s="224" t="s">
        <v>515</v>
      </c>
      <c r="E363" s="224" t="s">
        <v>505</v>
      </c>
      <c r="F363" s="224" t="s">
        <v>2082</v>
      </c>
      <c r="G363" s="224">
        <v>1</v>
      </c>
      <c r="H363" s="224">
        <v>1</v>
      </c>
    </row>
    <row r="364" spans="2:8">
      <c r="B364" s="224" t="s">
        <v>50</v>
      </c>
      <c r="C364" s="224" t="s">
        <v>1028</v>
      </c>
      <c r="D364" s="224" t="s">
        <v>515</v>
      </c>
      <c r="E364" s="224" t="s">
        <v>2080</v>
      </c>
      <c r="F364" s="224" t="s">
        <v>2082</v>
      </c>
      <c r="G364" s="224">
        <v>0.31694943824969601</v>
      </c>
      <c r="H364" s="224">
        <v>0.18874787652171601</v>
      </c>
    </row>
    <row r="365" spans="2:8">
      <c r="B365" s="224" t="s">
        <v>50</v>
      </c>
      <c r="C365" s="224" t="s">
        <v>1028</v>
      </c>
      <c r="D365" s="224" t="s">
        <v>515</v>
      </c>
      <c r="E365" s="224" t="s">
        <v>1893</v>
      </c>
      <c r="F365" s="224" t="s">
        <v>2082</v>
      </c>
      <c r="G365" s="224">
        <v>0.56664882310287001</v>
      </c>
      <c r="H365" s="224">
        <v>0.79080511411490295</v>
      </c>
    </row>
    <row r="366" spans="2:8">
      <c r="B366" s="224" t="s">
        <v>53</v>
      </c>
      <c r="C366" s="224" t="s">
        <v>1028</v>
      </c>
      <c r="D366" s="224" t="s">
        <v>2077</v>
      </c>
      <c r="E366" s="224" t="s">
        <v>497</v>
      </c>
      <c r="F366" s="224" t="s">
        <v>2078</v>
      </c>
      <c r="G366" s="224">
        <v>6.5531675425399102E-2</v>
      </c>
      <c r="H366" s="224">
        <v>0.174558741665501</v>
      </c>
    </row>
    <row r="367" spans="2:8">
      <c r="B367" s="224" t="s">
        <v>53</v>
      </c>
      <c r="C367" s="224" t="s">
        <v>1028</v>
      </c>
      <c r="D367" s="224" t="s">
        <v>2077</v>
      </c>
      <c r="E367" s="224" t="s">
        <v>2079</v>
      </c>
      <c r="F367" s="224" t="s">
        <v>2078</v>
      </c>
      <c r="G367" s="224">
        <v>0.99999999999183398</v>
      </c>
      <c r="H367" s="224">
        <v>0.99999999999612299</v>
      </c>
    </row>
    <row r="368" spans="2:8">
      <c r="B368" s="224" t="s">
        <v>53</v>
      </c>
      <c r="C368" s="224" t="s">
        <v>1028</v>
      </c>
      <c r="D368" s="224" t="s">
        <v>2077</v>
      </c>
      <c r="E368" s="224" t="s">
        <v>505</v>
      </c>
      <c r="F368" s="224" t="s">
        <v>2078</v>
      </c>
      <c r="G368" s="224">
        <v>1</v>
      </c>
      <c r="H368" s="224">
        <v>1</v>
      </c>
    </row>
    <row r="369" spans="2:8">
      <c r="B369" s="224" t="s">
        <v>53</v>
      </c>
      <c r="C369" s="224" t="s">
        <v>1028</v>
      </c>
      <c r="D369" s="224" t="s">
        <v>2077</v>
      </c>
      <c r="E369" s="224" t="s">
        <v>2080</v>
      </c>
      <c r="F369" s="224" t="s">
        <v>2078</v>
      </c>
      <c r="G369" s="224">
        <v>0.81112307128308803</v>
      </c>
      <c r="H369" s="224">
        <v>0.873302019319666</v>
      </c>
    </row>
    <row r="370" spans="2:8">
      <c r="B370" s="224" t="s">
        <v>53</v>
      </c>
      <c r="C370" s="224" t="s">
        <v>1028</v>
      </c>
      <c r="D370" s="224" t="s">
        <v>2077</v>
      </c>
      <c r="E370" s="224" t="s">
        <v>1893</v>
      </c>
      <c r="F370" s="224" t="s">
        <v>2078</v>
      </c>
      <c r="G370" s="224">
        <v>1</v>
      </c>
      <c r="H370" s="224">
        <v>1</v>
      </c>
    </row>
    <row r="371" spans="2:8">
      <c r="B371" s="224" t="s">
        <v>53</v>
      </c>
      <c r="C371" s="224" t="s">
        <v>1028</v>
      </c>
      <c r="D371" s="224" t="s">
        <v>2077</v>
      </c>
      <c r="E371" s="224" t="s">
        <v>497</v>
      </c>
      <c r="F371" s="224" t="s">
        <v>2081</v>
      </c>
      <c r="G371" s="224">
        <v>6.5531675425399102E-2</v>
      </c>
      <c r="H371" s="224">
        <v>0.174558741665501</v>
      </c>
    </row>
    <row r="372" spans="2:8">
      <c r="B372" s="224" t="s">
        <v>53</v>
      </c>
      <c r="C372" s="224" t="s">
        <v>1028</v>
      </c>
      <c r="D372" s="224" t="s">
        <v>2077</v>
      </c>
      <c r="E372" s="224" t="s">
        <v>2079</v>
      </c>
      <c r="F372" s="224" t="s">
        <v>2081</v>
      </c>
      <c r="G372" s="224">
        <v>0.99999999999183398</v>
      </c>
      <c r="H372" s="224">
        <v>0.99999999999612299</v>
      </c>
    </row>
    <row r="373" spans="2:8">
      <c r="B373" s="224" t="s">
        <v>53</v>
      </c>
      <c r="C373" s="224" t="s">
        <v>1028</v>
      </c>
      <c r="D373" s="224" t="s">
        <v>2077</v>
      </c>
      <c r="E373" s="224" t="s">
        <v>505</v>
      </c>
      <c r="F373" s="224" t="s">
        <v>2081</v>
      </c>
      <c r="G373" s="224">
        <v>1</v>
      </c>
      <c r="H373" s="224">
        <v>1</v>
      </c>
    </row>
    <row r="374" spans="2:8">
      <c r="B374" s="224" t="s">
        <v>53</v>
      </c>
      <c r="C374" s="224" t="s">
        <v>1028</v>
      </c>
      <c r="D374" s="224" t="s">
        <v>2077</v>
      </c>
      <c r="E374" s="224" t="s">
        <v>2080</v>
      </c>
      <c r="F374" s="224" t="s">
        <v>2081</v>
      </c>
      <c r="G374" s="224">
        <v>0.81112307128308803</v>
      </c>
      <c r="H374" s="224">
        <v>0.873302019319666</v>
      </c>
    </row>
    <row r="375" spans="2:8">
      <c r="B375" s="224" t="s">
        <v>53</v>
      </c>
      <c r="C375" s="224" t="s">
        <v>1028</v>
      </c>
      <c r="D375" s="224" t="s">
        <v>2077</v>
      </c>
      <c r="E375" s="224" t="s">
        <v>1893</v>
      </c>
      <c r="F375" s="224" t="s">
        <v>2081</v>
      </c>
      <c r="G375" s="224">
        <v>1</v>
      </c>
      <c r="H375" s="224">
        <v>1</v>
      </c>
    </row>
    <row r="376" spans="2:8">
      <c r="B376" s="224" t="s">
        <v>53</v>
      </c>
      <c r="C376" s="224" t="s">
        <v>1028</v>
      </c>
      <c r="D376" s="224" t="s">
        <v>515</v>
      </c>
      <c r="E376" s="224" t="s">
        <v>497</v>
      </c>
      <c r="F376" s="224" t="s">
        <v>2082</v>
      </c>
      <c r="G376" s="224">
        <v>4.5435501259958799E-3</v>
      </c>
      <c r="H376" s="224">
        <v>1.80880059659837E-3</v>
      </c>
    </row>
    <row r="377" spans="2:8">
      <c r="B377" s="224" t="s">
        <v>53</v>
      </c>
      <c r="C377" s="224" t="s">
        <v>1028</v>
      </c>
      <c r="D377" s="224" t="s">
        <v>515</v>
      </c>
      <c r="E377" s="224" t="s">
        <v>2079</v>
      </c>
      <c r="F377" s="224" t="s">
        <v>2082</v>
      </c>
      <c r="G377" s="224">
        <v>0.99995269707797696</v>
      </c>
      <c r="H377" s="224">
        <v>0.99988719021883399</v>
      </c>
    </row>
    <row r="378" spans="2:8">
      <c r="B378" s="224" t="s">
        <v>53</v>
      </c>
      <c r="C378" s="224" t="s">
        <v>1028</v>
      </c>
      <c r="D378" s="224" t="s">
        <v>515</v>
      </c>
      <c r="E378" s="224" t="s">
        <v>505</v>
      </c>
      <c r="F378" s="224" t="s">
        <v>2082</v>
      </c>
      <c r="G378" s="224">
        <v>1</v>
      </c>
      <c r="H378" s="224">
        <v>1</v>
      </c>
    </row>
    <row r="379" spans="2:8">
      <c r="B379" s="224" t="s">
        <v>53</v>
      </c>
      <c r="C379" s="224" t="s">
        <v>1028</v>
      </c>
      <c r="D379" s="224" t="s">
        <v>515</v>
      </c>
      <c r="E379" s="224" t="s">
        <v>2080</v>
      </c>
      <c r="F379" s="224" t="s">
        <v>2082</v>
      </c>
      <c r="G379" s="224">
        <v>0.84552443509694397</v>
      </c>
      <c r="H379" s="224">
        <v>0.61187358144900195</v>
      </c>
    </row>
    <row r="380" spans="2:8">
      <c r="B380" s="224" t="s">
        <v>53</v>
      </c>
      <c r="C380" s="224" t="s">
        <v>1028</v>
      </c>
      <c r="D380" s="224" t="s">
        <v>515</v>
      </c>
      <c r="E380" s="224" t="s">
        <v>1893</v>
      </c>
      <c r="F380" s="224" t="s">
        <v>2082</v>
      </c>
      <c r="G380" s="224">
        <v>0.89768063396444797</v>
      </c>
      <c r="H380" s="224">
        <v>0.96170032190002197</v>
      </c>
    </row>
    <row r="381" spans="2:8">
      <c r="B381" s="224" t="s">
        <v>55</v>
      </c>
      <c r="C381" s="224" t="s">
        <v>1028</v>
      </c>
      <c r="D381" s="224" t="s">
        <v>2077</v>
      </c>
      <c r="E381" s="224" t="s">
        <v>497</v>
      </c>
      <c r="F381" s="224" t="s">
        <v>2078</v>
      </c>
      <c r="G381" s="224">
        <v>0.11013757811256</v>
      </c>
      <c r="H381" s="224">
        <v>9.4346728658425597E-2</v>
      </c>
    </row>
    <row r="382" spans="2:8">
      <c r="B382" s="224" t="s">
        <v>55</v>
      </c>
      <c r="C382" s="224" t="s">
        <v>1028</v>
      </c>
      <c r="D382" s="224" t="s">
        <v>2077</v>
      </c>
      <c r="E382" s="224" t="s">
        <v>2079</v>
      </c>
      <c r="F382" s="224" t="s">
        <v>2078</v>
      </c>
      <c r="G382" s="224">
        <v>0.99987129707920497</v>
      </c>
      <c r="H382" s="224">
        <v>0.99978154407534603</v>
      </c>
    </row>
    <row r="383" spans="2:8">
      <c r="B383" s="224" t="s">
        <v>55</v>
      </c>
      <c r="C383" s="224" t="s">
        <v>1028</v>
      </c>
      <c r="D383" s="224" t="s">
        <v>2077</v>
      </c>
      <c r="E383" s="224" t="s">
        <v>505</v>
      </c>
      <c r="F383" s="224" t="s">
        <v>2078</v>
      </c>
      <c r="G383" s="224">
        <v>1</v>
      </c>
      <c r="H383" s="224">
        <v>1</v>
      </c>
    </row>
    <row r="384" spans="2:8">
      <c r="B384" s="224" t="s">
        <v>55</v>
      </c>
      <c r="C384" s="224" t="s">
        <v>1028</v>
      </c>
      <c r="D384" s="224" t="s">
        <v>2077</v>
      </c>
      <c r="E384" s="224" t="s">
        <v>2080</v>
      </c>
      <c r="F384" s="224" t="s">
        <v>2078</v>
      </c>
      <c r="G384" s="224">
        <v>0.77742599305438698</v>
      </c>
      <c r="H384" s="224">
        <v>0.70386015297530102</v>
      </c>
    </row>
    <row r="385" spans="2:8">
      <c r="B385" s="224" t="s">
        <v>55</v>
      </c>
      <c r="C385" s="224" t="s">
        <v>1028</v>
      </c>
      <c r="D385" s="224" t="s">
        <v>2077</v>
      </c>
      <c r="E385" s="224" t="s">
        <v>1893</v>
      </c>
      <c r="F385" s="224" t="s">
        <v>2078</v>
      </c>
      <c r="G385" s="224">
        <v>1</v>
      </c>
      <c r="H385" s="224">
        <v>1</v>
      </c>
    </row>
    <row r="386" spans="2:8">
      <c r="B386" s="224" t="s">
        <v>55</v>
      </c>
      <c r="C386" s="224" t="s">
        <v>1028</v>
      </c>
      <c r="D386" s="224" t="s">
        <v>2077</v>
      </c>
      <c r="E386" s="224" t="s">
        <v>497</v>
      </c>
      <c r="F386" s="224" t="s">
        <v>2081</v>
      </c>
      <c r="G386" s="224">
        <v>0.11013757811256</v>
      </c>
      <c r="H386" s="224">
        <v>9.4346728658425597E-2</v>
      </c>
    </row>
    <row r="387" spans="2:8">
      <c r="B387" s="224" t="s">
        <v>55</v>
      </c>
      <c r="C387" s="224" t="s">
        <v>1028</v>
      </c>
      <c r="D387" s="224" t="s">
        <v>2077</v>
      </c>
      <c r="E387" s="224" t="s">
        <v>2079</v>
      </c>
      <c r="F387" s="224" t="s">
        <v>2081</v>
      </c>
      <c r="G387" s="224">
        <v>0.99987129707920497</v>
      </c>
      <c r="H387" s="224">
        <v>0.99978154407534603</v>
      </c>
    </row>
    <row r="388" spans="2:8">
      <c r="B388" s="224" t="s">
        <v>55</v>
      </c>
      <c r="C388" s="224" t="s">
        <v>1028</v>
      </c>
      <c r="D388" s="224" t="s">
        <v>2077</v>
      </c>
      <c r="E388" s="224" t="s">
        <v>505</v>
      </c>
      <c r="F388" s="224" t="s">
        <v>2081</v>
      </c>
      <c r="G388" s="224">
        <v>1</v>
      </c>
      <c r="H388" s="224">
        <v>1</v>
      </c>
    </row>
    <row r="389" spans="2:8">
      <c r="B389" s="224" t="s">
        <v>55</v>
      </c>
      <c r="C389" s="224" t="s">
        <v>1028</v>
      </c>
      <c r="D389" s="224" t="s">
        <v>2077</v>
      </c>
      <c r="E389" s="224" t="s">
        <v>2080</v>
      </c>
      <c r="F389" s="224" t="s">
        <v>2081</v>
      </c>
      <c r="G389" s="224">
        <v>0.77742599305438698</v>
      </c>
      <c r="H389" s="224">
        <v>0.70386015297530102</v>
      </c>
    </row>
    <row r="390" spans="2:8">
      <c r="B390" s="224" t="s">
        <v>55</v>
      </c>
      <c r="C390" s="224" t="s">
        <v>1028</v>
      </c>
      <c r="D390" s="224" t="s">
        <v>2077</v>
      </c>
      <c r="E390" s="224" t="s">
        <v>1893</v>
      </c>
      <c r="F390" s="224" t="s">
        <v>2081</v>
      </c>
      <c r="G390" s="224">
        <v>1</v>
      </c>
      <c r="H390" s="224">
        <v>1</v>
      </c>
    </row>
    <row r="391" spans="2:8">
      <c r="B391" s="224" t="s">
        <v>55</v>
      </c>
      <c r="C391" s="224" t="s">
        <v>1028</v>
      </c>
      <c r="D391" s="224" t="s">
        <v>515</v>
      </c>
      <c r="E391" s="224" t="s">
        <v>497</v>
      </c>
      <c r="F391" s="224" t="s">
        <v>2082</v>
      </c>
      <c r="G391" s="224">
        <v>1.07141298283375E-2</v>
      </c>
      <c r="H391" s="224">
        <v>9.1385637319263292E-3</v>
      </c>
    </row>
    <row r="392" spans="2:8">
      <c r="B392" s="224" t="s">
        <v>55</v>
      </c>
      <c r="C392" s="224" t="s">
        <v>1028</v>
      </c>
      <c r="D392" s="224" t="s">
        <v>515</v>
      </c>
      <c r="E392" s="224" t="s">
        <v>2079</v>
      </c>
      <c r="F392" s="224" t="s">
        <v>2082</v>
      </c>
      <c r="G392" s="224">
        <v>0.99949384956788301</v>
      </c>
      <c r="H392" s="224">
        <v>0.99989388309944405</v>
      </c>
    </row>
    <row r="393" spans="2:8">
      <c r="B393" s="224" t="s">
        <v>55</v>
      </c>
      <c r="C393" s="224" t="s">
        <v>1028</v>
      </c>
      <c r="D393" s="224" t="s">
        <v>515</v>
      </c>
      <c r="E393" s="224" t="s">
        <v>505</v>
      </c>
      <c r="F393" s="224" t="s">
        <v>2082</v>
      </c>
      <c r="G393" s="224">
        <v>1</v>
      </c>
      <c r="H393" s="224">
        <v>1</v>
      </c>
    </row>
    <row r="394" spans="2:8">
      <c r="B394" s="224" t="s">
        <v>55</v>
      </c>
      <c r="C394" s="224" t="s">
        <v>1028</v>
      </c>
      <c r="D394" s="224" t="s">
        <v>515</v>
      </c>
      <c r="E394" s="224" t="s">
        <v>2080</v>
      </c>
      <c r="F394" s="224" t="s">
        <v>2082</v>
      </c>
      <c r="G394" s="224">
        <v>0.54903692045139996</v>
      </c>
      <c r="H394" s="224">
        <v>0.33447825009007098</v>
      </c>
    </row>
    <row r="395" spans="2:8">
      <c r="B395" s="224" t="s">
        <v>55</v>
      </c>
      <c r="C395" s="224" t="s">
        <v>1028</v>
      </c>
      <c r="D395" s="224" t="s">
        <v>515</v>
      </c>
      <c r="E395" s="224" t="s">
        <v>1893</v>
      </c>
      <c r="F395" s="224" t="s">
        <v>2082</v>
      </c>
      <c r="G395" s="224">
        <v>0.779694677463596</v>
      </c>
      <c r="H395" s="224">
        <v>0.92406253420588402</v>
      </c>
    </row>
    <row r="396" spans="2:8">
      <c r="B396" s="224" t="s">
        <v>58</v>
      </c>
      <c r="C396" s="224" t="s">
        <v>1028</v>
      </c>
      <c r="D396" s="224" t="s">
        <v>2077</v>
      </c>
      <c r="E396" s="224" t="s">
        <v>497</v>
      </c>
      <c r="F396" s="224" t="s">
        <v>2078</v>
      </c>
      <c r="G396" s="224">
        <v>5.5925238360321698E-2</v>
      </c>
      <c r="H396" s="224">
        <v>0.14795655537333299</v>
      </c>
    </row>
    <row r="397" spans="2:8">
      <c r="B397" s="224" t="s">
        <v>58</v>
      </c>
      <c r="C397" s="224" t="s">
        <v>1028</v>
      </c>
      <c r="D397" s="224" t="s">
        <v>2077</v>
      </c>
      <c r="E397" s="224" t="s">
        <v>2079</v>
      </c>
      <c r="F397" s="224" t="s">
        <v>2078</v>
      </c>
      <c r="G397" s="224">
        <v>0.99999999999046996</v>
      </c>
      <c r="H397" s="224">
        <v>0.99999999999543998</v>
      </c>
    </row>
    <row r="398" spans="2:8">
      <c r="B398" s="224" t="s">
        <v>58</v>
      </c>
      <c r="C398" s="224" t="s">
        <v>1028</v>
      </c>
      <c r="D398" s="224" t="s">
        <v>2077</v>
      </c>
      <c r="E398" s="224" t="s">
        <v>505</v>
      </c>
      <c r="F398" s="224" t="s">
        <v>2078</v>
      </c>
      <c r="G398" s="224">
        <v>1</v>
      </c>
      <c r="H398" s="224">
        <v>1</v>
      </c>
    </row>
    <row r="399" spans="2:8">
      <c r="B399" s="224" t="s">
        <v>58</v>
      </c>
      <c r="C399" s="224" t="s">
        <v>1028</v>
      </c>
      <c r="D399" s="224" t="s">
        <v>2077</v>
      </c>
      <c r="E399" s="224" t="s">
        <v>2080</v>
      </c>
      <c r="F399" s="224" t="s">
        <v>2078</v>
      </c>
      <c r="G399" s="224">
        <v>0.77859106288334601</v>
      </c>
      <c r="H399" s="224">
        <v>0.85122234376517503</v>
      </c>
    </row>
    <row r="400" spans="2:8">
      <c r="B400" s="224" t="s">
        <v>58</v>
      </c>
      <c r="C400" s="224" t="s">
        <v>1028</v>
      </c>
      <c r="D400" s="224" t="s">
        <v>2077</v>
      </c>
      <c r="E400" s="224" t="s">
        <v>1893</v>
      </c>
      <c r="F400" s="224" t="s">
        <v>2078</v>
      </c>
      <c r="G400" s="224">
        <v>1</v>
      </c>
      <c r="H400" s="224">
        <v>1</v>
      </c>
    </row>
    <row r="401" spans="2:8">
      <c r="B401" s="224" t="s">
        <v>58</v>
      </c>
      <c r="C401" s="224" t="s">
        <v>1028</v>
      </c>
      <c r="D401" s="224" t="s">
        <v>2077</v>
      </c>
      <c r="E401" s="224" t="s">
        <v>497</v>
      </c>
      <c r="F401" s="224" t="s">
        <v>2081</v>
      </c>
      <c r="G401" s="224">
        <v>5.5925238360321601E-2</v>
      </c>
      <c r="H401" s="224">
        <v>0.14795655537333399</v>
      </c>
    </row>
    <row r="402" spans="2:8">
      <c r="B402" s="224" t="s">
        <v>58</v>
      </c>
      <c r="C402" s="224" t="s">
        <v>1028</v>
      </c>
      <c r="D402" s="224" t="s">
        <v>2077</v>
      </c>
      <c r="E402" s="224" t="s">
        <v>2079</v>
      </c>
      <c r="F402" s="224" t="s">
        <v>2081</v>
      </c>
      <c r="G402" s="224">
        <v>0.99999999999046996</v>
      </c>
      <c r="H402" s="224">
        <v>0.99999999999543998</v>
      </c>
    </row>
    <row r="403" spans="2:8">
      <c r="B403" s="224" t="s">
        <v>58</v>
      </c>
      <c r="C403" s="224" t="s">
        <v>1028</v>
      </c>
      <c r="D403" s="224" t="s">
        <v>2077</v>
      </c>
      <c r="E403" s="224" t="s">
        <v>505</v>
      </c>
      <c r="F403" s="224" t="s">
        <v>2081</v>
      </c>
      <c r="G403" s="224">
        <v>1</v>
      </c>
      <c r="H403" s="224">
        <v>1</v>
      </c>
    </row>
    <row r="404" spans="2:8">
      <c r="B404" s="224" t="s">
        <v>58</v>
      </c>
      <c r="C404" s="224" t="s">
        <v>1028</v>
      </c>
      <c r="D404" s="224" t="s">
        <v>2077</v>
      </c>
      <c r="E404" s="224" t="s">
        <v>2080</v>
      </c>
      <c r="F404" s="224" t="s">
        <v>2081</v>
      </c>
      <c r="G404" s="224">
        <v>0.77859106288334601</v>
      </c>
      <c r="H404" s="224">
        <v>0.85122234376517503</v>
      </c>
    </row>
    <row r="405" spans="2:8">
      <c r="B405" s="224" t="s">
        <v>58</v>
      </c>
      <c r="C405" s="224" t="s">
        <v>1028</v>
      </c>
      <c r="D405" s="224" t="s">
        <v>2077</v>
      </c>
      <c r="E405" s="224" t="s">
        <v>1893</v>
      </c>
      <c r="F405" s="224" t="s">
        <v>2081</v>
      </c>
      <c r="G405" s="224">
        <v>1</v>
      </c>
      <c r="H405" s="224">
        <v>1</v>
      </c>
    </row>
    <row r="406" spans="2:8">
      <c r="B406" s="224" t="s">
        <v>58</v>
      </c>
      <c r="C406" s="224" t="s">
        <v>1028</v>
      </c>
      <c r="D406" s="224" t="s">
        <v>515</v>
      </c>
      <c r="E406" s="224" t="s">
        <v>497</v>
      </c>
      <c r="F406" s="224" t="s">
        <v>2082</v>
      </c>
      <c r="G406" s="224">
        <v>2.7961673643311499E-3</v>
      </c>
      <c r="H406" s="224">
        <v>1.26174744070619E-3</v>
      </c>
    </row>
    <row r="407" spans="2:8">
      <c r="B407" s="224" t="s">
        <v>58</v>
      </c>
      <c r="C407" s="224" t="s">
        <v>1028</v>
      </c>
      <c r="D407" s="224" t="s">
        <v>515</v>
      </c>
      <c r="E407" s="224" t="s">
        <v>2079</v>
      </c>
      <c r="F407" s="224" t="s">
        <v>2082</v>
      </c>
      <c r="G407" s="224">
        <v>0.99975560725219603</v>
      </c>
      <c r="H407" s="224">
        <v>0.99930843761262</v>
      </c>
    </row>
    <row r="408" spans="2:8">
      <c r="B408" s="224" t="s">
        <v>58</v>
      </c>
      <c r="C408" s="224" t="s">
        <v>1028</v>
      </c>
      <c r="D408" s="224" t="s">
        <v>515</v>
      </c>
      <c r="E408" s="224" t="s">
        <v>505</v>
      </c>
      <c r="F408" s="224" t="s">
        <v>2082</v>
      </c>
      <c r="G408" s="224">
        <v>1</v>
      </c>
      <c r="H408" s="224">
        <v>1</v>
      </c>
    </row>
    <row r="409" spans="2:8">
      <c r="B409" s="224" t="s">
        <v>58</v>
      </c>
      <c r="C409" s="224" t="s">
        <v>1028</v>
      </c>
      <c r="D409" s="224" t="s">
        <v>515</v>
      </c>
      <c r="E409" s="224" t="s">
        <v>2080</v>
      </c>
      <c r="F409" s="224" t="s">
        <v>2082</v>
      </c>
      <c r="G409" s="224">
        <v>0.81068551514927001</v>
      </c>
      <c r="H409" s="224">
        <v>0.56190353769851598</v>
      </c>
    </row>
    <row r="410" spans="2:8">
      <c r="B410" s="224" t="s">
        <v>58</v>
      </c>
      <c r="C410" s="224" t="s">
        <v>1028</v>
      </c>
      <c r="D410" s="224" t="s">
        <v>515</v>
      </c>
      <c r="E410" s="224" t="s">
        <v>1893</v>
      </c>
      <c r="F410" s="224" t="s">
        <v>2082</v>
      </c>
      <c r="G410" s="224">
        <v>0.87221739051480296</v>
      </c>
      <c r="H410" s="224">
        <v>0.95294744614495197</v>
      </c>
    </row>
    <row r="411" spans="2:8">
      <c r="B411" s="224" t="s">
        <v>61</v>
      </c>
      <c r="C411" s="224" t="s">
        <v>1028</v>
      </c>
      <c r="D411" s="224" t="s">
        <v>2077</v>
      </c>
      <c r="E411" s="224" t="s">
        <v>497</v>
      </c>
      <c r="F411" s="224" t="s">
        <v>2078</v>
      </c>
      <c r="G411" s="224">
        <v>7.7599558136351901E-2</v>
      </c>
      <c r="H411" s="224">
        <v>9.2081732958024104E-2</v>
      </c>
    </row>
    <row r="412" spans="2:8">
      <c r="B412" s="224" t="s">
        <v>61</v>
      </c>
      <c r="C412" s="224" t="s">
        <v>1028</v>
      </c>
      <c r="D412" s="224" t="s">
        <v>2077</v>
      </c>
      <c r="E412" s="224" t="s">
        <v>2079</v>
      </c>
      <c r="F412" s="224" t="s">
        <v>2078</v>
      </c>
      <c r="G412" s="224">
        <v>0.99999988173958598</v>
      </c>
      <c r="H412" s="224">
        <v>0.99999985152357695</v>
      </c>
    </row>
    <row r="413" spans="2:8">
      <c r="B413" s="224" t="s">
        <v>61</v>
      </c>
      <c r="C413" s="224" t="s">
        <v>1028</v>
      </c>
      <c r="D413" s="224" t="s">
        <v>2077</v>
      </c>
      <c r="E413" s="224" t="s">
        <v>505</v>
      </c>
      <c r="F413" s="224" t="s">
        <v>2078</v>
      </c>
      <c r="G413" s="224">
        <v>1</v>
      </c>
      <c r="H413" s="224">
        <v>1</v>
      </c>
    </row>
    <row r="414" spans="2:8">
      <c r="B414" s="224" t="s">
        <v>61</v>
      </c>
      <c r="C414" s="224" t="s">
        <v>1028</v>
      </c>
      <c r="D414" s="224" t="s">
        <v>2077</v>
      </c>
      <c r="E414" s="224" t="s">
        <v>2080</v>
      </c>
      <c r="F414" s="224" t="s">
        <v>2078</v>
      </c>
      <c r="G414" s="224">
        <v>0.78772114745268995</v>
      </c>
      <c r="H414" s="224">
        <v>0.717003834433809</v>
      </c>
    </row>
    <row r="415" spans="2:8">
      <c r="B415" s="224" t="s">
        <v>61</v>
      </c>
      <c r="C415" s="224" t="s">
        <v>1028</v>
      </c>
      <c r="D415" s="224" t="s">
        <v>2077</v>
      </c>
      <c r="E415" s="224" t="s">
        <v>1893</v>
      </c>
      <c r="F415" s="224" t="s">
        <v>2078</v>
      </c>
      <c r="G415" s="224">
        <v>1</v>
      </c>
      <c r="H415" s="224">
        <v>1</v>
      </c>
    </row>
    <row r="416" spans="2:8">
      <c r="B416" s="224" t="s">
        <v>61</v>
      </c>
      <c r="C416" s="224" t="s">
        <v>1028</v>
      </c>
      <c r="D416" s="224" t="s">
        <v>2077</v>
      </c>
      <c r="E416" s="224" t="s">
        <v>497</v>
      </c>
      <c r="F416" s="224" t="s">
        <v>2081</v>
      </c>
      <c r="G416" s="224">
        <v>7.7599558136351901E-2</v>
      </c>
      <c r="H416" s="224">
        <v>9.2081732958024104E-2</v>
      </c>
    </row>
    <row r="417" spans="2:8">
      <c r="B417" s="224" t="s">
        <v>61</v>
      </c>
      <c r="C417" s="224" t="s">
        <v>1028</v>
      </c>
      <c r="D417" s="224" t="s">
        <v>2077</v>
      </c>
      <c r="E417" s="224" t="s">
        <v>2079</v>
      </c>
      <c r="F417" s="224" t="s">
        <v>2081</v>
      </c>
      <c r="G417" s="224">
        <v>0.99999988173958598</v>
      </c>
      <c r="H417" s="224">
        <v>0.99999985152357695</v>
      </c>
    </row>
    <row r="418" spans="2:8">
      <c r="B418" s="224" t="s">
        <v>61</v>
      </c>
      <c r="C418" s="224" t="s">
        <v>1028</v>
      </c>
      <c r="D418" s="224" t="s">
        <v>2077</v>
      </c>
      <c r="E418" s="224" t="s">
        <v>505</v>
      </c>
      <c r="F418" s="224" t="s">
        <v>2081</v>
      </c>
      <c r="G418" s="224">
        <v>1</v>
      </c>
      <c r="H418" s="224">
        <v>1</v>
      </c>
    </row>
    <row r="419" spans="2:8">
      <c r="B419" s="224" t="s">
        <v>61</v>
      </c>
      <c r="C419" s="224" t="s">
        <v>1028</v>
      </c>
      <c r="D419" s="224" t="s">
        <v>2077</v>
      </c>
      <c r="E419" s="224" t="s">
        <v>2080</v>
      </c>
      <c r="F419" s="224" t="s">
        <v>2081</v>
      </c>
      <c r="G419" s="224">
        <v>0.78772114745268995</v>
      </c>
      <c r="H419" s="224">
        <v>0.717003834433809</v>
      </c>
    </row>
    <row r="420" spans="2:8">
      <c r="B420" s="224" t="s">
        <v>61</v>
      </c>
      <c r="C420" s="224" t="s">
        <v>1028</v>
      </c>
      <c r="D420" s="224" t="s">
        <v>2077</v>
      </c>
      <c r="E420" s="224" t="s">
        <v>1893</v>
      </c>
      <c r="F420" s="224" t="s">
        <v>2081</v>
      </c>
      <c r="G420" s="224">
        <v>1</v>
      </c>
      <c r="H420" s="224">
        <v>1</v>
      </c>
    </row>
    <row r="421" spans="2:8">
      <c r="B421" s="224" t="s">
        <v>61</v>
      </c>
      <c r="C421" s="224" t="s">
        <v>1028</v>
      </c>
      <c r="D421" s="224" t="s">
        <v>515</v>
      </c>
      <c r="E421" s="224" t="s">
        <v>497</v>
      </c>
      <c r="F421" s="224" t="s">
        <v>2082</v>
      </c>
      <c r="G421" s="224">
        <v>5.1469463374537797E-3</v>
      </c>
      <c r="H421" s="224">
        <v>4.0999288106969003E-3</v>
      </c>
    </row>
    <row r="422" spans="2:8">
      <c r="B422" s="224" t="s">
        <v>61</v>
      </c>
      <c r="C422" s="224" t="s">
        <v>1028</v>
      </c>
      <c r="D422" s="224" t="s">
        <v>515</v>
      </c>
      <c r="E422" s="224" t="s">
        <v>2079</v>
      </c>
      <c r="F422" s="224" t="s">
        <v>2082</v>
      </c>
      <c r="G422" s="224">
        <v>0.99997815536407497</v>
      </c>
      <c r="H422" s="224">
        <v>0.999891070818826</v>
      </c>
    </row>
    <row r="423" spans="2:8">
      <c r="B423" s="224" t="s">
        <v>61</v>
      </c>
      <c r="C423" s="224" t="s">
        <v>1028</v>
      </c>
      <c r="D423" s="224" t="s">
        <v>515</v>
      </c>
      <c r="E423" s="224" t="s">
        <v>505</v>
      </c>
      <c r="F423" s="224" t="s">
        <v>2082</v>
      </c>
      <c r="G423" s="224">
        <v>1</v>
      </c>
      <c r="H423" s="224">
        <v>1</v>
      </c>
    </row>
    <row r="424" spans="2:8">
      <c r="B424" s="224" t="s">
        <v>61</v>
      </c>
      <c r="C424" s="224" t="s">
        <v>1028</v>
      </c>
      <c r="D424" s="224" t="s">
        <v>515</v>
      </c>
      <c r="E424" s="224" t="s">
        <v>2080</v>
      </c>
      <c r="F424" s="224" t="s">
        <v>2082</v>
      </c>
      <c r="G424" s="224">
        <v>0.63690055353368402</v>
      </c>
      <c r="H424" s="224">
        <v>0.39804537301017001</v>
      </c>
    </row>
    <row r="425" spans="2:8">
      <c r="B425" s="224" t="s">
        <v>61</v>
      </c>
      <c r="C425" s="224" t="s">
        <v>1028</v>
      </c>
      <c r="D425" s="224" t="s">
        <v>515</v>
      </c>
      <c r="E425" s="224" t="s">
        <v>1893</v>
      </c>
      <c r="F425" s="224" t="s">
        <v>2082</v>
      </c>
      <c r="G425" s="224">
        <v>0.82007206626398998</v>
      </c>
      <c r="H425" s="224">
        <v>0.870273983851517</v>
      </c>
    </row>
    <row r="426" spans="2:8">
      <c r="B426" s="224" t="s">
        <v>64</v>
      </c>
      <c r="C426" s="224" t="s">
        <v>1028</v>
      </c>
      <c r="D426" s="224" t="s">
        <v>2077</v>
      </c>
      <c r="E426" s="224" t="s">
        <v>497</v>
      </c>
      <c r="F426" s="224" t="s">
        <v>2078</v>
      </c>
      <c r="G426" s="224">
        <v>7.9418080813231803E-2</v>
      </c>
      <c r="H426" s="224">
        <v>9.7850910532413196E-2</v>
      </c>
    </row>
    <row r="427" spans="2:8">
      <c r="B427" s="224" t="s">
        <v>64</v>
      </c>
      <c r="C427" s="224" t="s">
        <v>1028</v>
      </c>
      <c r="D427" s="224" t="s">
        <v>2077</v>
      </c>
      <c r="E427" s="224" t="s">
        <v>2079</v>
      </c>
      <c r="F427" s="224" t="s">
        <v>2078</v>
      </c>
      <c r="G427" s="224">
        <v>0.99998854158244599</v>
      </c>
      <c r="H427" s="224">
        <v>0.99998027806822998</v>
      </c>
    </row>
    <row r="428" spans="2:8">
      <c r="B428" s="224" t="s">
        <v>64</v>
      </c>
      <c r="C428" s="224" t="s">
        <v>1028</v>
      </c>
      <c r="D428" s="224" t="s">
        <v>2077</v>
      </c>
      <c r="E428" s="224" t="s">
        <v>505</v>
      </c>
      <c r="F428" s="224" t="s">
        <v>2078</v>
      </c>
      <c r="G428" s="224">
        <v>1</v>
      </c>
      <c r="H428" s="224">
        <v>1</v>
      </c>
    </row>
    <row r="429" spans="2:8">
      <c r="B429" s="224" t="s">
        <v>64</v>
      </c>
      <c r="C429" s="224" t="s">
        <v>1028</v>
      </c>
      <c r="D429" s="224" t="s">
        <v>2077</v>
      </c>
      <c r="E429" s="224" t="s">
        <v>2080</v>
      </c>
      <c r="F429" s="224" t="s">
        <v>2078</v>
      </c>
      <c r="G429" s="224">
        <v>0.79975778210506299</v>
      </c>
      <c r="H429" s="224">
        <v>0.72737149959593606</v>
      </c>
    </row>
    <row r="430" spans="2:8">
      <c r="B430" s="224" t="s">
        <v>64</v>
      </c>
      <c r="C430" s="224" t="s">
        <v>1028</v>
      </c>
      <c r="D430" s="224" t="s">
        <v>2077</v>
      </c>
      <c r="E430" s="224" t="s">
        <v>1893</v>
      </c>
      <c r="F430" s="224" t="s">
        <v>2078</v>
      </c>
      <c r="G430" s="224">
        <v>1</v>
      </c>
      <c r="H430" s="224">
        <v>1</v>
      </c>
    </row>
    <row r="431" spans="2:8">
      <c r="B431" s="224" t="s">
        <v>64</v>
      </c>
      <c r="C431" s="224" t="s">
        <v>1028</v>
      </c>
      <c r="D431" s="224" t="s">
        <v>2077</v>
      </c>
      <c r="E431" s="224" t="s">
        <v>497</v>
      </c>
      <c r="F431" s="224" t="s">
        <v>2081</v>
      </c>
      <c r="G431" s="224">
        <v>7.9418080813231803E-2</v>
      </c>
      <c r="H431" s="224">
        <v>9.7850910532413099E-2</v>
      </c>
    </row>
    <row r="432" spans="2:8">
      <c r="B432" s="224" t="s">
        <v>64</v>
      </c>
      <c r="C432" s="224" t="s">
        <v>1028</v>
      </c>
      <c r="D432" s="224" t="s">
        <v>2077</v>
      </c>
      <c r="E432" s="224" t="s">
        <v>2079</v>
      </c>
      <c r="F432" s="224" t="s">
        <v>2081</v>
      </c>
      <c r="G432" s="224">
        <v>0.99998854158244599</v>
      </c>
      <c r="H432" s="224">
        <v>0.99998027806823098</v>
      </c>
    </row>
    <row r="433" spans="2:8">
      <c r="B433" s="224" t="s">
        <v>64</v>
      </c>
      <c r="C433" s="224" t="s">
        <v>1028</v>
      </c>
      <c r="D433" s="224" t="s">
        <v>2077</v>
      </c>
      <c r="E433" s="224" t="s">
        <v>505</v>
      </c>
      <c r="F433" s="224" t="s">
        <v>2081</v>
      </c>
      <c r="G433" s="224">
        <v>1</v>
      </c>
      <c r="H433" s="224">
        <v>1</v>
      </c>
    </row>
    <row r="434" spans="2:8">
      <c r="B434" s="224" t="s">
        <v>64</v>
      </c>
      <c r="C434" s="224" t="s">
        <v>1028</v>
      </c>
      <c r="D434" s="224" t="s">
        <v>2077</v>
      </c>
      <c r="E434" s="224" t="s">
        <v>2080</v>
      </c>
      <c r="F434" s="224" t="s">
        <v>2081</v>
      </c>
      <c r="G434" s="224">
        <v>0.79975778210506299</v>
      </c>
      <c r="H434" s="224">
        <v>0.72737149959593606</v>
      </c>
    </row>
    <row r="435" spans="2:8">
      <c r="B435" s="224" t="s">
        <v>64</v>
      </c>
      <c r="C435" s="224" t="s">
        <v>1028</v>
      </c>
      <c r="D435" s="224" t="s">
        <v>2077</v>
      </c>
      <c r="E435" s="224" t="s">
        <v>1893</v>
      </c>
      <c r="F435" s="224" t="s">
        <v>2081</v>
      </c>
      <c r="G435" s="224">
        <v>1</v>
      </c>
      <c r="H435" s="224">
        <v>1</v>
      </c>
    </row>
    <row r="436" spans="2:8">
      <c r="B436" s="224" t="s">
        <v>64</v>
      </c>
      <c r="C436" s="224" t="s">
        <v>1028</v>
      </c>
      <c r="D436" s="224" t="s">
        <v>515</v>
      </c>
      <c r="E436" s="224" t="s">
        <v>497</v>
      </c>
      <c r="F436" s="224" t="s">
        <v>2082</v>
      </c>
      <c r="G436" s="224">
        <v>1.2264182969183499E-2</v>
      </c>
      <c r="H436" s="224">
        <v>6.7070878975554202E-3</v>
      </c>
    </row>
    <row r="437" spans="2:8">
      <c r="B437" s="224" t="s">
        <v>64</v>
      </c>
      <c r="C437" s="224" t="s">
        <v>1028</v>
      </c>
      <c r="D437" s="224" t="s">
        <v>515</v>
      </c>
      <c r="E437" s="224" t="s">
        <v>2079</v>
      </c>
      <c r="F437" s="224" t="s">
        <v>2082</v>
      </c>
      <c r="G437" s="224">
        <v>0.99999789656674298</v>
      </c>
      <c r="H437" s="224">
        <v>0.99999909268262699</v>
      </c>
    </row>
    <row r="438" spans="2:8">
      <c r="B438" s="224" t="s">
        <v>64</v>
      </c>
      <c r="C438" s="224" t="s">
        <v>1028</v>
      </c>
      <c r="D438" s="224" t="s">
        <v>515</v>
      </c>
      <c r="E438" s="224" t="s">
        <v>505</v>
      </c>
      <c r="F438" s="224" t="s">
        <v>2082</v>
      </c>
      <c r="G438" s="224">
        <v>1</v>
      </c>
      <c r="H438" s="224">
        <v>1</v>
      </c>
    </row>
    <row r="439" spans="2:8">
      <c r="B439" s="224" t="s">
        <v>64</v>
      </c>
      <c r="C439" s="224" t="s">
        <v>1028</v>
      </c>
      <c r="D439" s="224" t="s">
        <v>515</v>
      </c>
      <c r="E439" s="224" t="s">
        <v>2080</v>
      </c>
      <c r="F439" s="224" t="s">
        <v>2082</v>
      </c>
      <c r="G439" s="224">
        <v>0.752754234744891</v>
      </c>
      <c r="H439" s="224">
        <v>0.51548443734706295</v>
      </c>
    </row>
    <row r="440" spans="2:8">
      <c r="B440" s="224" t="s">
        <v>64</v>
      </c>
      <c r="C440" s="224" t="s">
        <v>1028</v>
      </c>
      <c r="D440" s="224" t="s">
        <v>515</v>
      </c>
      <c r="E440" s="224" t="s">
        <v>1893</v>
      </c>
      <c r="F440" s="224" t="s">
        <v>2082</v>
      </c>
      <c r="G440" s="224">
        <v>0.84659796107602903</v>
      </c>
      <c r="H440" s="224">
        <v>0.93995309880554401</v>
      </c>
    </row>
    <row r="441" spans="2:8">
      <c r="B441" s="224" t="s">
        <v>67</v>
      </c>
      <c r="C441" s="224" t="s">
        <v>1028</v>
      </c>
      <c r="D441" s="224" t="s">
        <v>2077</v>
      </c>
      <c r="E441" s="224" t="s">
        <v>497</v>
      </c>
      <c r="F441" s="224" t="s">
        <v>2078</v>
      </c>
      <c r="G441" s="224">
        <v>3.60205760096627E-2</v>
      </c>
      <c r="H441" s="224">
        <v>3.72769118984956E-2</v>
      </c>
    </row>
    <row r="442" spans="2:8">
      <c r="B442" s="224" t="s">
        <v>67</v>
      </c>
      <c r="C442" s="224" t="s">
        <v>1028</v>
      </c>
      <c r="D442" s="224" t="s">
        <v>2077</v>
      </c>
      <c r="E442" s="224" t="s">
        <v>2079</v>
      </c>
      <c r="F442" s="224" t="s">
        <v>2078</v>
      </c>
      <c r="G442" s="224">
        <v>0.99958375465205496</v>
      </c>
      <c r="H442" s="224">
        <v>0.99912535518769596</v>
      </c>
    </row>
    <row r="443" spans="2:8">
      <c r="B443" s="224" t="s">
        <v>67</v>
      </c>
      <c r="C443" s="224" t="s">
        <v>1028</v>
      </c>
      <c r="D443" s="224" t="s">
        <v>2077</v>
      </c>
      <c r="E443" s="224" t="s">
        <v>505</v>
      </c>
      <c r="F443" s="224" t="s">
        <v>2078</v>
      </c>
      <c r="G443" s="224">
        <v>1</v>
      </c>
      <c r="H443" s="224">
        <v>1</v>
      </c>
    </row>
    <row r="444" spans="2:8">
      <c r="B444" s="224" t="s">
        <v>67</v>
      </c>
      <c r="C444" s="224" t="s">
        <v>1028</v>
      </c>
      <c r="D444" s="224" t="s">
        <v>2077</v>
      </c>
      <c r="E444" s="224" t="s">
        <v>2080</v>
      </c>
      <c r="F444" s="224" t="s">
        <v>2078</v>
      </c>
      <c r="G444" s="224">
        <v>0.54690940397087795</v>
      </c>
      <c r="H444" s="224">
        <v>0.42189963772949102</v>
      </c>
    </row>
    <row r="445" spans="2:8">
      <c r="B445" s="224" t="s">
        <v>67</v>
      </c>
      <c r="C445" s="224" t="s">
        <v>1028</v>
      </c>
      <c r="D445" s="224" t="s">
        <v>2077</v>
      </c>
      <c r="E445" s="224" t="s">
        <v>1893</v>
      </c>
      <c r="F445" s="224" t="s">
        <v>2078</v>
      </c>
      <c r="G445" s="224">
        <v>1</v>
      </c>
      <c r="H445" s="224">
        <v>1</v>
      </c>
    </row>
    <row r="446" spans="2:8">
      <c r="B446" s="224" t="s">
        <v>67</v>
      </c>
      <c r="C446" s="224" t="s">
        <v>1028</v>
      </c>
      <c r="D446" s="224" t="s">
        <v>2077</v>
      </c>
      <c r="E446" s="224" t="s">
        <v>497</v>
      </c>
      <c r="F446" s="224" t="s">
        <v>2081</v>
      </c>
      <c r="G446" s="224">
        <v>3.60205760096627E-2</v>
      </c>
      <c r="H446" s="224">
        <v>3.72769118984956E-2</v>
      </c>
    </row>
    <row r="447" spans="2:8">
      <c r="B447" s="224" t="s">
        <v>67</v>
      </c>
      <c r="C447" s="224" t="s">
        <v>1028</v>
      </c>
      <c r="D447" s="224" t="s">
        <v>2077</v>
      </c>
      <c r="E447" s="224" t="s">
        <v>2079</v>
      </c>
      <c r="F447" s="224" t="s">
        <v>2081</v>
      </c>
      <c r="G447" s="224">
        <v>0.99958375465205496</v>
      </c>
      <c r="H447" s="224">
        <v>0.99912535518769596</v>
      </c>
    </row>
    <row r="448" spans="2:8">
      <c r="B448" s="224" t="s">
        <v>67</v>
      </c>
      <c r="C448" s="224" t="s">
        <v>1028</v>
      </c>
      <c r="D448" s="224" t="s">
        <v>2077</v>
      </c>
      <c r="E448" s="224" t="s">
        <v>505</v>
      </c>
      <c r="F448" s="224" t="s">
        <v>2081</v>
      </c>
      <c r="G448" s="224">
        <v>1</v>
      </c>
      <c r="H448" s="224">
        <v>1</v>
      </c>
    </row>
    <row r="449" spans="2:8">
      <c r="B449" s="224" t="s">
        <v>67</v>
      </c>
      <c r="C449" s="224" t="s">
        <v>1028</v>
      </c>
      <c r="D449" s="224" t="s">
        <v>2077</v>
      </c>
      <c r="E449" s="224" t="s">
        <v>2080</v>
      </c>
      <c r="F449" s="224" t="s">
        <v>2081</v>
      </c>
      <c r="G449" s="224">
        <v>0.54690940397087795</v>
      </c>
      <c r="H449" s="224">
        <v>0.42189963772949102</v>
      </c>
    </row>
    <row r="450" spans="2:8">
      <c r="B450" s="224" t="s">
        <v>67</v>
      </c>
      <c r="C450" s="224" t="s">
        <v>1028</v>
      </c>
      <c r="D450" s="224" t="s">
        <v>2077</v>
      </c>
      <c r="E450" s="224" t="s">
        <v>1893</v>
      </c>
      <c r="F450" s="224" t="s">
        <v>2081</v>
      </c>
      <c r="G450" s="224">
        <v>1</v>
      </c>
      <c r="H450" s="224">
        <v>1</v>
      </c>
    </row>
    <row r="451" spans="2:8">
      <c r="B451" s="224" t="s">
        <v>67</v>
      </c>
      <c r="C451" s="224" t="s">
        <v>1028</v>
      </c>
      <c r="D451" s="224" t="s">
        <v>515</v>
      </c>
      <c r="E451" s="224" t="s">
        <v>497</v>
      </c>
      <c r="F451" s="224" t="s">
        <v>2082</v>
      </c>
      <c r="G451" s="224">
        <v>6.3641118222548801E-3</v>
      </c>
      <c r="H451" s="224">
        <v>6.3259663393647903E-3</v>
      </c>
    </row>
    <row r="452" spans="2:8">
      <c r="B452" s="224" t="s">
        <v>67</v>
      </c>
      <c r="C452" s="224" t="s">
        <v>1028</v>
      </c>
      <c r="D452" s="224" t="s">
        <v>515</v>
      </c>
      <c r="E452" s="224" t="s">
        <v>2079</v>
      </c>
      <c r="F452" s="224" t="s">
        <v>2082</v>
      </c>
      <c r="G452" s="224">
        <v>0.99924119717785898</v>
      </c>
      <c r="H452" s="224">
        <v>0.99981791897386596</v>
      </c>
    </row>
    <row r="453" spans="2:8">
      <c r="B453" s="224" t="s">
        <v>67</v>
      </c>
      <c r="C453" s="224" t="s">
        <v>1028</v>
      </c>
      <c r="D453" s="224" t="s">
        <v>515</v>
      </c>
      <c r="E453" s="224" t="s">
        <v>505</v>
      </c>
      <c r="F453" s="224" t="s">
        <v>2082</v>
      </c>
      <c r="G453" s="224">
        <v>1</v>
      </c>
      <c r="H453" s="224">
        <v>1</v>
      </c>
    </row>
    <row r="454" spans="2:8">
      <c r="B454" s="224" t="s">
        <v>67</v>
      </c>
      <c r="C454" s="224" t="s">
        <v>1028</v>
      </c>
      <c r="D454" s="224" t="s">
        <v>515</v>
      </c>
      <c r="E454" s="224" t="s">
        <v>2080</v>
      </c>
      <c r="F454" s="224" t="s">
        <v>2082</v>
      </c>
      <c r="G454" s="224">
        <v>0.42495193301897199</v>
      </c>
      <c r="H454" s="224">
        <v>0.25329478371268499</v>
      </c>
    </row>
    <row r="455" spans="2:8">
      <c r="B455" s="224" t="s">
        <v>67</v>
      </c>
      <c r="C455" s="224" t="s">
        <v>1028</v>
      </c>
      <c r="D455" s="224" t="s">
        <v>515</v>
      </c>
      <c r="E455" s="224" t="s">
        <v>1893</v>
      </c>
      <c r="F455" s="224" t="s">
        <v>2082</v>
      </c>
      <c r="G455" s="224">
        <v>0.64123719686337399</v>
      </c>
      <c r="H455" s="224">
        <v>0.79689691711303601</v>
      </c>
    </row>
    <row r="456" spans="2:8">
      <c r="B456" s="224" t="s">
        <v>70</v>
      </c>
      <c r="C456" s="224" t="s">
        <v>1028</v>
      </c>
      <c r="D456" s="224" t="s">
        <v>2077</v>
      </c>
      <c r="E456" s="224" t="s">
        <v>497</v>
      </c>
      <c r="F456" s="224" t="s">
        <v>2078</v>
      </c>
      <c r="G456" s="224">
        <v>5.42891584083217E-2</v>
      </c>
      <c r="H456" s="224">
        <v>7.0143627519530599E-2</v>
      </c>
    </row>
    <row r="457" spans="2:8">
      <c r="B457" s="224" t="s">
        <v>70</v>
      </c>
      <c r="C457" s="224" t="s">
        <v>1028</v>
      </c>
      <c r="D457" s="224" t="s">
        <v>2077</v>
      </c>
      <c r="E457" s="224" t="s">
        <v>2079</v>
      </c>
      <c r="F457" s="224" t="s">
        <v>2078</v>
      </c>
      <c r="G457" s="224">
        <v>0.999978748656703</v>
      </c>
      <c r="H457" s="224">
        <v>0.99996490556638296</v>
      </c>
    </row>
    <row r="458" spans="2:8">
      <c r="B458" s="224" t="s">
        <v>70</v>
      </c>
      <c r="C458" s="224" t="s">
        <v>1028</v>
      </c>
      <c r="D458" s="224" t="s">
        <v>2077</v>
      </c>
      <c r="E458" s="224" t="s">
        <v>505</v>
      </c>
      <c r="F458" s="224" t="s">
        <v>2078</v>
      </c>
      <c r="G458" s="224">
        <v>1</v>
      </c>
      <c r="H458" s="224">
        <v>1</v>
      </c>
    </row>
    <row r="459" spans="2:8">
      <c r="B459" s="224" t="s">
        <v>70</v>
      </c>
      <c r="C459" s="224" t="s">
        <v>1028</v>
      </c>
      <c r="D459" s="224" t="s">
        <v>2077</v>
      </c>
      <c r="E459" s="224" t="s">
        <v>2080</v>
      </c>
      <c r="F459" s="224" t="s">
        <v>2078</v>
      </c>
      <c r="G459" s="224">
        <v>0.684818796451787</v>
      </c>
      <c r="H459" s="224">
        <v>0.60959138568083504</v>
      </c>
    </row>
    <row r="460" spans="2:8">
      <c r="B460" s="224" t="s">
        <v>70</v>
      </c>
      <c r="C460" s="224" t="s">
        <v>1028</v>
      </c>
      <c r="D460" s="224" t="s">
        <v>2077</v>
      </c>
      <c r="E460" s="224" t="s">
        <v>1893</v>
      </c>
      <c r="F460" s="224" t="s">
        <v>2078</v>
      </c>
      <c r="G460" s="224">
        <v>1</v>
      </c>
      <c r="H460" s="224">
        <v>1</v>
      </c>
    </row>
    <row r="461" spans="2:8">
      <c r="B461" s="224" t="s">
        <v>70</v>
      </c>
      <c r="C461" s="224" t="s">
        <v>1028</v>
      </c>
      <c r="D461" s="224" t="s">
        <v>2077</v>
      </c>
      <c r="E461" s="224" t="s">
        <v>497</v>
      </c>
      <c r="F461" s="224" t="s">
        <v>2081</v>
      </c>
      <c r="G461" s="224">
        <v>5.42891584083217E-2</v>
      </c>
      <c r="H461" s="224">
        <v>7.0143627519530599E-2</v>
      </c>
    </row>
    <row r="462" spans="2:8">
      <c r="B462" s="224" t="s">
        <v>70</v>
      </c>
      <c r="C462" s="224" t="s">
        <v>1028</v>
      </c>
      <c r="D462" s="224" t="s">
        <v>2077</v>
      </c>
      <c r="E462" s="224" t="s">
        <v>2079</v>
      </c>
      <c r="F462" s="224" t="s">
        <v>2081</v>
      </c>
      <c r="G462" s="224">
        <v>0.999978748656703</v>
      </c>
      <c r="H462" s="224">
        <v>0.99996490556638296</v>
      </c>
    </row>
    <row r="463" spans="2:8">
      <c r="B463" s="224" t="s">
        <v>70</v>
      </c>
      <c r="C463" s="224" t="s">
        <v>1028</v>
      </c>
      <c r="D463" s="224" t="s">
        <v>2077</v>
      </c>
      <c r="E463" s="224" t="s">
        <v>505</v>
      </c>
      <c r="F463" s="224" t="s">
        <v>2081</v>
      </c>
      <c r="G463" s="224">
        <v>1</v>
      </c>
      <c r="H463" s="224">
        <v>1</v>
      </c>
    </row>
    <row r="464" spans="2:8">
      <c r="B464" s="224" t="s">
        <v>70</v>
      </c>
      <c r="C464" s="224" t="s">
        <v>1028</v>
      </c>
      <c r="D464" s="224" t="s">
        <v>2077</v>
      </c>
      <c r="E464" s="224" t="s">
        <v>2080</v>
      </c>
      <c r="F464" s="224" t="s">
        <v>2081</v>
      </c>
      <c r="G464" s="224">
        <v>0.684818796451787</v>
      </c>
      <c r="H464" s="224">
        <v>0.60959138568083504</v>
      </c>
    </row>
    <row r="465" spans="2:8">
      <c r="B465" s="224" t="s">
        <v>70</v>
      </c>
      <c r="C465" s="224" t="s">
        <v>1028</v>
      </c>
      <c r="D465" s="224" t="s">
        <v>2077</v>
      </c>
      <c r="E465" s="224" t="s">
        <v>1893</v>
      </c>
      <c r="F465" s="224" t="s">
        <v>2081</v>
      </c>
      <c r="G465" s="224">
        <v>1</v>
      </c>
      <c r="H465" s="224">
        <v>1</v>
      </c>
    </row>
    <row r="466" spans="2:8">
      <c r="B466" s="224" t="s">
        <v>70</v>
      </c>
      <c r="C466" s="224" t="s">
        <v>1028</v>
      </c>
      <c r="D466" s="224" t="s">
        <v>515</v>
      </c>
      <c r="E466" s="224" t="s">
        <v>497</v>
      </c>
      <c r="F466" s="224" t="s">
        <v>2082</v>
      </c>
      <c r="G466" s="224">
        <v>7.7898520679309602E-3</v>
      </c>
      <c r="H466" s="224">
        <v>6.9880986469068804E-3</v>
      </c>
    </row>
    <row r="467" spans="2:8">
      <c r="B467" s="224" t="s">
        <v>70</v>
      </c>
      <c r="C467" s="224" t="s">
        <v>1028</v>
      </c>
      <c r="D467" s="224" t="s">
        <v>515</v>
      </c>
      <c r="E467" s="224" t="s">
        <v>2079</v>
      </c>
      <c r="F467" s="224" t="s">
        <v>2082</v>
      </c>
      <c r="G467" s="224">
        <v>0.99997484713567197</v>
      </c>
      <c r="H467" s="224">
        <v>0.999982699188396</v>
      </c>
    </row>
    <row r="468" spans="2:8">
      <c r="B468" s="224" t="s">
        <v>70</v>
      </c>
      <c r="C468" s="224" t="s">
        <v>1028</v>
      </c>
      <c r="D468" s="224" t="s">
        <v>515</v>
      </c>
      <c r="E468" s="224" t="s">
        <v>505</v>
      </c>
      <c r="F468" s="224" t="s">
        <v>2082</v>
      </c>
      <c r="G468" s="224">
        <v>1</v>
      </c>
      <c r="H468" s="224">
        <v>1</v>
      </c>
    </row>
    <row r="469" spans="2:8">
      <c r="B469" s="224" t="s">
        <v>70</v>
      </c>
      <c r="C469" s="224" t="s">
        <v>1028</v>
      </c>
      <c r="D469" s="224" t="s">
        <v>515</v>
      </c>
      <c r="E469" s="224" t="s">
        <v>2080</v>
      </c>
      <c r="F469" s="224" t="s">
        <v>2082</v>
      </c>
      <c r="G469" s="224">
        <v>0.65817221240233603</v>
      </c>
      <c r="H469" s="224">
        <v>0.403894289332352</v>
      </c>
    </row>
    <row r="470" spans="2:8">
      <c r="B470" s="224" t="s">
        <v>70</v>
      </c>
      <c r="C470" s="224" t="s">
        <v>1028</v>
      </c>
      <c r="D470" s="224" t="s">
        <v>515</v>
      </c>
      <c r="E470" s="224" t="s">
        <v>1893</v>
      </c>
      <c r="F470" s="224" t="s">
        <v>2082</v>
      </c>
      <c r="G470" s="224">
        <v>0.79181434896819702</v>
      </c>
      <c r="H470" s="224">
        <v>0.91696473174980997</v>
      </c>
    </row>
    <row r="471" spans="2:8">
      <c r="B471" s="224" t="s">
        <v>73</v>
      </c>
      <c r="C471" s="224" t="s">
        <v>1028</v>
      </c>
      <c r="D471" s="224" t="s">
        <v>2077</v>
      </c>
      <c r="E471" s="224" t="s">
        <v>497</v>
      </c>
      <c r="F471" s="224" t="s">
        <v>2078</v>
      </c>
      <c r="G471" s="224">
        <v>8.3675759150612997E-2</v>
      </c>
      <c r="H471" s="224">
        <v>0.12535734220776601</v>
      </c>
    </row>
    <row r="472" spans="2:8">
      <c r="B472" s="224" t="s">
        <v>73</v>
      </c>
      <c r="C472" s="224" t="s">
        <v>1028</v>
      </c>
      <c r="D472" s="224" t="s">
        <v>2077</v>
      </c>
      <c r="E472" s="224" t="s">
        <v>2079</v>
      </c>
      <c r="F472" s="224" t="s">
        <v>2078</v>
      </c>
      <c r="G472" s="224">
        <v>0.99995839539380504</v>
      </c>
      <c r="H472" s="224">
        <v>0.99994727517068305</v>
      </c>
    </row>
    <row r="473" spans="2:8">
      <c r="B473" s="224" t="s">
        <v>73</v>
      </c>
      <c r="C473" s="224" t="s">
        <v>1028</v>
      </c>
      <c r="D473" s="224" t="s">
        <v>2077</v>
      </c>
      <c r="E473" s="224" t="s">
        <v>505</v>
      </c>
      <c r="F473" s="224" t="s">
        <v>2078</v>
      </c>
      <c r="G473" s="224">
        <v>1</v>
      </c>
      <c r="H473" s="224">
        <v>1</v>
      </c>
    </row>
    <row r="474" spans="2:8">
      <c r="B474" s="224" t="s">
        <v>73</v>
      </c>
      <c r="C474" s="224" t="s">
        <v>1028</v>
      </c>
      <c r="D474" s="224" t="s">
        <v>2077</v>
      </c>
      <c r="E474" s="224" t="s">
        <v>2080</v>
      </c>
      <c r="F474" s="224" t="s">
        <v>2078</v>
      </c>
      <c r="G474" s="224">
        <v>0.75423408745793996</v>
      </c>
      <c r="H474" s="224">
        <v>0.784753052267398</v>
      </c>
    </row>
    <row r="475" spans="2:8">
      <c r="B475" s="224" t="s">
        <v>73</v>
      </c>
      <c r="C475" s="224" t="s">
        <v>1028</v>
      </c>
      <c r="D475" s="224" t="s">
        <v>2077</v>
      </c>
      <c r="E475" s="224" t="s">
        <v>1893</v>
      </c>
      <c r="F475" s="224" t="s">
        <v>2078</v>
      </c>
      <c r="G475" s="224">
        <v>1</v>
      </c>
      <c r="H475" s="224">
        <v>1</v>
      </c>
    </row>
    <row r="476" spans="2:8">
      <c r="B476" s="224" t="s">
        <v>73</v>
      </c>
      <c r="C476" s="224" t="s">
        <v>1028</v>
      </c>
      <c r="D476" s="224" t="s">
        <v>2077</v>
      </c>
      <c r="E476" s="224" t="s">
        <v>497</v>
      </c>
      <c r="F476" s="224" t="s">
        <v>2081</v>
      </c>
      <c r="G476" s="224">
        <v>8.3675759150612997E-2</v>
      </c>
      <c r="H476" s="224">
        <v>0.12535734220776601</v>
      </c>
    </row>
    <row r="477" spans="2:8">
      <c r="B477" s="224" t="s">
        <v>73</v>
      </c>
      <c r="C477" s="224" t="s">
        <v>1028</v>
      </c>
      <c r="D477" s="224" t="s">
        <v>2077</v>
      </c>
      <c r="E477" s="224" t="s">
        <v>2079</v>
      </c>
      <c r="F477" s="224" t="s">
        <v>2081</v>
      </c>
      <c r="G477" s="224">
        <v>0.99995839539380504</v>
      </c>
      <c r="H477" s="224">
        <v>0.99994727517068305</v>
      </c>
    </row>
    <row r="478" spans="2:8">
      <c r="B478" s="224" t="s">
        <v>73</v>
      </c>
      <c r="C478" s="224" t="s">
        <v>1028</v>
      </c>
      <c r="D478" s="224" t="s">
        <v>2077</v>
      </c>
      <c r="E478" s="224" t="s">
        <v>505</v>
      </c>
      <c r="F478" s="224" t="s">
        <v>2081</v>
      </c>
      <c r="G478" s="224">
        <v>1</v>
      </c>
      <c r="H478" s="224">
        <v>1</v>
      </c>
    </row>
    <row r="479" spans="2:8">
      <c r="B479" s="224" t="s">
        <v>73</v>
      </c>
      <c r="C479" s="224" t="s">
        <v>1028</v>
      </c>
      <c r="D479" s="224" t="s">
        <v>2077</v>
      </c>
      <c r="E479" s="224" t="s">
        <v>2080</v>
      </c>
      <c r="F479" s="224" t="s">
        <v>2081</v>
      </c>
      <c r="G479" s="224">
        <v>0.75423408745793996</v>
      </c>
      <c r="H479" s="224">
        <v>0.784753052267397</v>
      </c>
    </row>
    <row r="480" spans="2:8">
      <c r="B480" s="224" t="s">
        <v>73</v>
      </c>
      <c r="C480" s="224" t="s">
        <v>1028</v>
      </c>
      <c r="D480" s="224" t="s">
        <v>2077</v>
      </c>
      <c r="E480" s="224" t="s">
        <v>1893</v>
      </c>
      <c r="F480" s="224" t="s">
        <v>2081</v>
      </c>
      <c r="G480" s="224">
        <v>1</v>
      </c>
      <c r="H480" s="224">
        <v>1</v>
      </c>
    </row>
    <row r="481" spans="2:8">
      <c r="B481" s="224" t="s">
        <v>73</v>
      </c>
      <c r="C481" s="224" t="s">
        <v>1028</v>
      </c>
      <c r="D481" s="224" t="s">
        <v>515</v>
      </c>
      <c r="E481" s="224" t="s">
        <v>497</v>
      </c>
      <c r="F481" s="224" t="s">
        <v>2082</v>
      </c>
      <c r="G481" s="224">
        <v>1.09595247577166E-2</v>
      </c>
      <c r="H481" s="224">
        <v>7.3705331299360197E-3</v>
      </c>
    </row>
    <row r="482" spans="2:8">
      <c r="B482" s="224" t="s">
        <v>73</v>
      </c>
      <c r="C482" s="224" t="s">
        <v>1028</v>
      </c>
      <c r="D482" s="224" t="s">
        <v>515</v>
      </c>
      <c r="E482" s="224" t="s">
        <v>2079</v>
      </c>
      <c r="F482" s="224" t="s">
        <v>2082</v>
      </c>
      <c r="G482" s="224">
        <v>0.99999953387899998</v>
      </c>
      <c r="H482" s="224">
        <v>0.99999999984136101</v>
      </c>
    </row>
    <row r="483" spans="2:8">
      <c r="B483" s="224" t="s">
        <v>73</v>
      </c>
      <c r="C483" s="224" t="s">
        <v>1028</v>
      </c>
      <c r="D483" s="224" t="s">
        <v>515</v>
      </c>
      <c r="E483" s="224" t="s">
        <v>505</v>
      </c>
      <c r="F483" s="224" t="s">
        <v>2082</v>
      </c>
      <c r="G483" s="224">
        <v>1</v>
      </c>
      <c r="H483" s="224">
        <v>1</v>
      </c>
    </row>
    <row r="484" spans="2:8">
      <c r="B484" s="224" t="s">
        <v>73</v>
      </c>
      <c r="C484" s="224" t="s">
        <v>1028</v>
      </c>
      <c r="D484" s="224" t="s">
        <v>515</v>
      </c>
      <c r="E484" s="224" t="s">
        <v>2080</v>
      </c>
      <c r="F484" s="224" t="s">
        <v>2082</v>
      </c>
      <c r="G484" s="224">
        <v>0.59032035459868004</v>
      </c>
      <c r="H484" s="224">
        <v>0.40179824007876602</v>
      </c>
    </row>
    <row r="485" spans="2:8">
      <c r="B485" s="224" t="s">
        <v>73</v>
      </c>
      <c r="C485" s="224" t="s">
        <v>1028</v>
      </c>
      <c r="D485" s="224" t="s">
        <v>515</v>
      </c>
      <c r="E485" s="224" t="s">
        <v>1893</v>
      </c>
      <c r="F485" s="224" t="s">
        <v>2082</v>
      </c>
      <c r="G485" s="224">
        <v>0.76332728700403796</v>
      </c>
      <c r="H485" s="224">
        <v>0.87187239606058198</v>
      </c>
    </row>
    <row r="486" spans="2:8">
      <c r="B486" s="224" t="s">
        <v>75</v>
      </c>
      <c r="C486" s="224" t="s">
        <v>1028</v>
      </c>
      <c r="D486" s="224" t="s">
        <v>2077</v>
      </c>
      <c r="E486" s="224" t="s">
        <v>497</v>
      </c>
      <c r="F486" s="224" t="s">
        <v>2078</v>
      </c>
      <c r="G486" s="224">
        <v>6.1527294203126498E-2</v>
      </c>
      <c r="H486" s="224">
        <v>7.8299201130010404E-2</v>
      </c>
    </row>
    <row r="487" spans="2:8">
      <c r="B487" s="224" t="s">
        <v>75</v>
      </c>
      <c r="C487" s="224" t="s">
        <v>1028</v>
      </c>
      <c r="D487" s="224" t="s">
        <v>2077</v>
      </c>
      <c r="E487" s="224" t="s">
        <v>2079</v>
      </c>
      <c r="F487" s="224" t="s">
        <v>2078</v>
      </c>
      <c r="G487" s="224">
        <v>0.99998163110696803</v>
      </c>
      <c r="H487" s="224">
        <v>0.99996938980601502</v>
      </c>
    </row>
    <row r="488" spans="2:8">
      <c r="B488" s="224" t="s">
        <v>75</v>
      </c>
      <c r="C488" s="224" t="s">
        <v>1028</v>
      </c>
      <c r="D488" s="224" t="s">
        <v>2077</v>
      </c>
      <c r="E488" s="224" t="s">
        <v>505</v>
      </c>
      <c r="F488" s="224" t="s">
        <v>2078</v>
      </c>
      <c r="G488" s="224">
        <v>1</v>
      </c>
      <c r="H488" s="224">
        <v>1</v>
      </c>
    </row>
    <row r="489" spans="2:8">
      <c r="B489" s="224" t="s">
        <v>75</v>
      </c>
      <c r="C489" s="224" t="s">
        <v>1028</v>
      </c>
      <c r="D489" s="224" t="s">
        <v>2077</v>
      </c>
      <c r="E489" s="224" t="s">
        <v>2080</v>
      </c>
      <c r="F489" s="224" t="s">
        <v>2078</v>
      </c>
      <c r="G489" s="224">
        <v>0.71475176922252903</v>
      </c>
      <c r="H489" s="224">
        <v>0.63728087085044505</v>
      </c>
    </row>
    <row r="490" spans="2:8">
      <c r="B490" s="224" t="s">
        <v>75</v>
      </c>
      <c r="C490" s="224" t="s">
        <v>1028</v>
      </c>
      <c r="D490" s="224" t="s">
        <v>2077</v>
      </c>
      <c r="E490" s="224" t="s">
        <v>1893</v>
      </c>
      <c r="F490" s="224" t="s">
        <v>2078</v>
      </c>
      <c r="G490" s="224">
        <v>1</v>
      </c>
      <c r="H490" s="224">
        <v>1</v>
      </c>
    </row>
    <row r="491" spans="2:8">
      <c r="B491" s="224" t="s">
        <v>75</v>
      </c>
      <c r="C491" s="224" t="s">
        <v>1028</v>
      </c>
      <c r="D491" s="224" t="s">
        <v>2077</v>
      </c>
      <c r="E491" s="224" t="s">
        <v>497</v>
      </c>
      <c r="F491" s="224" t="s">
        <v>2081</v>
      </c>
      <c r="G491" s="224">
        <v>6.1527294203126498E-2</v>
      </c>
      <c r="H491" s="224">
        <v>7.8299201130010404E-2</v>
      </c>
    </row>
    <row r="492" spans="2:8">
      <c r="B492" s="224" t="s">
        <v>75</v>
      </c>
      <c r="C492" s="224" t="s">
        <v>1028</v>
      </c>
      <c r="D492" s="224" t="s">
        <v>2077</v>
      </c>
      <c r="E492" s="224" t="s">
        <v>2079</v>
      </c>
      <c r="F492" s="224" t="s">
        <v>2081</v>
      </c>
      <c r="G492" s="224">
        <v>0.99998163110696803</v>
      </c>
      <c r="H492" s="224">
        <v>0.99996938980601502</v>
      </c>
    </row>
    <row r="493" spans="2:8">
      <c r="B493" s="224" t="s">
        <v>75</v>
      </c>
      <c r="C493" s="224" t="s">
        <v>1028</v>
      </c>
      <c r="D493" s="224" t="s">
        <v>2077</v>
      </c>
      <c r="E493" s="224" t="s">
        <v>505</v>
      </c>
      <c r="F493" s="224" t="s">
        <v>2081</v>
      </c>
      <c r="G493" s="224">
        <v>1</v>
      </c>
      <c r="H493" s="224">
        <v>1</v>
      </c>
    </row>
    <row r="494" spans="2:8">
      <c r="B494" s="224" t="s">
        <v>75</v>
      </c>
      <c r="C494" s="224" t="s">
        <v>1028</v>
      </c>
      <c r="D494" s="224" t="s">
        <v>2077</v>
      </c>
      <c r="E494" s="224" t="s">
        <v>2080</v>
      </c>
      <c r="F494" s="224" t="s">
        <v>2081</v>
      </c>
      <c r="G494" s="224">
        <v>0.71475176922252903</v>
      </c>
      <c r="H494" s="224">
        <v>0.63728087085044505</v>
      </c>
    </row>
    <row r="495" spans="2:8">
      <c r="B495" s="224" t="s">
        <v>75</v>
      </c>
      <c r="C495" s="224" t="s">
        <v>1028</v>
      </c>
      <c r="D495" s="224" t="s">
        <v>2077</v>
      </c>
      <c r="E495" s="224" t="s">
        <v>1893</v>
      </c>
      <c r="F495" s="224" t="s">
        <v>2081</v>
      </c>
      <c r="G495" s="224">
        <v>1</v>
      </c>
      <c r="H495" s="224">
        <v>1</v>
      </c>
    </row>
    <row r="496" spans="2:8">
      <c r="B496" s="224" t="s">
        <v>75</v>
      </c>
      <c r="C496" s="224" t="s">
        <v>1028</v>
      </c>
      <c r="D496" s="224" t="s">
        <v>515</v>
      </c>
      <c r="E496" s="224" t="s">
        <v>497</v>
      </c>
      <c r="F496" s="224" t="s">
        <v>2082</v>
      </c>
      <c r="G496" s="224">
        <v>7.3491696523379103E-3</v>
      </c>
      <c r="H496" s="224">
        <v>4.6215001963129197E-3</v>
      </c>
    </row>
    <row r="497" spans="2:8">
      <c r="B497" s="224" t="s">
        <v>75</v>
      </c>
      <c r="C497" s="224" t="s">
        <v>1028</v>
      </c>
      <c r="D497" s="224" t="s">
        <v>515</v>
      </c>
      <c r="E497" s="224" t="s">
        <v>2079</v>
      </c>
      <c r="F497" s="224" t="s">
        <v>2082</v>
      </c>
      <c r="G497" s="224">
        <v>0.99998594234159299</v>
      </c>
      <c r="H497" s="224">
        <v>0.999990316822568</v>
      </c>
    </row>
    <row r="498" spans="2:8">
      <c r="B498" s="224" t="s">
        <v>75</v>
      </c>
      <c r="C498" s="224" t="s">
        <v>1028</v>
      </c>
      <c r="D498" s="224" t="s">
        <v>515</v>
      </c>
      <c r="E498" s="224" t="s">
        <v>505</v>
      </c>
      <c r="F498" s="224" t="s">
        <v>2082</v>
      </c>
      <c r="G498" s="224">
        <v>1</v>
      </c>
      <c r="H498" s="224">
        <v>1</v>
      </c>
    </row>
    <row r="499" spans="2:8">
      <c r="B499" s="224" t="s">
        <v>75</v>
      </c>
      <c r="C499" s="224" t="s">
        <v>1028</v>
      </c>
      <c r="D499" s="224" t="s">
        <v>515</v>
      </c>
      <c r="E499" s="224" t="s">
        <v>2080</v>
      </c>
      <c r="F499" s="224" t="s">
        <v>2082</v>
      </c>
      <c r="G499" s="224">
        <v>0.67344414744382397</v>
      </c>
      <c r="H499" s="224">
        <v>0.429951833055772</v>
      </c>
    </row>
    <row r="500" spans="2:8">
      <c r="B500" s="224" t="s">
        <v>75</v>
      </c>
      <c r="C500" s="224" t="s">
        <v>1028</v>
      </c>
      <c r="D500" s="224" t="s">
        <v>515</v>
      </c>
      <c r="E500" s="224" t="s">
        <v>1893</v>
      </c>
      <c r="F500" s="224" t="s">
        <v>2082</v>
      </c>
      <c r="G500" s="224">
        <v>0.80271701809404705</v>
      </c>
      <c r="H500" s="224">
        <v>0.92094622750578703</v>
      </c>
    </row>
    <row r="501" spans="2:8">
      <c r="B501" s="224" t="s">
        <v>78</v>
      </c>
      <c r="C501" s="224" t="s">
        <v>1028</v>
      </c>
      <c r="D501" s="224" t="s">
        <v>2077</v>
      </c>
      <c r="E501" s="224" t="s">
        <v>497</v>
      </c>
      <c r="F501" s="224" t="s">
        <v>2078</v>
      </c>
      <c r="G501" s="224">
        <v>4.2236159564672401E-2</v>
      </c>
      <c r="H501" s="224">
        <v>8.0434690991280103E-2</v>
      </c>
    </row>
    <row r="502" spans="2:8">
      <c r="B502" s="224" t="s">
        <v>78</v>
      </c>
      <c r="C502" s="224" t="s">
        <v>1028</v>
      </c>
      <c r="D502" s="224" t="s">
        <v>2077</v>
      </c>
      <c r="E502" s="224" t="s">
        <v>2079</v>
      </c>
      <c r="F502" s="224" t="s">
        <v>2078</v>
      </c>
      <c r="G502" s="224">
        <v>0.99987449224359004</v>
      </c>
      <c r="H502" s="224">
        <v>0.99984866639334102</v>
      </c>
    </row>
    <row r="503" spans="2:8">
      <c r="B503" s="224" t="s">
        <v>78</v>
      </c>
      <c r="C503" s="224" t="s">
        <v>1028</v>
      </c>
      <c r="D503" s="224" t="s">
        <v>2077</v>
      </c>
      <c r="E503" s="224" t="s">
        <v>505</v>
      </c>
      <c r="F503" s="224" t="s">
        <v>2078</v>
      </c>
      <c r="G503" s="224">
        <v>1</v>
      </c>
      <c r="H503" s="224">
        <v>1</v>
      </c>
    </row>
    <row r="504" spans="2:8">
      <c r="B504" s="224" t="s">
        <v>78</v>
      </c>
      <c r="C504" s="224" t="s">
        <v>1028</v>
      </c>
      <c r="D504" s="224" t="s">
        <v>2077</v>
      </c>
      <c r="E504" s="224" t="s">
        <v>2080</v>
      </c>
      <c r="F504" s="224" t="s">
        <v>2078</v>
      </c>
      <c r="G504" s="224">
        <v>0.51216488947136196</v>
      </c>
      <c r="H504" s="224">
        <v>0.57209836576831097</v>
      </c>
    </row>
    <row r="505" spans="2:8">
      <c r="B505" s="224" t="s">
        <v>78</v>
      </c>
      <c r="C505" s="224" t="s">
        <v>1028</v>
      </c>
      <c r="D505" s="224" t="s">
        <v>2077</v>
      </c>
      <c r="E505" s="224" t="s">
        <v>1893</v>
      </c>
      <c r="F505" s="224" t="s">
        <v>2078</v>
      </c>
      <c r="G505" s="224">
        <v>1</v>
      </c>
      <c r="H505" s="224">
        <v>1</v>
      </c>
    </row>
    <row r="506" spans="2:8">
      <c r="B506" s="224" t="s">
        <v>78</v>
      </c>
      <c r="C506" s="224" t="s">
        <v>1028</v>
      </c>
      <c r="D506" s="224" t="s">
        <v>2077</v>
      </c>
      <c r="E506" s="224" t="s">
        <v>497</v>
      </c>
      <c r="F506" s="224" t="s">
        <v>2081</v>
      </c>
      <c r="G506" s="224">
        <v>4.2236159564672401E-2</v>
      </c>
      <c r="H506" s="224">
        <v>8.0434690991280103E-2</v>
      </c>
    </row>
    <row r="507" spans="2:8">
      <c r="B507" s="224" t="s">
        <v>78</v>
      </c>
      <c r="C507" s="224" t="s">
        <v>1028</v>
      </c>
      <c r="D507" s="224" t="s">
        <v>2077</v>
      </c>
      <c r="E507" s="224" t="s">
        <v>2079</v>
      </c>
      <c r="F507" s="224" t="s">
        <v>2081</v>
      </c>
      <c r="G507" s="224">
        <v>0.99987449224359004</v>
      </c>
      <c r="H507" s="224">
        <v>0.99984866639334102</v>
      </c>
    </row>
    <row r="508" spans="2:8">
      <c r="B508" s="224" t="s">
        <v>78</v>
      </c>
      <c r="C508" s="224" t="s">
        <v>1028</v>
      </c>
      <c r="D508" s="224" t="s">
        <v>2077</v>
      </c>
      <c r="E508" s="224" t="s">
        <v>505</v>
      </c>
      <c r="F508" s="224" t="s">
        <v>2081</v>
      </c>
      <c r="G508" s="224">
        <v>1</v>
      </c>
      <c r="H508" s="224">
        <v>1</v>
      </c>
    </row>
    <row r="509" spans="2:8">
      <c r="B509" s="224" t="s">
        <v>78</v>
      </c>
      <c r="C509" s="224" t="s">
        <v>1028</v>
      </c>
      <c r="D509" s="224" t="s">
        <v>2077</v>
      </c>
      <c r="E509" s="224" t="s">
        <v>2080</v>
      </c>
      <c r="F509" s="224" t="s">
        <v>2081</v>
      </c>
      <c r="G509" s="224">
        <v>0.51216488947136196</v>
      </c>
      <c r="H509" s="224">
        <v>0.57209836576831097</v>
      </c>
    </row>
    <row r="510" spans="2:8">
      <c r="B510" s="224" t="s">
        <v>78</v>
      </c>
      <c r="C510" s="224" t="s">
        <v>1028</v>
      </c>
      <c r="D510" s="224" t="s">
        <v>2077</v>
      </c>
      <c r="E510" s="224" t="s">
        <v>1893</v>
      </c>
      <c r="F510" s="224" t="s">
        <v>2081</v>
      </c>
      <c r="G510" s="224">
        <v>1</v>
      </c>
      <c r="H510" s="224">
        <v>1</v>
      </c>
    </row>
    <row r="511" spans="2:8">
      <c r="B511" s="224" t="s">
        <v>78</v>
      </c>
      <c r="C511" s="224" t="s">
        <v>1028</v>
      </c>
      <c r="D511" s="224" t="s">
        <v>515</v>
      </c>
      <c r="E511" s="224" t="s">
        <v>497</v>
      </c>
      <c r="F511" s="224" t="s">
        <v>2082</v>
      </c>
      <c r="G511" s="224">
        <v>3.8086961588558298E-3</v>
      </c>
      <c r="H511" s="224">
        <v>4.5694647771587502E-3</v>
      </c>
    </row>
    <row r="512" spans="2:8">
      <c r="B512" s="224" t="s">
        <v>78</v>
      </c>
      <c r="C512" s="224" t="s">
        <v>1028</v>
      </c>
      <c r="D512" s="224" t="s">
        <v>515</v>
      </c>
      <c r="E512" s="224" t="s">
        <v>2079</v>
      </c>
      <c r="F512" s="224" t="s">
        <v>2082</v>
      </c>
      <c r="G512" s="224">
        <v>0.99987905762629004</v>
      </c>
      <c r="H512" s="224">
        <v>0.99989200197671202</v>
      </c>
    </row>
    <row r="513" spans="2:8">
      <c r="B513" s="224" t="s">
        <v>78</v>
      </c>
      <c r="C513" s="224" t="s">
        <v>1028</v>
      </c>
      <c r="D513" s="224" t="s">
        <v>515</v>
      </c>
      <c r="E513" s="224" t="s">
        <v>505</v>
      </c>
      <c r="F513" s="224" t="s">
        <v>2082</v>
      </c>
      <c r="G513" s="224">
        <v>1</v>
      </c>
      <c r="H513" s="224">
        <v>1</v>
      </c>
    </row>
    <row r="514" spans="2:8">
      <c r="B514" s="224" t="s">
        <v>78</v>
      </c>
      <c r="C514" s="224" t="s">
        <v>1028</v>
      </c>
      <c r="D514" s="224" t="s">
        <v>515</v>
      </c>
      <c r="E514" s="224" t="s">
        <v>2080</v>
      </c>
      <c r="F514" s="224" t="s">
        <v>2082</v>
      </c>
      <c r="G514" s="224">
        <v>0.36812694095964299</v>
      </c>
      <c r="H514" s="224">
        <v>0.22259583211072001</v>
      </c>
    </row>
    <row r="515" spans="2:8">
      <c r="B515" s="224" t="s">
        <v>78</v>
      </c>
      <c r="C515" s="224" t="s">
        <v>1028</v>
      </c>
      <c r="D515" s="224" t="s">
        <v>515</v>
      </c>
      <c r="E515" s="224" t="s">
        <v>1893</v>
      </c>
      <c r="F515" s="224" t="s">
        <v>2082</v>
      </c>
      <c r="G515" s="224">
        <v>0.70032793080887601</v>
      </c>
      <c r="H515" s="224">
        <v>0.84700796208840601</v>
      </c>
    </row>
    <row r="516" spans="2:8">
      <c r="B516" s="224" t="s">
        <v>81</v>
      </c>
      <c r="C516" s="224" t="s">
        <v>1028</v>
      </c>
      <c r="D516" s="224" t="s">
        <v>2077</v>
      </c>
      <c r="E516" s="224" t="s">
        <v>497</v>
      </c>
      <c r="F516" s="224" t="s">
        <v>2078</v>
      </c>
      <c r="G516" s="224">
        <v>6.2892613054781998E-2</v>
      </c>
      <c r="H516" s="224">
        <v>0.16848334227056599</v>
      </c>
    </row>
    <row r="517" spans="2:8">
      <c r="B517" s="224" t="s">
        <v>81</v>
      </c>
      <c r="C517" s="224" t="s">
        <v>1028</v>
      </c>
      <c r="D517" s="224" t="s">
        <v>2077</v>
      </c>
      <c r="E517" s="224" t="s">
        <v>2079</v>
      </c>
      <c r="F517" s="224" t="s">
        <v>2078</v>
      </c>
      <c r="G517" s="224">
        <v>0.99999999999225697</v>
      </c>
      <c r="H517" s="224">
        <v>0.99999999999630795</v>
      </c>
    </row>
    <row r="518" spans="2:8">
      <c r="B518" s="224" t="s">
        <v>81</v>
      </c>
      <c r="C518" s="224" t="s">
        <v>1028</v>
      </c>
      <c r="D518" s="224" t="s">
        <v>2077</v>
      </c>
      <c r="E518" s="224" t="s">
        <v>505</v>
      </c>
      <c r="F518" s="224" t="s">
        <v>2078</v>
      </c>
      <c r="G518" s="224">
        <v>1</v>
      </c>
      <c r="H518" s="224">
        <v>1</v>
      </c>
    </row>
    <row r="519" spans="2:8">
      <c r="B519" s="224" t="s">
        <v>81</v>
      </c>
      <c r="C519" s="224" t="s">
        <v>1028</v>
      </c>
      <c r="D519" s="224" t="s">
        <v>2077</v>
      </c>
      <c r="E519" s="224" t="s">
        <v>2080</v>
      </c>
      <c r="F519" s="224" t="s">
        <v>2078</v>
      </c>
      <c r="G519" s="224">
        <v>0.81416293354610603</v>
      </c>
      <c r="H519" s="224">
        <v>0.87612037897339401</v>
      </c>
    </row>
    <row r="520" spans="2:8">
      <c r="B520" s="224" t="s">
        <v>81</v>
      </c>
      <c r="C520" s="224" t="s">
        <v>1028</v>
      </c>
      <c r="D520" s="224" t="s">
        <v>2077</v>
      </c>
      <c r="E520" s="224" t="s">
        <v>1893</v>
      </c>
      <c r="F520" s="224" t="s">
        <v>2078</v>
      </c>
      <c r="G520" s="224">
        <v>1</v>
      </c>
      <c r="H520" s="224">
        <v>1</v>
      </c>
    </row>
    <row r="521" spans="2:8">
      <c r="B521" s="224" t="s">
        <v>81</v>
      </c>
      <c r="C521" s="224" t="s">
        <v>1028</v>
      </c>
      <c r="D521" s="224" t="s">
        <v>2077</v>
      </c>
      <c r="E521" s="224" t="s">
        <v>497</v>
      </c>
      <c r="F521" s="224" t="s">
        <v>2081</v>
      </c>
      <c r="G521" s="224">
        <v>6.2892613054781998E-2</v>
      </c>
      <c r="H521" s="224">
        <v>0.16848334227056599</v>
      </c>
    </row>
    <row r="522" spans="2:8">
      <c r="B522" s="224" t="s">
        <v>81</v>
      </c>
      <c r="C522" s="224" t="s">
        <v>1028</v>
      </c>
      <c r="D522" s="224" t="s">
        <v>2077</v>
      </c>
      <c r="E522" s="224" t="s">
        <v>2079</v>
      </c>
      <c r="F522" s="224" t="s">
        <v>2081</v>
      </c>
      <c r="G522" s="224">
        <v>0.99999999999225697</v>
      </c>
      <c r="H522" s="224">
        <v>0.99999999999630795</v>
      </c>
    </row>
    <row r="523" spans="2:8">
      <c r="B523" s="224" t="s">
        <v>81</v>
      </c>
      <c r="C523" s="224" t="s">
        <v>1028</v>
      </c>
      <c r="D523" s="224" t="s">
        <v>2077</v>
      </c>
      <c r="E523" s="224" t="s">
        <v>505</v>
      </c>
      <c r="F523" s="224" t="s">
        <v>2081</v>
      </c>
      <c r="G523" s="224">
        <v>1</v>
      </c>
      <c r="H523" s="224">
        <v>1</v>
      </c>
    </row>
    <row r="524" spans="2:8">
      <c r="B524" s="224" t="s">
        <v>81</v>
      </c>
      <c r="C524" s="224" t="s">
        <v>1028</v>
      </c>
      <c r="D524" s="224" t="s">
        <v>2077</v>
      </c>
      <c r="E524" s="224" t="s">
        <v>2080</v>
      </c>
      <c r="F524" s="224" t="s">
        <v>2081</v>
      </c>
      <c r="G524" s="224">
        <v>0.81416293354610503</v>
      </c>
      <c r="H524" s="224">
        <v>0.87612037897339401</v>
      </c>
    </row>
    <row r="525" spans="2:8">
      <c r="B525" s="224" t="s">
        <v>81</v>
      </c>
      <c r="C525" s="224" t="s">
        <v>1028</v>
      </c>
      <c r="D525" s="224" t="s">
        <v>2077</v>
      </c>
      <c r="E525" s="224" t="s">
        <v>1893</v>
      </c>
      <c r="F525" s="224" t="s">
        <v>2081</v>
      </c>
      <c r="G525" s="224">
        <v>1</v>
      </c>
      <c r="H525" s="224">
        <v>1</v>
      </c>
    </row>
    <row r="526" spans="2:8">
      <c r="B526" s="224" t="s">
        <v>81</v>
      </c>
      <c r="C526" s="224" t="s">
        <v>1028</v>
      </c>
      <c r="D526" s="224" t="s">
        <v>515</v>
      </c>
      <c r="E526" s="224" t="s">
        <v>497</v>
      </c>
      <c r="F526" s="224" t="s">
        <v>2082</v>
      </c>
      <c r="G526" s="224">
        <v>3.8362166643313199E-3</v>
      </c>
      <c r="H526" s="224">
        <v>1.6358516281650499E-3</v>
      </c>
    </row>
    <row r="527" spans="2:8">
      <c r="B527" s="224" t="s">
        <v>81</v>
      </c>
      <c r="C527" s="224" t="s">
        <v>1028</v>
      </c>
      <c r="D527" s="224" t="s">
        <v>515</v>
      </c>
      <c r="E527" s="224" t="s">
        <v>2079</v>
      </c>
      <c r="F527" s="224" t="s">
        <v>2082</v>
      </c>
      <c r="G527" s="224">
        <v>0.99992099819029401</v>
      </c>
      <c r="H527" s="224">
        <v>0.99980155853181296</v>
      </c>
    </row>
    <row r="528" spans="2:8">
      <c r="B528" s="224" t="s">
        <v>81</v>
      </c>
      <c r="C528" s="224" t="s">
        <v>1028</v>
      </c>
      <c r="D528" s="224" t="s">
        <v>515</v>
      </c>
      <c r="E528" s="224" t="s">
        <v>505</v>
      </c>
      <c r="F528" s="224" t="s">
        <v>2082</v>
      </c>
      <c r="G528" s="224">
        <v>1</v>
      </c>
      <c r="H528" s="224">
        <v>1</v>
      </c>
    </row>
    <row r="529" spans="2:8">
      <c r="B529" s="224" t="s">
        <v>81</v>
      </c>
      <c r="C529" s="224" t="s">
        <v>1028</v>
      </c>
      <c r="D529" s="224" t="s">
        <v>515</v>
      </c>
      <c r="E529" s="224" t="s">
        <v>2080</v>
      </c>
      <c r="F529" s="224" t="s">
        <v>2082</v>
      </c>
      <c r="G529" s="224">
        <v>0.83785294692322398</v>
      </c>
      <c r="H529" s="224">
        <v>0.60003395159602801</v>
      </c>
    </row>
    <row r="530" spans="2:8">
      <c r="B530" s="224" t="s">
        <v>81</v>
      </c>
      <c r="C530" s="224" t="s">
        <v>1028</v>
      </c>
      <c r="D530" s="224" t="s">
        <v>515</v>
      </c>
      <c r="E530" s="224" t="s">
        <v>1893</v>
      </c>
      <c r="F530" s="224" t="s">
        <v>2082</v>
      </c>
      <c r="G530" s="224">
        <v>0.89215705882457896</v>
      </c>
      <c r="H530" s="224">
        <v>0.95970571910541702</v>
      </c>
    </row>
    <row r="531" spans="2:8">
      <c r="B531" s="224" t="s">
        <v>84</v>
      </c>
      <c r="C531" s="224" t="s">
        <v>1028</v>
      </c>
      <c r="D531" s="224" t="s">
        <v>2077</v>
      </c>
      <c r="E531" s="224" t="s">
        <v>497</v>
      </c>
      <c r="F531" s="224" t="s">
        <v>2078</v>
      </c>
      <c r="G531" s="224">
        <v>5.7877484325482703E-2</v>
      </c>
      <c r="H531" s="224">
        <v>0.113225223163303</v>
      </c>
    </row>
    <row r="532" spans="2:8">
      <c r="B532" s="224" t="s">
        <v>84</v>
      </c>
      <c r="C532" s="224" t="s">
        <v>1028</v>
      </c>
      <c r="D532" s="224" t="s">
        <v>2077</v>
      </c>
      <c r="E532" s="224" t="s">
        <v>2079</v>
      </c>
      <c r="F532" s="224" t="s">
        <v>2078</v>
      </c>
      <c r="G532" s="224">
        <v>0.99999895195882504</v>
      </c>
      <c r="H532" s="224">
        <v>0.99999610501786895</v>
      </c>
    </row>
    <row r="533" spans="2:8">
      <c r="B533" s="224" t="s">
        <v>84</v>
      </c>
      <c r="C533" s="224" t="s">
        <v>1028</v>
      </c>
      <c r="D533" s="224" t="s">
        <v>2077</v>
      </c>
      <c r="E533" s="224" t="s">
        <v>505</v>
      </c>
      <c r="F533" s="224" t="s">
        <v>2078</v>
      </c>
      <c r="G533" s="224">
        <v>1</v>
      </c>
      <c r="H533" s="224">
        <v>1</v>
      </c>
    </row>
    <row r="534" spans="2:8">
      <c r="B534" s="224" t="s">
        <v>84</v>
      </c>
      <c r="C534" s="224" t="s">
        <v>1028</v>
      </c>
      <c r="D534" s="224" t="s">
        <v>2077</v>
      </c>
      <c r="E534" s="224" t="s">
        <v>2080</v>
      </c>
      <c r="F534" s="224" t="s">
        <v>2078</v>
      </c>
      <c r="G534" s="224">
        <v>0.71321761398805095</v>
      </c>
      <c r="H534" s="224">
        <v>0.70101307602963403</v>
      </c>
    </row>
    <row r="535" spans="2:8">
      <c r="B535" s="224" t="s">
        <v>84</v>
      </c>
      <c r="C535" s="224" t="s">
        <v>1028</v>
      </c>
      <c r="D535" s="224" t="s">
        <v>2077</v>
      </c>
      <c r="E535" s="224" t="s">
        <v>1893</v>
      </c>
      <c r="F535" s="224" t="s">
        <v>2078</v>
      </c>
      <c r="G535" s="224">
        <v>1</v>
      </c>
      <c r="H535" s="224">
        <v>1</v>
      </c>
    </row>
    <row r="536" spans="2:8">
      <c r="B536" s="224" t="s">
        <v>84</v>
      </c>
      <c r="C536" s="224" t="s">
        <v>1028</v>
      </c>
      <c r="D536" s="224" t="s">
        <v>2077</v>
      </c>
      <c r="E536" s="224" t="s">
        <v>497</v>
      </c>
      <c r="F536" s="224" t="s">
        <v>2081</v>
      </c>
      <c r="G536" s="224">
        <v>5.7877484325482703E-2</v>
      </c>
      <c r="H536" s="224">
        <v>0.113225223163303</v>
      </c>
    </row>
    <row r="537" spans="2:8">
      <c r="B537" s="224" t="s">
        <v>84</v>
      </c>
      <c r="C537" s="224" t="s">
        <v>1028</v>
      </c>
      <c r="D537" s="224" t="s">
        <v>2077</v>
      </c>
      <c r="E537" s="224" t="s">
        <v>2079</v>
      </c>
      <c r="F537" s="224" t="s">
        <v>2081</v>
      </c>
      <c r="G537" s="224">
        <v>0.99999895195882504</v>
      </c>
      <c r="H537" s="224">
        <v>0.99999610501786895</v>
      </c>
    </row>
    <row r="538" spans="2:8">
      <c r="B538" s="224" t="s">
        <v>84</v>
      </c>
      <c r="C538" s="224" t="s">
        <v>1028</v>
      </c>
      <c r="D538" s="224" t="s">
        <v>2077</v>
      </c>
      <c r="E538" s="224" t="s">
        <v>505</v>
      </c>
      <c r="F538" s="224" t="s">
        <v>2081</v>
      </c>
      <c r="G538" s="224">
        <v>1</v>
      </c>
      <c r="H538" s="224">
        <v>1</v>
      </c>
    </row>
    <row r="539" spans="2:8">
      <c r="B539" s="224" t="s">
        <v>84</v>
      </c>
      <c r="C539" s="224" t="s">
        <v>1028</v>
      </c>
      <c r="D539" s="224" t="s">
        <v>2077</v>
      </c>
      <c r="E539" s="224" t="s">
        <v>2080</v>
      </c>
      <c r="F539" s="224" t="s">
        <v>2081</v>
      </c>
      <c r="G539" s="224">
        <v>0.71321761398805095</v>
      </c>
      <c r="H539" s="224">
        <v>0.70101307602963403</v>
      </c>
    </row>
    <row r="540" spans="2:8">
      <c r="B540" s="224" t="s">
        <v>84</v>
      </c>
      <c r="C540" s="224" t="s">
        <v>1028</v>
      </c>
      <c r="D540" s="224" t="s">
        <v>2077</v>
      </c>
      <c r="E540" s="224" t="s">
        <v>1893</v>
      </c>
      <c r="F540" s="224" t="s">
        <v>2081</v>
      </c>
      <c r="G540" s="224">
        <v>1</v>
      </c>
      <c r="H540" s="224">
        <v>1</v>
      </c>
    </row>
    <row r="541" spans="2:8">
      <c r="B541" s="224" t="s">
        <v>84</v>
      </c>
      <c r="C541" s="224" t="s">
        <v>1028</v>
      </c>
      <c r="D541" s="224" t="s">
        <v>515</v>
      </c>
      <c r="E541" s="224" t="s">
        <v>497</v>
      </c>
      <c r="F541" s="224" t="s">
        <v>2082</v>
      </c>
      <c r="G541" s="224">
        <v>3.0606736352630001E-3</v>
      </c>
      <c r="H541" s="224">
        <v>2.3676852744734002E-3</v>
      </c>
    </row>
    <row r="542" spans="2:8">
      <c r="B542" s="224" t="s">
        <v>84</v>
      </c>
      <c r="C542" s="224" t="s">
        <v>1028</v>
      </c>
      <c r="D542" s="224" t="s">
        <v>515</v>
      </c>
      <c r="E542" s="224" t="s">
        <v>2079</v>
      </c>
      <c r="F542" s="224" t="s">
        <v>2082</v>
      </c>
      <c r="G542" s="224">
        <v>0.99975436002486995</v>
      </c>
      <c r="H542" s="224">
        <v>0.99895644702660003</v>
      </c>
    </row>
    <row r="543" spans="2:8">
      <c r="B543" s="224" t="s">
        <v>84</v>
      </c>
      <c r="C543" s="224" t="s">
        <v>1028</v>
      </c>
      <c r="D543" s="224" t="s">
        <v>515</v>
      </c>
      <c r="E543" s="224" t="s">
        <v>505</v>
      </c>
      <c r="F543" s="224" t="s">
        <v>2082</v>
      </c>
      <c r="G543" s="224">
        <v>1</v>
      </c>
      <c r="H543" s="224">
        <v>1</v>
      </c>
    </row>
    <row r="544" spans="2:8">
      <c r="B544" s="224" t="s">
        <v>84</v>
      </c>
      <c r="C544" s="224" t="s">
        <v>1028</v>
      </c>
      <c r="D544" s="224" t="s">
        <v>515</v>
      </c>
      <c r="E544" s="224" t="s">
        <v>2080</v>
      </c>
      <c r="F544" s="224" t="s">
        <v>2082</v>
      </c>
      <c r="G544" s="224">
        <v>0.44021701512078298</v>
      </c>
      <c r="H544" s="224">
        <v>0.24067753843992201</v>
      </c>
    </row>
    <row r="545" spans="2:8">
      <c r="B545" s="224" t="s">
        <v>84</v>
      </c>
      <c r="C545" s="224" t="s">
        <v>1028</v>
      </c>
      <c r="D545" s="224" t="s">
        <v>515</v>
      </c>
      <c r="E545" s="224" t="s">
        <v>1893</v>
      </c>
      <c r="F545" s="224" t="s">
        <v>2082</v>
      </c>
      <c r="G545" s="224">
        <v>0.93700735994626405</v>
      </c>
      <c r="H545" s="224">
        <v>0.97829587157322895</v>
      </c>
    </row>
    <row r="546" spans="2:8">
      <c r="B546" s="224" t="s">
        <v>86</v>
      </c>
      <c r="C546" s="224" t="s">
        <v>1028</v>
      </c>
      <c r="D546" s="224" t="s">
        <v>2077</v>
      </c>
      <c r="E546" s="224" t="s">
        <v>497</v>
      </c>
      <c r="F546" s="224" t="s">
        <v>2078</v>
      </c>
      <c r="G546" s="224">
        <v>5.56114496170226E-2</v>
      </c>
      <c r="H546" s="224">
        <v>9.9519231021711702E-2</v>
      </c>
    </row>
    <row r="547" spans="2:8">
      <c r="B547" s="224" t="s">
        <v>86</v>
      </c>
      <c r="C547" s="224" t="s">
        <v>1028</v>
      </c>
      <c r="D547" s="224" t="s">
        <v>2077</v>
      </c>
      <c r="E547" s="224" t="s">
        <v>2079</v>
      </c>
      <c r="F547" s="224" t="s">
        <v>2078</v>
      </c>
      <c r="G547" s="224">
        <v>0.99991337309216299</v>
      </c>
      <c r="H547" s="224">
        <v>0.99989315627945496</v>
      </c>
    </row>
    <row r="548" spans="2:8">
      <c r="B548" s="224" t="s">
        <v>86</v>
      </c>
      <c r="C548" s="224" t="s">
        <v>1028</v>
      </c>
      <c r="D548" s="224" t="s">
        <v>2077</v>
      </c>
      <c r="E548" s="224" t="s">
        <v>505</v>
      </c>
      <c r="F548" s="224" t="s">
        <v>2078</v>
      </c>
      <c r="G548" s="224">
        <v>1</v>
      </c>
      <c r="H548" s="224">
        <v>1</v>
      </c>
    </row>
    <row r="549" spans="2:8">
      <c r="B549" s="224" t="s">
        <v>86</v>
      </c>
      <c r="C549" s="224" t="s">
        <v>1028</v>
      </c>
      <c r="D549" s="224" t="s">
        <v>2077</v>
      </c>
      <c r="E549" s="224" t="s">
        <v>2080</v>
      </c>
      <c r="F549" s="224" t="s">
        <v>2078</v>
      </c>
      <c r="G549" s="224">
        <v>0.60270143821321698</v>
      </c>
      <c r="H549" s="224">
        <v>0.65325029591384298</v>
      </c>
    </row>
    <row r="550" spans="2:8">
      <c r="B550" s="224" t="s">
        <v>86</v>
      </c>
      <c r="C550" s="224" t="s">
        <v>1028</v>
      </c>
      <c r="D550" s="224" t="s">
        <v>2077</v>
      </c>
      <c r="E550" s="224" t="s">
        <v>1893</v>
      </c>
      <c r="F550" s="224" t="s">
        <v>2078</v>
      </c>
      <c r="G550" s="224">
        <v>1</v>
      </c>
      <c r="H550" s="224">
        <v>1</v>
      </c>
    </row>
    <row r="551" spans="2:8">
      <c r="B551" s="224" t="s">
        <v>86</v>
      </c>
      <c r="C551" s="224" t="s">
        <v>1028</v>
      </c>
      <c r="D551" s="224" t="s">
        <v>2077</v>
      </c>
      <c r="E551" s="224" t="s">
        <v>497</v>
      </c>
      <c r="F551" s="224" t="s">
        <v>2081</v>
      </c>
      <c r="G551" s="224">
        <v>5.56114496170226E-2</v>
      </c>
      <c r="H551" s="224">
        <v>9.9519231021711799E-2</v>
      </c>
    </row>
    <row r="552" spans="2:8">
      <c r="B552" s="224" t="s">
        <v>86</v>
      </c>
      <c r="C552" s="224" t="s">
        <v>1028</v>
      </c>
      <c r="D552" s="224" t="s">
        <v>2077</v>
      </c>
      <c r="E552" s="224" t="s">
        <v>2079</v>
      </c>
      <c r="F552" s="224" t="s">
        <v>2081</v>
      </c>
      <c r="G552" s="224">
        <v>0.99991337309216299</v>
      </c>
      <c r="H552" s="224">
        <v>0.99989315627945496</v>
      </c>
    </row>
    <row r="553" spans="2:8">
      <c r="B553" s="224" t="s">
        <v>86</v>
      </c>
      <c r="C553" s="224" t="s">
        <v>1028</v>
      </c>
      <c r="D553" s="224" t="s">
        <v>2077</v>
      </c>
      <c r="E553" s="224" t="s">
        <v>505</v>
      </c>
      <c r="F553" s="224" t="s">
        <v>2081</v>
      </c>
      <c r="G553" s="224">
        <v>1</v>
      </c>
      <c r="H553" s="224">
        <v>1</v>
      </c>
    </row>
    <row r="554" spans="2:8">
      <c r="B554" s="224" t="s">
        <v>86</v>
      </c>
      <c r="C554" s="224" t="s">
        <v>1028</v>
      </c>
      <c r="D554" s="224" t="s">
        <v>2077</v>
      </c>
      <c r="E554" s="224" t="s">
        <v>2080</v>
      </c>
      <c r="F554" s="224" t="s">
        <v>2081</v>
      </c>
      <c r="G554" s="224">
        <v>0.60270143821321698</v>
      </c>
      <c r="H554" s="224">
        <v>0.65325029591384298</v>
      </c>
    </row>
    <row r="555" spans="2:8">
      <c r="B555" s="224" t="s">
        <v>86</v>
      </c>
      <c r="C555" s="224" t="s">
        <v>1028</v>
      </c>
      <c r="D555" s="224" t="s">
        <v>2077</v>
      </c>
      <c r="E555" s="224" t="s">
        <v>1893</v>
      </c>
      <c r="F555" s="224" t="s">
        <v>2081</v>
      </c>
      <c r="G555" s="224">
        <v>1</v>
      </c>
      <c r="H555" s="224">
        <v>1</v>
      </c>
    </row>
    <row r="556" spans="2:8">
      <c r="B556" s="224" t="s">
        <v>86</v>
      </c>
      <c r="C556" s="224" t="s">
        <v>1028</v>
      </c>
      <c r="D556" s="224" t="s">
        <v>515</v>
      </c>
      <c r="E556" s="224" t="s">
        <v>497</v>
      </c>
      <c r="F556" s="224" t="s">
        <v>2082</v>
      </c>
      <c r="G556" s="224">
        <v>4.96341217100518E-3</v>
      </c>
      <c r="H556" s="224">
        <v>5.6399374019683998E-3</v>
      </c>
    </row>
    <row r="557" spans="2:8">
      <c r="B557" s="224" t="s">
        <v>86</v>
      </c>
      <c r="C557" s="224" t="s">
        <v>1028</v>
      </c>
      <c r="D557" s="224" t="s">
        <v>515</v>
      </c>
      <c r="E557" s="224" t="s">
        <v>2079</v>
      </c>
      <c r="F557" s="224" t="s">
        <v>2082</v>
      </c>
      <c r="G557" s="224">
        <v>0.99996279216888695</v>
      </c>
      <c r="H557" s="224">
        <v>0.99997676722739404</v>
      </c>
    </row>
    <row r="558" spans="2:8">
      <c r="B558" s="224" t="s">
        <v>86</v>
      </c>
      <c r="C558" s="224" t="s">
        <v>1028</v>
      </c>
      <c r="D558" s="224" t="s">
        <v>515</v>
      </c>
      <c r="E558" s="224" t="s">
        <v>505</v>
      </c>
      <c r="F558" s="224" t="s">
        <v>2082</v>
      </c>
      <c r="G558" s="224">
        <v>1</v>
      </c>
      <c r="H558" s="224">
        <v>1</v>
      </c>
    </row>
    <row r="559" spans="2:8">
      <c r="B559" s="224" t="s">
        <v>86</v>
      </c>
      <c r="C559" s="224" t="s">
        <v>1028</v>
      </c>
      <c r="D559" s="224" t="s">
        <v>515</v>
      </c>
      <c r="E559" s="224" t="s">
        <v>2080</v>
      </c>
      <c r="F559" s="224" t="s">
        <v>2082</v>
      </c>
      <c r="G559" s="224">
        <v>0.432529351719317</v>
      </c>
      <c r="H559" s="224">
        <v>0.263342461218802</v>
      </c>
    </row>
    <row r="560" spans="2:8">
      <c r="B560" s="224" t="s">
        <v>86</v>
      </c>
      <c r="C560" s="224" t="s">
        <v>1028</v>
      </c>
      <c r="D560" s="224" t="s">
        <v>515</v>
      </c>
      <c r="E560" s="224" t="s">
        <v>1893</v>
      </c>
      <c r="F560" s="224" t="s">
        <v>2082</v>
      </c>
      <c r="G560" s="224">
        <v>0.72980224300868102</v>
      </c>
      <c r="H560" s="224">
        <v>0.85850201613625698</v>
      </c>
    </row>
    <row r="561" spans="2:8">
      <c r="B561" s="224" t="s">
        <v>89</v>
      </c>
      <c r="C561" s="224" t="s">
        <v>1028</v>
      </c>
      <c r="D561" s="224" t="s">
        <v>2077</v>
      </c>
      <c r="E561" s="224" t="s">
        <v>497</v>
      </c>
      <c r="F561" s="224" t="s">
        <v>2078</v>
      </c>
      <c r="G561" s="224">
        <v>6.6505067595431594E-2</v>
      </c>
      <c r="H561" s="224">
        <v>0.13224922424732699</v>
      </c>
    </row>
    <row r="562" spans="2:8">
      <c r="B562" s="224" t="s">
        <v>89</v>
      </c>
      <c r="C562" s="224" t="s">
        <v>1028</v>
      </c>
      <c r="D562" s="224" t="s">
        <v>2077</v>
      </c>
      <c r="E562" s="224" t="s">
        <v>2079</v>
      </c>
      <c r="F562" s="224" t="s">
        <v>2078</v>
      </c>
      <c r="G562" s="224">
        <v>0.99999916434080605</v>
      </c>
      <c r="H562" s="224">
        <v>0.999997006853377</v>
      </c>
    </row>
    <row r="563" spans="2:8">
      <c r="B563" s="224" t="s">
        <v>89</v>
      </c>
      <c r="C563" s="224" t="s">
        <v>1028</v>
      </c>
      <c r="D563" s="224" t="s">
        <v>2077</v>
      </c>
      <c r="E563" s="224" t="s">
        <v>505</v>
      </c>
      <c r="F563" s="224" t="s">
        <v>2078</v>
      </c>
      <c r="G563" s="224">
        <v>1</v>
      </c>
      <c r="H563" s="224">
        <v>1</v>
      </c>
    </row>
    <row r="564" spans="2:8">
      <c r="B564" s="224" t="s">
        <v>89</v>
      </c>
      <c r="C564" s="224" t="s">
        <v>1028</v>
      </c>
      <c r="D564" s="224" t="s">
        <v>2077</v>
      </c>
      <c r="E564" s="224" t="s">
        <v>2080</v>
      </c>
      <c r="F564" s="224" t="s">
        <v>2078</v>
      </c>
      <c r="G564" s="224">
        <v>0.75593584892919496</v>
      </c>
      <c r="H564" s="224">
        <v>0.74920404481511105</v>
      </c>
    </row>
    <row r="565" spans="2:8">
      <c r="B565" s="224" t="s">
        <v>89</v>
      </c>
      <c r="C565" s="224" t="s">
        <v>1028</v>
      </c>
      <c r="D565" s="224" t="s">
        <v>2077</v>
      </c>
      <c r="E565" s="224" t="s">
        <v>1893</v>
      </c>
      <c r="F565" s="224" t="s">
        <v>2078</v>
      </c>
      <c r="G565" s="224">
        <v>1</v>
      </c>
      <c r="H565" s="224">
        <v>1</v>
      </c>
    </row>
    <row r="566" spans="2:8">
      <c r="B566" s="224" t="s">
        <v>89</v>
      </c>
      <c r="C566" s="224" t="s">
        <v>1028</v>
      </c>
      <c r="D566" s="224" t="s">
        <v>2077</v>
      </c>
      <c r="E566" s="224" t="s">
        <v>497</v>
      </c>
      <c r="F566" s="224" t="s">
        <v>2081</v>
      </c>
      <c r="G566" s="224">
        <v>6.6505067595431594E-2</v>
      </c>
      <c r="H566" s="224">
        <v>0.13224922424732699</v>
      </c>
    </row>
    <row r="567" spans="2:8">
      <c r="B567" s="224" t="s">
        <v>89</v>
      </c>
      <c r="C567" s="224" t="s">
        <v>1028</v>
      </c>
      <c r="D567" s="224" t="s">
        <v>2077</v>
      </c>
      <c r="E567" s="224" t="s">
        <v>2079</v>
      </c>
      <c r="F567" s="224" t="s">
        <v>2081</v>
      </c>
      <c r="G567" s="224">
        <v>0.99999916434080605</v>
      </c>
      <c r="H567" s="224">
        <v>0.999997006853378</v>
      </c>
    </row>
    <row r="568" spans="2:8">
      <c r="B568" s="224" t="s">
        <v>89</v>
      </c>
      <c r="C568" s="224" t="s">
        <v>1028</v>
      </c>
      <c r="D568" s="224" t="s">
        <v>2077</v>
      </c>
      <c r="E568" s="224" t="s">
        <v>505</v>
      </c>
      <c r="F568" s="224" t="s">
        <v>2081</v>
      </c>
      <c r="G568" s="224">
        <v>1</v>
      </c>
      <c r="H568" s="224">
        <v>1</v>
      </c>
    </row>
    <row r="569" spans="2:8">
      <c r="B569" s="224" t="s">
        <v>89</v>
      </c>
      <c r="C569" s="224" t="s">
        <v>1028</v>
      </c>
      <c r="D569" s="224" t="s">
        <v>2077</v>
      </c>
      <c r="E569" s="224" t="s">
        <v>2080</v>
      </c>
      <c r="F569" s="224" t="s">
        <v>2081</v>
      </c>
      <c r="G569" s="224">
        <v>0.75593584892919496</v>
      </c>
      <c r="H569" s="224">
        <v>0.74920404481511105</v>
      </c>
    </row>
    <row r="570" spans="2:8">
      <c r="B570" s="224" t="s">
        <v>89</v>
      </c>
      <c r="C570" s="224" t="s">
        <v>1028</v>
      </c>
      <c r="D570" s="224" t="s">
        <v>2077</v>
      </c>
      <c r="E570" s="224" t="s">
        <v>1893</v>
      </c>
      <c r="F570" s="224" t="s">
        <v>2081</v>
      </c>
      <c r="G570" s="224">
        <v>1</v>
      </c>
      <c r="H570" s="224">
        <v>1</v>
      </c>
    </row>
    <row r="571" spans="2:8">
      <c r="B571" s="224" t="s">
        <v>89</v>
      </c>
      <c r="C571" s="224" t="s">
        <v>1028</v>
      </c>
      <c r="D571" s="224" t="s">
        <v>515</v>
      </c>
      <c r="E571" s="224" t="s">
        <v>497</v>
      </c>
      <c r="F571" s="224" t="s">
        <v>2082</v>
      </c>
      <c r="G571" s="224">
        <v>4.0331622823496296E-3</v>
      </c>
      <c r="H571" s="224">
        <v>2.9876666958034898E-3</v>
      </c>
    </row>
    <row r="572" spans="2:8">
      <c r="B572" s="224" t="s">
        <v>89</v>
      </c>
      <c r="C572" s="224" t="s">
        <v>1028</v>
      </c>
      <c r="D572" s="224" t="s">
        <v>515</v>
      </c>
      <c r="E572" s="224" t="s">
        <v>2079</v>
      </c>
      <c r="F572" s="224" t="s">
        <v>2082</v>
      </c>
      <c r="G572" s="224">
        <v>0.99987851093163804</v>
      </c>
      <c r="H572" s="224">
        <v>0.99953708438572397</v>
      </c>
    </row>
    <row r="573" spans="2:8">
      <c r="B573" s="224" t="s">
        <v>89</v>
      </c>
      <c r="C573" s="224" t="s">
        <v>1028</v>
      </c>
      <c r="D573" s="224" t="s">
        <v>515</v>
      </c>
      <c r="E573" s="224" t="s">
        <v>505</v>
      </c>
      <c r="F573" s="224" t="s">
        <v>2082</v>
      </c>
      <c r="G573" s="224">
        <v>1</v>
      </c>
      <c r="H573" s="224">
        <v>1</v>
      </c>
    </row>
    <row r="574" spans="2:8">
      <c r="B574" s="224" t="s">
        <v>89</v>
      </c>
      <c r="C574" s="224" t="s">
        <v>1028</v>
      </c>
      <c r="D574" s="224" t="s">
        <v>515</v>
      </c>
      <c r="E574" s="224" t="s">
        <v>2080</v>
      </c>
      <c r="F574" s="224" t="s">
        <v>2082</v>
      </c>
      <c r="G574" s="224">
        <v>0.49321229538066302</v>
      </c>
      <c r="H574" s="224">
        <v>0.27313734672983198</v>
      </c>
    </row>
    <row r="575" spans="2:8">
      <c r="B575" s="224" t="s">
        <v>89</v>
      </c>
      <c r="C575" s="224" t="s">
        <v>1028</v>
      </c>
      <c r="D575" s="224" t="s">
        <v>515</v>
      </c>
      <c r="E575" s="224" t="s">
        <v>1893</v>
      </c>
      <c r="F575" s="224" t="s">
        <v>2082</v>
      </c>
      <c r="G575" s="224">
        <v>0.94964746926518395</v>
      </c>
      <c r="H575" s="224">
        <v>0.98216731653557898</v>
      </c>
    </row>
    <row r="576" spans="2:8">
      <c r="B576" s="224" t="s">
        <v>92</v>
      </c>
      <c r="C576" s="224" t="s">
        <v>1028</v>
      </c>
      <c r="D576" s="224" t="s">
        <v>2077</v>
      </c>
      <c r="E576" s="224" t="s">
        <v>497</v>
      </c>
      <c r="F576" s="224" t="s">
        <v>2078</v>
      </c>
      <c r="G576" s="224">
        <v>6.4975002086756106E-2</v>
      </c>
      <c r="H576" s="224">
        <v>5.7727766545145602E-2</v>
      </c>
    </row>
    <row r="577" spans="2:8">
      <c r="B577" s="224" t="s">
        <v>92</v>
      </c>
      <c r="C577" s="224" t="s">
        <v>1028</v>
      </c>
      <c r="D577" s="224" t="s">
        <v>2077</v>
      </c>
      <c r="E577" s="224" t="s">
        <v>2079</v>
      </c>
      <c r="F577" s="224" t="s">
        <v>2078</v>
      </c>
      <c r="G577" s="224">
        <v>0.99977109761518201</v>
      </c>
      <c r="H577" s="224">
        <v>0.99961757333288004</v>
      </c>
    </row>
    <row r="578" spans="2:8">
      <c r="B578" s="224" t="s">
        <v>92</v>
      </c>
      <c r="C578" s="224" t="s">
        <v>1028</v>
      </c>
      <c r="D578" s="224" t="s">
        <v>2077</v>
      </c>
      <c r="E578" s="224" t="s">
        <v>505</v>
      </c>
      <c r="F578" s="224" t="s">
        <v>2078</v>
      </c>
      <c r="G578" s="224">
        <v>1</v>
      </c>
      <c r="H578" s="224">
        <v>1</v>
      </c>
    </row>
    <row r="579" spans="2:8">
      <c r="B579" s="224" t="s">
        <v>92</v>
      </c>
      <c r="C579" s="224" t="s">
        <v>1028</v>
      </c>
      <c r="D579" s="224" t="s">
        <v>2077</v>
      </c>
      <c r="E579" s="224" t="s">
        <v>2080</v>
      </c>
      <c r="F579" s="224" t="s">
        <v>2078</v>
      </c>
      <c r="G579" s="224">
        <v>0.66614625302040797</v>
      </c>
      <c r="H579" s="224">
        <v>0.57809960856005504</v>
      </c>
    </row>
    <row r="580" spans="2:8">
      <c r="B580" s="224" t="s">
        <v>92</v>
      </c>
      <c r="C580" s="224" t="s">
        <v>1028</v>
      </c>
      <c r="D580" s="224" t="s">
        <v>2077</v>
      </c>
      <c r="E580" s="224" t="s">
        <v>1893</v>
      </c>
      <c r="F580" s="224" t="s">
        <v>2078</v>
      </c>
      <c r="G580" s="224">
        <v>1</v>
      </c>
      <c r="H580" s="224">
        <v>1</v>
      </c>
    </row>
    <row r="581" spans="2:8">
      <c r="B581" s="224" t="s">
        <v>92</v>
      </c>
      <c r="C581" s="224" t="s">
        <v>1028</v>
      </c>
      <c r="D581" s="224" t="s">
        <v>2077</v>
      </c>
      <c r="E581" s="224" t="s">
        <v>497</v>
      </c>
      <c r="F581" s="224" t="s">
        <v>2081</v>
      </c>
      <c r="G581" s="224">
        <v>6.4975002086756106E-2</v>
      </c>
      <c r="H581" s="224">
        <v>5.7727766545145602E-2</v>
      </c>
    </row>
    <row r="582" spans="2:8">
      <c r="B582" s="224" t="s">
        <v>92</v>
      </c>
      <c r="C582" s="224" t="s">
        <v>1028</v>
      </c>
      <c r="D582" s="224" t="s">
        <v>2077</v>
      </c>
      <c r="E582" s="224" t="s">
        <v>2079</v>
      </c>
      <c r="F582" s="224" t="s">
        <v>2081</v>
      </c>
      <c r="G582" s="224">
        <v>0.99977109761518201</v>
      </c>
      <c r="H582" s="224">
        <v>0.99961757333288004</v>
      </c>
    </row>
    <row r="583" spans="2:8">
      <c r="B583" s="224" t="s">
        <v>92</v>
      </c>
      <c r="C583" s="224" t="s">
        <v>1028</v>
      </c>
      <c r="D583" s="224" t="s">
        <v>2077</v>
      </c>
      <c r="E583" s="224" t="s">
        <v>505</v>
      </c>
      <c r="F583" s="224" t="s">
        <v>2081</v>
      </c>
      <c r="G583" s="224">
        <v>1</v>
      </c>
      <c r="H583" s="224">
        <v>1</v>
      </c>
    </row>
    <row r="584" spans="2:8">
      <c r="B584" s="224" t="s">
        <v>92</v>
      </c>
      <c r="C584" s="224" t="s">
        <v>1028</v>
      </c>
      <c r="D584" s="224" t="s">
        <v>2077</v>
      </c>
      <c r="E584" s="224" t="s">
        <v>2080</v>
      </c>
      <c r="F584" s="224" t="s">
        <v>2081</v>
      </c>
      <c r="G584" s="224">
        <v>0.66614625302040797</v>
      </c>
      <c r="H584" s="224">
        <v>0.57809960856005604</v>
      </c>
    </row>
    <row r="585" spans="2:8">
      <c r="B585" s="224" t="s">
        <v>92</v>
      </c>
      <c r="C585" s="224" t="s">
        <v>1028</v>
      </c>
      <c r="D585" s="224" t="s">
        <v>2077</v>
      </c>
      <c r="E585" s="224" t="s">
        <v>1893</v>
      </c>
      <c r="F585" s="224" t="s">
        <v>2081</v>
      </c>
      <c r="G585" s="224">
        <v>1</v>
      </c>
      <c r="H585" s="224">
        <v>1</v>
      </c>
    </row>
    <row r="586" spans="2:8">
      <c r="B586" s="224" t="s">
        <v>92</v>
      </c>
      <c r="C586" s="224" t="s">
        <v>1028</v>
      </c>
      <c r="D586" s="224" t="s">
        <v>515</v>
      </c>
      <c r="E586" s="224" t="s">
        <v>497</v>
      </c>
      <c r="F586" s="224" t="s">
        <v>2082</v>
      </c>
      <c r="G586" s="224">
        <v>7.3454445927913E-3</v>
      </c>
      <c r="H586" s="224">
        <v>6.0096208267894297E-3</v>
      </c>
    </row>
    <row r="587" spans="2:8">
      <c r="B587" s="224" t="s">
        <v>92</v>
      </c>
      <c r="C587" s="224" t="s">
        <v>1028</v>
      </c>
      <c r="D587" s="224" t="s">
        <v>515</v>
      </c>
      <c r="E587" s="224" t="s">
        <v>2079</v>
      </c>
      <c r="F587" s="224" t="s">
        <v>2082</v>
      </c>
      <c r="G587" s="224">
        <v>0.99913477667635098</v>
      </c>
      <c r="H587" s="224">
        <v>0.99976423668248704</v>
      </c>
    </row>
    <row r="588" spans="2:8">
      <c r="B588" s="224" t="s">
        <v>92</v>
      </c>
      <c r="C588" s="224" t="s">
        <v>1028</v>
      </c>
      <c r="D588" s="224" t="s">
        <v>515</v>
      </c>
      <c r="E588" s="224" t="s">
        <v>505</v>
      </c>
      <c r="F588" s="224" t="s">
        <v>2082</v>
      </c>
      <c r="G588" s="224">
        <v>1</v>
      </c>
      <c r="H588" s="224">
        <v>1</v>
      </c>
    </row>
    <row r="589" spans="2:8">
      <c r="B589" s="224" t="s">
        <v>92</v>
      </c>
      <c r="C589" s="224" t="s">
        <v>1028</v>
      </c>
      <c r="D589" s="224" t="s">
        <v>515</v>
      </c>
      <c r="E589" s="224" t="s">
        <v>2080</v>
      </c>
      <c r="F589" s="224" t="s">
        <v>2082</v>
      </c>
      <c r="G589" s="224">
        <v>0.45871333019947802</v>
      </c>
      <c r="H589" s="224">
        <v>0.26920229756150199</v>
      </c>
    </row>
    <row r="590" spans="2:8">
      <c r="B590" s="224" t="s">
        <v>92</v>
      </c>
      <c r="C590" s="224" t="s">
        <v>1028</v>
      </c>
      <c r="D590" s="224" t="s">
        <v>515</v>
      </c>
      <c r="E590" s="224" t="s">
        <v>1893</v>
      </c>
      <c r="F590" s="224" t="s">
        <v>2082</v>
      </c>
      <c r="G590" s="224">
        <v>0.71069213017958399</v>
      </c>
      <c r="H590" s="224">
        <v>0.89115917054735605</v>
      </c>
    </row>
    <row r="591" spans="2:8">
      <c r="B591" s="224" t="s">
        <v>95</v>
      </c>
      <c r="C591" s="224" t="s">
        <v>1028</v>
      </c>
      <c r="D591" s="224" t="s">
        <v>2077</v>
      </c>
      <c r="E591" s="224" t="s">
        <v>497</v>
      </c>
      <c r="F591" s="224" t="s">
        <v>2078</v>
      </c>
      <c r="G591" s="224">
        <v>8.4963508692232598E-2</v>
      </c>
      <c r="H591" s="224">
        <v>0.103129319263147</v>
      </c>
    </row>
    <row r="592" spans="2:8">
      <c r="B592" s="224" t="s">
        <v>95</v>
      </c>
      <c r="C592" s="224" t="s">
        <v>1028</v>
      </c>
      <c r="D592" s="224" t="s">
        <v>2077</v>
      </c>
      <c r="E592" s="224" t="s">
        <v>2079</v>
      </c>
      <c r="F592" s="224" t="s">
        <v>2078</v>
      </c>
      <c r="G592" s="224">
        <v>0.999989864312542</v>
      </c>
      <c r="H592" s="224">
        <v>0.99998269561324205</v>
      </c>
    </row>
    <row r="593" spans="2:8">
      <c r="B593" s="224" t="s">
        <v>95</v>
      </c>
      <c r="C593" s="224" t="s">
        <v>1028</v>
      </c>
      <c r="D593" s="224" t="s">
        <v>2077</v>
      </c>
      <c r="E593" s="224" t="s">
        <v>505</v>
      </c>
      <c r="F593" s="224" t="s">
        <v>2078</v>
      </c>
      <c r="G593" s="224">
        <v>1</v>
      </c>
      <c r="H593" s="224">
        <v>1</v>
      </c>
    </row>
    <row r="594" spans="2:8">
      <c r="B594" s="224" t="s">
        <v>95</v>
      </c>
      <c r="C594" s="224" t="s">
        <v>1028</v>
      </c>
      <c r="D594" s="224" t="s">
        <v>2077</v>
      </c>
      <c r="E594" s="224" t="s">
        <v>2080</v>
      </c>
      <c r="F594" s="224" t="s">
        <v>2078</v>
      </c>
      <c r="G594" s="224">
        <v>0.81862470490683203</v>
      </c>
      <c r="H594" s="224">
        <v>0.745280999925791</v>
      </c>
    </row>
    <row r="595" spans="2:8">
      <c r="B595" s="224" t="s">
        <v>95</v>
      </c>
      <c r="C595" s="224" t="s">
        <v>1028</v>
      </c>
      <c r="D595" s="224" t="s">
        <v>2077</v>
      </c>
      <c r="E595" s="224" t="s">
        <v>1893</v>
      </c>
      <c r="F595" s="224" t="s">
        <v>2078</v>
      </c>
      <c r="G595" s="224">
        <v>1</v>
      </c>
      <c r="H595" s="224">
        <v>1</v>
      </c>
    </row>
    <row r="596" spans="2:8">
      <c r="B596" s="224" t="s">
        <v>95</v>
      </c>
      <c r="C596" s="224" t="s">
        <v>1028</v>
      </c>
      <c r="D596" s="224" t="s">
        <v>2077</v>
      </c>
      <c r="E596" s="224" t="s">
        <v>497</v>
      </c>
      <c r="F596" s="224" t="s">
        <v>2081</v>
      </c>
      <c r="G596" s="224">
        <v>8.4963508692232598E-2</v>
      </c>
      <c r="H596" s="224">
        <v>0.103129319263147</v>
      </c>
    </row>
    <row r="597" spans="2:8">
      <c r="B597" s="224" t="s">
        <v>95</v>
      </c>
      <c r="C597" s="224" t="s">
        <v>1028</v>
      </c>
      <c r="D597" s="224" t="s">
        <v>2077</v>
      </c>
      <c r="E597" s="224" t="s">
        <v>2079</v>
      </c>
      <c r="F597" s="224" t="s">
        <v>2081</v>
      </c>
      <c r="G597" s="224">
        <v>0.999989864312542</v>
      </c>
      <c r="H597" s="224">
        <v>0.99998269561324205</v>
      </c>
    </row>
    <row r="598" spans="2:8">
      <c r="B598" s="224" t="s">
        <v>95</v>
      </c>
      <c r="C598" s="224" t="s">
        <v>1028</v>
      </c>
      <c r="D598" s="224" t="s">
        <v>2077</v>
      </c>
      <c r="E598" s="224" t="s">
        <v>505</v>
      </c>
      <c r="F598" s="224" t="s">
        <v>2081</v>
      </c>
      <c r="G598" s="224">
        <v>1</v>
      </c>
      <c r="H598" s="224">
        <v>1</v>
      </c>
    </row>
    <row r="599" spans="2:8">
      <c r="B599" s="224" t="s">
        <v>95</v>
      </c>
      <c r="C599" s="224" t="s">
        <v>1028</v>
      </c>
      <c r="D599" s="224" t="s">
        <v>2077</v>
      </c>
      <c r="E599" s="224" t="s">
        <v>2080</v>
      </c>
      <c r="F599" s="224" t="s">
        <v>2081</v>
      </c>
      <c r="G599" s="224">
        <v>0.81862470490683203</v>
      </c>
      <c r="H599" s="224">
        <v>0.745280999925791</v>
      </c>
    </row>
    <row r="600" spans="2:8">
      <c r="B600" s="224" t="s">
        <v>95</v>
      </c>
      <c r="C600" s="224" t="s">
        <v>1028</v>
      </c>
      <c r="D600" s="224" t="s">
        <v>2077</v>
      </c>
      <c r="E600" s="224" t="s">
        <v>1893</v>
      </c>
      <c r="F600" s="224" t="s">
        <v>2081</v>
      </c>
      <c r="G600" s="224">
        <v>1</v>
      </c>
      <c r="H600" s="224">
        <v>1</v>
      </c>
    </row>
    <row r="601" spans="2:8">
      <c r="B601" s="224" t="s">
        <v>95</v>
      </c>
      <c r="C601" s="224" t="s">
        <v>1028</v>
      </c>
      <c r="D601" s="224" t="s">
        <v>515</v>
      </c>
      <c r="E601" s="224" t="s">
        <v>497</v>
      </c>
      <c r="F601" s="224" t="s">
        <v>2082</v>
      </c>
      <c r="G601" s="224">
        <v>1.27597695099998E-2</v>
      </c>
      <c r="H601" s="224">
        <v>6.4221098468167596E-3</v>
      </c>
    </row>
    <row r="602" spans="2:8">
      <c r="B602" s="224" t="s">
        <v>95</v>
      </c>
      <c r="C602" s="224" t="s">
        <v>1028</v>
      </c>
      <c r="D602" s="224" t="s">
        <v>515</v>
      </c>
      <c r="E602" s="224" t="s">
        <v>2079</v>
      </c>
      <c r="F602" s="224" t="s">
        <v>2082</v>
      </c>
      <c r="G602" s="224">
        <v>0.999998431712254</v>
      </c>
      <c r="H602" s="224">
        <v>0.99999919811981297</v>
      </c>
    </row>
    <row r="603" spans="2:8">
      <c r="B603" s="224" t="s">
        <v>95</v>
      </c>
      <c r="C603" s="224" t="s">
        <v>1028</v>
      </c>
      <c r="D603" s="224" t="s">
        <v>515</v>
      </c>
      <c r="E603" s="224" t="s">
        <v>505</v>
      </c>
      <c r="F603" s="224" t="s">
        <v>2082</v>
      </c>
      <c r="G603" s="224">
        <v>1</v>
      </c>
      <c r="H603" s="224">
        <v>1</v>
      </c>
    </row>
    <row r="604" spans="2:8">
      <c r="B604" s="224" t="s">
        <v>95</v>
      </c>
      <c r="C604" s="224" t="s">
        <v>1028</v>
      </c>
      <c r="D604" s="224" t="s">
        <v>515</v>
      </c>
      <c r="E604" s="224" t="s">
        <v>2080</v>
      </c>
      <c r="F604" s="224" t="s">
        <v>2082</v>
      </c>
      <c r="G604" s="224">
        <v>0.76915425989607</v>
      </c>
      <c r="H604" s="224">
        <v>0.53590300218863895</v>
      </c>
    </row>
    <row r="605" spans="2:8">
      <c r="B605" s="224" t="s">
        <v>95</v>
      </c>
      <c r="C605" s="224" t="s">
        <v>1028</v>
      </c>
      <c r="D605" s="224" t="s">
        <v>515</v>
      </c>
      <c r="E605" s="224" t="s">
        <v>1893</v>
      </c>
      <c r="F605" s="224" t="s">
        <v>2082</v>
      </c>
      <c r="G605" s="224">
        <v>0.85502467880459598</v>
      </c>
      <c r="H605" s="224">
        <v>0.94401267043779402</v>
      </c>
    </row>
    <row r="606" spans="2:8">
      <c r="B606" s="224" t="s">
        <v>97</v>
      </c>
      <c r="C606" s="224" t="s">
        <v>1028</v>
      </c>
      <c r="D606" s="224" t="s">
        <v>2077</v>
      </c>
      <c r="E606" s="224" t="s">
        <v>497</v>
      </c>
      <c r="F606" s="224" t="s">
        <v>2078</v>
      </c>
      <c r="G606" s="224">
        <v>7.1927578720433996E-2</v>
      </c>
      <c r="H606" s="224">
        <v>8.6147061735964606E-2</v>
      </c>
    </row>
    <row r="607" spans="2:8">
      <c r="B607" s="224" t="s">
        <v>97</v>
      </c>
      <c r="C607" s="224" t="s">
        <v>1028</v>
      </c>
      <c r="D607" s="224" t="s">
        <v>2077</v>
      </c>
      <c r="E607" s="224" t="s">
        <v>2079</v>
      </c>
      <c r="F607" s="224" t="s">
        <v>2078</v>
      </c>
      <c r="G607" s="224">
        <v>0.99999984936189601</v>
      </c>
      <c r="H607" s="224">
        <v>0.99999981218221501</v>
      </c>
    </row>
    <row r="608" spans="2:8">
      <c r="B608" s="224" t="s">
        <v>97</v>
      </c>
      <c r="C608" s="224" t="s">
        <v>1028</v>
      </c>
      <c r="D608" s="224" t="s">
        <v>2077</v>
      </c>
      <c r="E608" s="224" t="s">
        <v>505</v>
      </c>
      <c r="F608" s="224" t="s">
        <v>2078</v>
      </c>
      <c r="G608" s="224">
        <v>1</v>
      </c>
      <c r="H608" s="224">
        <v>1</v>
      </c>
    </row>
    <row r="609" spans="2:8">
      <c r="B609" s="224" t="s">
        <v>97</v>
      </c>
      <c r="C609" s="224" t="s">
        <v>1028</v>
      </c>
      <c r="D609" s="224" t="s">
        <v>2077</v>
      </c>
      <c r="E609" s="224" t="s">
        <v>2080</v>
      </c>
      <c r="F609" s="224" t="s">
        <v>2078</v>
      </c>
      <c r="G609" s="224">
        <v>0.74434211258400595</v>
      </c>
      <c r="H609" s="224">
        <v>0.66744996044675697</v>
      </c>
    </row>
    <row r="610" spans="2:8">
      <c r="B610" s="224" t="s">
        <v>97</v>
      </c>
      <c r="C610" s="224" t="s">
        <v>1028</v>
      </c>
      <c r="D610" s="224" t="s">
        <v>2077</v>
      </c>
      <c r="E610" s="224" t="s">
        <v>1893</v>
      </c>
      <c r="F610" s="224" t="s">
        <v>2078</v>
      </c>
      <c r="G610" s="224">
        <v>1</v>
      </c>
      <c r="H610" s="224">
        <v>1</v>
      </c>
    </row>
    <row r="611" spans="2:8">
      <c r="B611" s="224" t="s">
        <v>97</v>
      </c>
      <c r="C611" s="224" t="s">
        <v>1028</v>
      </c>
      <c r="D611" s="224" t="s">
        <v>2077</v>
      </c>
      <c r="E611" s="224" t="s">
        <v>497</v>
      </c>
      <c r="F611" s="224" t="s">
        <v>2081</v>
      </c>
      <c r="G611" s="224">
        <v>7.1927578720433996E-2</v>
      </c>
      <c r="H611" s="224">
        <v>8.6147061735964606E-2</v>
      </c>
    </row>
    <row r="612" spans="2:8">
      <c r="B612" s="224" t="s">
        <v>97</v>
      </c>
      <c r="C612" s="224" t="s">
        <v>1028</v>
      </c>
      <c r="D612" s="224" t="s">
        <v>2077</v>
      </c>
      <c r="E612" s="224" t="s">
        <v>2079</v>
      </c>
      <c r="F612" s="224" t="s">
        <v>2081</v>
      </c>
      <c r="G612" s="224">
        <v>0.99999984936189601</v>
      </c>
      <c r="H612" s="224">
        <v>0.99999981218221501</v>
      </c>
    </row>
    <row r="613" spans="2:8">
      <c r="B613" s="224" t="s">
        <v>97</v>
      </c>
      <c r="C613" s="224" t="s">
        <v>1028</v>
      </c>
      <c r="D613" s="224" t="s">
        <v>2077</v>
      </c>
      <c r="E613" s="224" t="s">
        <v>505</v>
      </c>
      <c r="F613" s="224" t="s">
        <v>2081</v>
      </c>
      <c r="G613" s="224">
        <v>1</v>
      </c>
      <c r="H613" s="224">
        <v>1</v>
      </c>
    </row>
    <row r="614" spans="2:8">
      <c r="B614" s="224" t="s">
        <v>97</v>
      </c>
      <c r="C614" s="224" t="s">
        <v>1028</v>
      </c>
      <c r="D614" s="224" t="s">
        <v>2077</v>
      </c>
      <c r="E614" s="224" t="s">
        <v>2080</v>
      </c>
      <c r="F614" s="224" t="s">
        <v>2081</v>
      </c>
      <c r="G614" s="224">
        <v>0.74434211258400595</v>
      </c>
      <c r="H614" s="224">
        <v>0.66744996044675697</v>
      </c>
    </row>
    <row r="615" spans="2:8">
      <c r="B615" s="224" t="s">
        <v>97</v>
      </c>
      <c r="C615" s="224" t="s">
        <v>1028</v>
      </c>
      <c r="D615" s="224" t="s">
        <v>2077</v>
      </c>
      <c r="E615" s="224" t="s">
        <v>1893</v>
      </c>
      <c r="F615" s="224" t="s">
        <v>2081</v>
      </c>
      <c r="G615" s="224">
        <v>1</v>
      </c>
      <c r="H615" s="224">
        <v>1</v>
      </c>
    </row>
    <row r="616" spans="2:8">
      <c r="B616" s="224" t="s">
        <v>97</v>
      </c>
      <c r="C616" s="224" t="s">
        <v>1028</v>
      </c>
      <c r="D616" s="224" t="s">
        <v>515</v>
      </c>
      <c r="E616" s="224" t="s">
        <v>497</v>
      </c>
      <c r="F616" s="224" t="s">
        <v>2082</v>
      </c>
      <c r="G616" s="224">
        <v>4.2795979376629104E-3</v>
      </c>
      <c r="H616" s="224">
        <v>3.79787201661177E-3</v>
      </c>
    </row>
    <row r="617" spans="2:8">
      <c r="B617" s="224" t="s">
        <v>97</v>
      </c>
      <c r="C617" s="224" t="s">
        <v>1028</v>
      </c>
      <c r="D617" s="224" t="s">
        <v>515</v>
      </c>
      <c r="E617" s="224" t="s">
        <v>2079</v>
      </c>
      <c r="F617" s="224" t="s">
        <v>2082</v>
      </c>
      <c r="G617" s="224">
        <v>0.99996091495694694</v>
      </c>
      <c r="H617" s="224">
        <v>0.999787343685688</v>
      </c>
    </row>
    <row r="618" spans="2:8">
      <c r="B618" s="224" t="s">
        <v>97</v>
      </c>
      <c r="C618" s="224" t="s">
        <v>1028</v>
      </c>
      <c r="D618" s="224" t="s">
        <v>515</v>
      </c>
      <c r="E618" s="224" t="s">
        <v>505</v>
      </c>
      <c r="F618" s="224" t="s">
        <v>2082</v>
      </c>
      <c r="G618" s="224">
        <v>1</v>
      </c>
      <c r="H618" s="224">
        <v>1</v>
      </c>
    </row>
    <row r="619" spans="2:8">
      <c r="B619" s="224" t="s">
        <v>97</v>
      </c>
      <c r="C619" s="224" t="s">
        <v>1028</v>
      </c>
      <c r="D619" s="224" t="s">
        <v>515</v>
      </c>
      <c r="E619" s="224" t="s">
        <v>2080</v>
      </c>
      <c r="F619" s="224" t="s">
        <v>2082</v>
      </c>
      <c r="G619" s="224">
        <v>0.58834622908234502</v>
      </c>
      <c r="H619" s="224">
        <v>0.352855982600909</v>
      </c>
    </row>
    <row r="620" spans="2:8">
      <c r="B620" s="224" t="s">
        <v>97</v>
      </c>
      <c r="C620" s="224" t="s">
        <v>1028</v>
      </c>
      <c r="D620" s="224" t="s">
        <v>515</v>
      </c>
      <c r="E620" s="224" t="s">
        <v>1893</v>
      </c>
      <c r="F620" s="224" t="s">
        <v>2082</v>
      </c>
      <c r="G620" s="224">
        <v>0.79984095336150296</v>
      </c>
      <c r="H620" s="224">
        <v>0.86491633087209696</v>
      </c>
    </row>
    <row r="621" spans="2:8">
      <c r="B621" s="224" t="s">
        <v>100</v>
      </c>
      <c r="C621" s="224" t="s">
        <v>1028</v>
      </c>
      <c r="D621" s="224" t="s">
        <v>2077</v>
      </c>
      <c r="E621" s="224" t="s">
        <v>497</v>
      </c>
      <c r="F621" s="224" t="s">
        <v>2078</v>
      </c>
      <c r="G621" s="224">
        <v>6.9732656550663699E-2</v>
      </c>
      <c r="H621" s="224">
        <v>9.0044450239706794E-2</v>
      </c>
    </row>
    <row r="622" spans="2:8">
      <c r="B622" s="224" t="s">
        <v>100</v>
      </c>
      <c r="C622" s="224" t="s">
        <v>1028</v>
      </c>
      <c r="D622" s="224" t="s">
        <v>2077</v>
      </c>
      <c r="E622" s="224" t="s">
        <v>2079</v>
      </c>
      <c r="F622" s="224" t="s">
        <v>2078</v>
      </c>
      <c r="G622" s="224">
        <v>0.99998831436263103</v>
      </c>
      <c r="H622" s="224">
        <v>0.99996573872944905</v>
      </c>
    </row>
    <row r="623" spans="2:8">
      <c r="B623" s="224" t="s">
        <v>100</v>
      </c>
      <c r="C623" s="224" t="s">
        <v>1028</v>
      </c>
      <c r="D623" s="224" t="s">
        <v>2077</v>
      </c>
      <c r="E623" s="224" t="s">
        <v>505</v>
      </c>
      <c r="F623" s="224" t="s">
        <v>2078</v>
      </c>
      <c r="G623" s="224">
        <v>1</v>
      </c>
      <c r="H623" s="224">
        <v>1</v>
      </c>
    </row>
    <row r="624" spans="2:8">
      <c r="B624" s="224" t="s">
        <v>100</v>
      </c>
      <c r="C624" s="224" t="s">
        <v>1028</v>
      </c>
      <c r="D624" s="224" t="s">
        <v>2077</v>
      </c>
      <c r="E624" s="224" t="s">
        <v>2080</v>
      </c>
      <c r="F624" s="224" t="s">
        <v>2078</v>
      </c>
      <c r="G624" s="224">
        <v>0.47699906949148002</v>
      </c>
      <c r="H624" s="224">
        <v>0.334644558930075</v>
      </c>
    </row>
    <row r="625" spans="2:8">
      <c r="B625" s="224" t="s">
        <v>100</v>
      </c>
      <c r="C625" s="224" t="s">
        <v>1028</v>
      </c>
      <c r="D625" s="224" t="s">
        <v>2077</v>
      </c>
      <c r="E625" s="224" t="s">
        <v>1893</v>
      </c>
      <c r="F625" s="224" t="s">
        <v>2078</v>
      </c>
      <c r="G625" s="224">
        <v>1</v>
      </c>
      <c r="H625" s="224">
        <v>1</v>
      </c>
    </row>
    <row r="626" spans="2:8">
      <c r="B626" s="224" t="s">
        <v>100</v>
      </c>
      <c r="C626" s="224" t="s">
        <v>1028</v>
      </c>
      <c r="D626" s="224" t="s">
        <v>2077</v>
      </c>
      <c r="E626" s="224" t="s">
        <v>497</v>
      </c>
      <c r="F626" s="224" t="s">
        <v>2081</v>
      </c>
      <c r="G626" s="224">
        <v>6.9732656550663699E-2</v>
      </c>
      <c r="H626" s="224">
        <v>9.0044450239706794E-2</v>
      </c>
    </row>
    <row r="627" spans="2:8">
      <c r="B627" s="224" t="s">
        <v>100</v>
      </c>
      <c r="C627" s="224" t="s">
        <v>1028</v>
      </c>
      <c r="D627" s="224" t="s">
        <v>2077</v>
      </c>
      <c r="E627" s="224" t="s">
        <v>2079</v>
      </c>
      <c r="F627" s="224" t="s">
        <v>2081</v>
      </c>
      <c r="G627" s="224">
        <v>0.99998831436263103</v>
      </c>
      <c r="H627" s="224">
        <v>0.99996573872944905</v>
      </c>
    </row>
    <row r="628" spans="2:8">
      <c r="B628" s="224" t="s">
        <v>100</v>
      </c>
      <c r="C628" s="224" t="s">
        <v>1028</v>
      </c>
      <c r="D628" s="224" t="s">
        <v>2077</v>
      </c>
      <c r="E628" s="224" t="s">
        <v>505</v>
      </c>
      <c r="F628" s="224" t="s">
        <v>2081</v>
      </c>
      <c r="G628" s="224">
        <v>1</v>
      </c>
      <c r="H628" s="224">
        <v>1</v>
      </c>
    </row>
    <row r="629" spans="2:8">
      <c r="B629" s="224" t="s">
        <v>100</v>
      </c>
      <c r="C629" s="224" t="s">
        <v>1028</v>
      </c>
      <c r="D629" s="224" t="s">
        <v>2077</v>
      </c>
      <c r="E629" s="224" t="s">
        <v>2080</v>
      </c>
      <c r="F629" s="224" t="s">
        <v>2081</v>
      </c>
      <c r="G629" s="224">
        <v>0.47699906949148002</v>
      </c>
      <c r="H629" s="224">
        <v>0.334644558930075</v>
      </c>
    </row>
    <row r="630" spans="2:8">
      <c r="B630" s="224" t="s">
        <v>100</v>
      </c>
      <c r="C630" s="224" t="s">
        <v>1028</v>
      </c>
      <c r="D630" s="224" t="s">
        <v>2077</v>
      </c>
      <c r="E630" s="224" t="s">
        <v>1893</v>
      </c>
      <c r="F630" s="224" t="s">
        <v>2081</v>
      </c>
      <c r="G630" s="224">
        <v>1</v>
      </c>
      <c r="H630" s="224">
        <v>1</v>
      </c>
    </row>
    <row r="631" spans="2:8">
      <c r="B631" s="224" t="s">
        <v>100</v>
      </c>
      <c r="C631" s="224" t="s">
        <v>1028</v>
      </c>
      <c r="D631" s="224" t="s">
        <v>515</v>
      </c>
      <c r="E631" s="224" t="s">
        <v>497</v>
      </c>
      <c r="F631" s="224" t="s">
        <v>2082</v>
      </c>
      <c r="G631" s="224">
        <v>9.4918782253587998E-3</v>
      </c>
      <c r="H631" s="224">
        <v>1.1383103234901999E-2</v>
      </c>
    </row>
    <row r="632" spans="2:8">
      <c r="B632" s="224" t="s">
        <v>100</v>
      </c>
      <c r="C632" s="224" t="s">
        <v>1028</v>
      </c>
      <c r="D632" s="224" t="s">
        <v>515</v>
      </c>
      <c r="E632" s="224" t="s">
        <v>2079</v>
      </c>
      <c r="F632" s="224" t="s">
        <v>2082</v>
      </c>
      <c r="G632" s="224">
        <v>0.99926102501038605</v>
      </c>
      <c r="H632" s="224">
        <v>0.99953214332431495</v>
      </c>
    </row>
    <row r="633" spans="2:8">
      <c r="B633" s="224" t="s">
        <v>100</v>
      </c>
      <c r="C633" s="224" t="s">
        <v>1028</v>
      </c>
      <c r="D633" s="224" t="s">
        <v>515</v>
      </c>
      <c r="E633" s="224" t="s">
        <v>505</v>
      </c>
      <c r="F633" s="224" t="s">
        <v>2082</v>
      </c>
      <c r="G633" s="224">
        <v>1</v>
      </c>
      <c r="H633" s="224">
        <v>1</v>
      </c>
    </row>
    <row r="634" spans="2:8">
      <c r="B634" s="224" t="s">
        <v>100</v>
      </c>
      <c r="C634" s="224" t="s">
        <v>1028</v>
      </c>
      <c r="D634" s="224" t="s">
        <v>515</v>
      </c>
      <c r="E634" s="224" t="s">
        <v>2080</v>
      </c>
      <c r="F634" s="224" t="s">
        <v>2082</v>
      </c>
      <c r="G634" s="224">
        <v>0.460621195688111</v>
      </c>
      <c r="H634" s="224">
        <v>0.276925663278205</v>
      </c>
    </row>
    <row r="635" spans="2:8">
      <c r="B635" s="224" t="s">
        <v>100</v>
      </c>
      <c r="C635" s="224" t="s">
        <v>1028</v>
      </c>
      <c r="D635" s="224" t="s">
        <v>515</v>
      </c>
      <c r="E635" s="224" t="s">
        <v>1893</v>
      </c>
      <c r="F635" s="224" t="s">
        <v>2082</v>
      </c>
      <c r="G635" s="224">
        <v>0.60425086467879496</v>
      </c>
      <c r="H635" s="224">
        <v>0.80496402792357702</v>
      </c>
    </row>
    <row r="636" spans="2:8">
      <c r="B636" s="224" t="s">
        <v>103</v>
      </c>
      <c r="C636" s="224" t="s">
        <v>1028</v>
      </c>
      <c r="D636" s="224" t="s">
        <v>2077</v>
      </c>
      <c r="E636" s="224" t="s">
        <v>497</v>
      </c>
      <c r="F636" s="224" t="s">
        <v>2078</v>
      </c>
      <c r="G636" s="224">
        <v>8.1647609157632806E-2</v>
      </c>
      <c r="H636" s="224">
        <v>0.17146594809417601</v>
      </c>
    </row>
    <row r="637" spans="2:8">
      <c r="B637" s="224" t="s">
        <v>103</v>
      </c>
      <c r="C637" s="224" t="s">
        <v>1028</v>
      </c>
      <c r="D637" s="224" t="s">
        <v>2077</v>
      </c>
      <c r="E637" s="224" t="s">
        <v>2079</v>
      </c>
      <c r="F637" s="224" t="s">
        <v>2078</v>
      </c>
      <c r="G637" s="224">
        <v>0.99999299326945601</v>
      </c>
      <c r="H637" s="224">
        <v>0.99999469911952599</v>
      </c>
    </row>
    <row r="638" spans="2:8">
      <c r="B638" s="224" t="s">
        <v>103</v>
      </c>
      <c r="C638" s="224" t="s">
        <v>1028</v>
      </c>
      <c r="D638" s="224" t="s">
        <v>2077</v>
      </c>
      <c r="E638" s="224" t="s">
        <v>505</v>
      </c>
      <c r="F638" s="224" t="s">
        <v>2078</v>
      </c>
      <c r="G638" s="224">
        <v>1</v>
      </c>
      <c r="H638" s="224">
        <v>1</v>
      </c>
    </row>
    <row r="639" spans="2:8">
      <c r="B639" s="224" t="s">
        <v>103</v>
      </c>
      <c r="C639" s="224" t="s">
        <v>1028</v>
      </c>
      <c r="D639" s="224" t="s">
        <v>2077</v>
      </c>
      <c r="E639" s="224" t="s">
        <v>2080</v>
      </c>
      <c r="F639" s="224" t="s">
        <v>2078</v>
      </c>
      <c r="G639" s="224">
        <v>0.61397903172532298</v>
      </c>
      <c r="H639" s="224">
        <v>0.68248909403209301</v>
      </c>
    </row>
    <row r="640" spans="2:8">
      <c r="B640" s="224" t="s">
        <v>103</v>
      </c>
      <c r="C640" s="224" t="s">
        <v>1028</v>
      </c>
      <c r="D640" s="224" t="s">
        <v>2077</v>
      </c>
      <c r="E640" s="224" t="s">
        <v>1893</v>
      </c>
      <c r="F640" s="224" t="s">
        <v>2078</v>
      </c>
      <c r="G640" s="224">
        <v>1</v>
      </c>
      <c r="H640" s="224">
        <v>1</v>
      </c>
    </row>
    <row r="641" spans="2:8">
      <c r="B641" s="224" t="s">
        <v>103</v>
      </c>
      <c r="C641" s="224" t="s">
        <v>1028</v>
      </c>
      <c r="D641" s="224" t="s">
        <v>2077</v>
      </c>
      <c r="E641" s="224" t="s">
        <v>497</v>
      </c>
      <c r="F641" s="224" t="s">
        <v>2081</v>
      </c>
      <c r="G641" s="224">
        <v>8.1647609157632806E-2</v>
      </c>
      <c r="H641" s="224">
        <v>0.17146594809417601</v>
      </c>
    </row>
    <row r="642" spans="2:8">
      <c r="B642" s="224" t="s">
        <v>103</v>
      </c>
      <c r="C642" s="224" t="s">
        <v>1028</v>
      </c>
      <c r="D642" s="224" t="s">
        <v>2077</v>
      </c>
      <c r="E642" s="224" t="s">
        <v>2079</v>
      </c>
      <c r="F642" s="224" t="s">
        <v>2081</v>
      </c>
      <c r="G642" s="224">
        <v>0.99999299326945601</v>
      </c>
      <c r="H642" s="224">
        <v>0.99999469911952599</v>
      </c>
    </row>
    <row r="643" spans="2:8">
      <c r="B643" s="224" t="s">
        <v>103</v>
      </c>
      <c r="C643" s="224" t="s">
        <v>1028</v>
      </c>
      <c r="D643" s="224" t="s">
        <v>2077</v>
      </c>
      <c r="E643" s="224" t="s">
        <v>505</v>
      </c>
      <c r="F643" s="224" t="s">
        <v>2081</v>
      </c>
      <c r="G643" s="224">
        <v>1</v>
      </c>
      <c r="H643" s="224">
        <v>1</v>
      </c>
    </row>
    <row r="644" spans="2:8">
      <c r="B644" s="224" t="s">
        <v>103</v>
      </c>
      <c r="C644" s="224" t="s">
        <v>1028</v>
      </c>
      <c r="D644" s="224" t="s">
        <v>2077</v>
      </c>
      <c r="E644" s="224" t="s">
        <v>2080</v>
      </c>
      <c r="F644" s="224" t="s">
        <v>2081</v>
      </c>
      <c r="G644" s="224">
        <v>0.61397903172532298</v>
      </c>
      <c r="H644" s="224">
        <v>0.68248909403209301</v>
      </c>
    </row>
    <row r="645" spans="2:8">
      <c r="B645" s="224" t="s">
        <v>103</v>
      </c>
      <c r="C645" s="224" t="s">
        <v>1028</v>
      </c>
      <c r="D645" s="224" t="s">
        <v>2077</v>
      </c>
      <c r="E645" s="224" t="s">
        <v>1893</v>
      </c>
      <c r="F645" s="224" t="s">
        <v>2081</v>
      </c>
      <c r="G645" s="224">
        <v>1</v>
      </c>
      <c r="H645" s="224">
        <v>1</v>
      </c>
    </row>
    <row r="646" spans="2:8">
      <c r="B646" s="224" t="s">
        <v>103</v>
      </c>
      <c r="C646" s="224" t="s">
        <v>1028</v>
      </c>
      <c r="D646" s="224" t="s">
        <v>515</v>
      </c>
      <c r="E646" s="224" t="s">
        <v>497</v>
      </c>
      <c r="F646" s="224" t="s">
        <v>2082</v>
      </c>
      <c r="G646" s="224">
        <v>4.3378242923049502E-2</v>
      </c>
      <c r="H646" s="224">
        <v>3.02796186441011E-2</v>
      </c>
    </row>
    <row r="647" spans="2:8">
      <c r="B647" s="224" t="s">
        <v>103</v>
      </c>
      <c r="C647" s="224" t="s">
        <v>1028</v>
      </c>
      <c r="D647" s="224" t="s">
        <v>515</v>
      </c>
      <c r="E647" s="224" t="s">
        <v>2079</v>
      </c>
      <c r="F647" s="224" t="s">
        <v>2082</v>
      </c>
      <c r="G647" s="224">
        <v>1</v>
      </c>
      <c r="H647" s="224">
        <v>1</v>
      </c>
    </row>
    <row r="648" spans="2:8">
      <c r="B648" s="224" t="s">
        <v>103</v>
      </c>
      <c r="C648" s="224" t="s">
        <v>1028</v>
      </c>
      <c r="D648" s="224" t="s">
        <v>515</v>
      </c>
      <c r="E648" s="224" t="s">
        <v>505</v>
      </c>
      <c r="F648" s="224" t="s">
        <v>2082</v>
      </c>
      <c r="G648" s="224">
        <v>1</v>
      </c>
      <c r="H648" s="224">
        <v>1</v>
      </c>
    </row>
    <row r="649" spans="2:8">
      <c r="B649" s="224" t="s">
        <v>103</v>
      </c>
      <c r="C649" s="224" t="s">
        <v>1028</v>
      </c>
      <c r="D649" s="224" t="s">
        <v>515</v>
      </c>
      <c r="E649" s="224" t="s">
        <v>2080</v>
      </c>
      <c r="F649" s="224" t="s">
        <v>2082</v>
      </c>
      <c r="G649" s="224">
        <v>0.45210913213209603</v>
      </c>
      <c r="H649" s="224">
        <v>0.251574998186683</v>
      </c>
    </row>
    <row r="650" spans="2:8">
      <c r="B650" s="224" t="s">
        <v>103</v>
      </c>
      <c r="C650" s="224" t="s">
        <v>1028</v>
      </c>
      <c r="D650" s="224" t="s">
        <v>515</v>
      </c>
      <c r="E650" s="224" t="s">
        <v>1893</v>
      </c>
      <c r="F650" s="224" t="s">
        <v>2082</v>
      </c>
      <c r="G650" s="224">
        <v>0.68357943374671704</v>
      </c>
      <c r="H650" s="224">
        <v>0.84009501910217499</v>
      </c>
    </row>
    <row r="651" spans="2:8">
      <c r="B651" s="224" t="s">
        <v>106</v>
      </c>
      <c r="C651" s="224" t="s">
        <v>1028</v>
      </c>
      <c r="D651" s="224" t="s">
        <v>2077</v>
      </c>
      <c r="E651" s="224" t="s">
        <v>497</v>
      </c>
      <c r="F651" s="224" t="s">
        <v>2078</v>
      </c>
      <c r="G651" s="224">
        <v>6.20714835552739E-2</v>
      </c>
      <c r="H651" s="224">
        <v>0.121175476944616</v>
      </c>
    </row>
    <row r="652" spans="2:8">
      <c r="B652" s="224" t="s">
        <v>106</v>
      </c>
      <c r="C652" s="224" t="s">
        <v>1028</v>
      </c>
      <c r="D652" s="224" t="s">
        <v>2077</v>
      </c>
      <c r="E652" s="224" t="s">
        <v>2079</v>
      </c>
      <c r="F652" s="224" t="s">
        <v>2078</v>
      </c>
      <c r="G652" s="224">
        <v>0.99999900556618304</v>
      </c>
      <c r="H652" s="224">
        <v>0.99999653071871597</v>
      </c>
    </row>
    <row r="653" spans="2:8">
      <c r="B653" s="224" t="s">
        <v>106</v>
      </c>
      <c r="C653" s="224" t="s">
        <v>1028</v>
      </c>
      <c r="D653" s="224" t="s">
        <v>2077</v>
      </c>
      <c r="E653" s="224" t="s">
        <v>505</v>
      </c>
      <c r="F653" s="224" t="s">
        <v>2078</v>
      </c>
      <c r="G653" s="224">
        <v>1</v>
      </c>
      <c r="H653" s="224">
        <v>1</v>
      </c>
    </row>
    <row r="654" spans="2:8">
      <c r="B654" s="224" t="s">
        <v>106</v>
      </c>
      <c r="C654" s="224" t="s">
        <v>1028</v>
      </c>
      <c r="D654" s="224" t="s">
        <v>2077</v>
      </c>
      <c r="E654" s="224" t="s">
        <v>2080</v>
      </c>
      <c r="F654" s="224" t="s">
        <v>2078</v>
      </c>
      <c r="G654" s="224">
        <v>0.722857774614726</v>
      </c>
      <c r="H654" s="224">
        <v>0.71164539249858505</v>
      </c>
    </row>
    <row r="655" spans="2:8">
      <c r="B655" s="224" t="s">
        <v>106</v>
      </c>
      <c r="C655" s="224" t="s">
        <v>1028</v>
      </c>
      <c r="D655" s="224" t="s">
        <v>2077</v>
      </c>
      <c r="E655" s="224" t="s">
        <v>1893</v>
      </c>
      <c r="F655" s="224" t="s">
        <v>2078</v>
      </c>
      <c r="G655" s="224">
        <v>1</v>
      </c>
      <c r="H655" s="224">
        <v>1</v>
      </c>
    </row>
    <row r="656" spans="2:8">
      <c r="B656" s="224" t="s">
        <v>106</v>
      </c>
      <c r="C656" s="224" t="s">
        <v>1028</v>
      </c>
      <c r="D656" s="224" t="s">
        <v>2077</v>
      </c>
      <c r="E656" s="224" t="s">
        <v>497</v>
      </c>
      <c r="F656" s="224" t="s">
        <v>2081</v>
      </c>
      <c r="G656" s="224">
        <v>6.20714835552739E-2</v>
      </c>
      <c r="H656" s="224">
        <v>0.121175476944616</v>
      </c>
    </row>
    <row r="657" spans="2:8">
      <c r="B657" s="224" t="s">
        <v>106</v>
      </c>
      <c r="C657" s="224" t="s">
        <v>1028</v>
      </c>
      <c r="D657" s="224" t="s">
        <v>2077</v>
      </c>
      <c r="E657" s="224" t="s">
        <v>2079</v>
      </c>
      <c r="F657" s="224" t="s">
        <v>2081</v>
      </c>
      <c r="G657" s="224">
        <v>0.99999900556618304</v>
      </c>
      <c r="H657" s="224">
        <v>0.99999653071871597</v>
      </c>
    </row>
    <row r="658" spans="2:8">
      <c r="B658" s="224" t="s">
        <v>106</v>
      </c>
      <c r="C658" s="224" t="s">
        <v>1028</v>
      </c>
      <c r="D658" s="224" t="s">
        <v>2077</v>
      </c>
      <c r="E658" s="224" t="s">
        <v>505</v>
      </c>
      <c r="F658" s="224" t="s">
        <v>2081</v>
      </c>
      <c r="G658" s="224">
        <v>1</v>
      </c>
      <c r="H658" s="224">
        <v>1</v>
      </c>
    </row>
    <row r="659" spans="2:8">
      <c r="B659" s="224" t="s">
        <v>106</v>
      </c>
      <c r="C659" s="224" t="s">
        <v>1028</v>
      </c>
      <c r="D659" s="224" t="s">
        <v>2077</v>
      </c>
      <c r="E659" s="224" t="s">
        <v>2080</v>
      </c>
      <c r="F659" s="224" t="s">
        <v>2081</v>
      </c>
      <c r="G659" s="224">
        <v>0.722857774614726</v>
      </c>
      <c r="H659" s="224">
        <v>0.71164539249858505</v>
      </c>
    </row>
    <row r="660" spans="2:8">
      <c r="B660" s="224" t="s">
        <v>106</v>
      </c>
      <c r="C660" s="224" t="s">
        <v>1028</v>
      </c>
      <c r="D660" s="224" t="s">
        <v>2077</v>
      </c>
      <c r="E660" s="224" t="s">
        <v>1893</v>
      </c>
      <c r="F660" s="224" t="s">
        <v>2081</v>
      </c>
      <c r="G660" s="224">
        <v>1</v>
      </c>
      <c r="H660" s="224">
        <v>1</v>
      </c>
    </row>
    <row r="661" spans="2:8">
      <c r="B661" s="224" t="s">
        <v>106</v>
      </c>
      <c r="C661" s="224" t="s">
        <v>1028</v>
      </c>
      <c r="D661" s="224" t="s">
        <v>515</v>
      </c>
      <c r="E661" s="224" t="s">
        <v>497</v>
      </c>
      <c r="F661" s="224" t="s">
        <v>2082</v>
      </c>
      <c r="G661" s="224">
        <v>3.2965655472775401E-3</v>
      </c>
      <c r="H661" s="224">
        <v>2.1886980427388999E-3</v>
      </c>
    </row>
    <row r="662" spans="2:8">
      <c r="B662" s="224" t="s">
        <v>106</v>
      </c>
      <c r="C662" s="224" t="s">
        <v>1028</v>
      </c>
      <c r="D662" s="224" t="s">
        <v>515</v>
      </c>
      <c r="E662" s="224" t="s">
        <v>2079</v>
      </c>
      <c r="F662" s="224" t="s">
        <v>2082</v>
      </c>
      <c r="G662" s="224">
        <v>0.99981657068655305</v>
      </c>
      <c r="H662" s="224">
        <v>0.99923334203747005</v>
      </c>
    </row>
    <row r="663" spans="2:8">
      <c r="B663" s="224" t="s">
        <v>106</v>
      </c>
      <c r="C663" s="224" t="s">
        <v>1028</v>
      </c>
      <c r="D663" s="224" t="s">
        <v>515</v>
      </c>
      <c r="E663" s="224" t="s">
        <v>505</v>
      </c>
      <c r="F663" s="224" t="s">
        <v>2082</v>
      </c>
      <c r="G663" s="224">
        <v>1</v>
      </c>
      <c r="H663" s="224">
        <v>1</v>
      </c>
    </row>
    <row r="664" spans="2:8">
      <c r="B664" s="224" t="s">
        <v>106</v>
      </c>
      <c r="C664" s="224" t="s">
        <v>1028</v>
      </c>
      <c r="D664" s="224" t="s">
        <v>515</v>
      </c>
      <c r="E664" s="224" t="s">
        <v>2080</v>
      </c>
      <c r="F664" s="224" t="s">
        <v>2082</v>
      </c>
      <c r="G664" s="224">
        <v>0.465289898516905</v>
      </c>
      <c r="H664" s="224">
        <v>0.25923070597459602</v>
      </c>
    </row>
    <row r="665" spans="2:8">
      <c r="B665" s="224" t="s">
        <v>106</v>
      </c>
      <c r="C665" s="224" t="s">
        <v>1028</v>
      </c>
      <c r="D665" s="224" t="s">
        <v>515</v>
      </c>
      <c r="E665" s="224" t="s">
        <v>1893</v>
      </c>
      <c r="F665" s="224" t="s">
        <v>2082</v>
      </c>
      <c r="G665" s="224">
        <v>0.94326962453140695</v>
      </c>
      <c r="H665" s="224">
        <v>0.98047111752796801</v>
      </c>
    </row>
    <row r="666" spans="2:8">
      <c r="B666" s="224" t="s">
        <v>108</v>
      </c>
      <c r="C666" s="224" t="s">
        <v>1028</v>
      </c>
      <c r="D666" s="224" t="s">
        <v>2077</v>
      </c>
      <c r="E666" s="224" t="s">
        <v>497</v>
      </c>
      <c r="F666" s="224" t="s">
        <v>2078</v>
      </c>
      <c r="G666" s="224">
        <v>5.3155955176669503E-2</v>
      </c>
      <c r="H666" s="224">
        <v>0.13917949740428701</v>
      </c>
    </row>
    <row r="667" spans="2:8">
      <c r="B667" s="224" t="s">
        <v>108</v>
      </c>
      <c r="C667" s="224" t="s">
        <v>1028</v>
      </c>
      <c r="D667" s="224" t="s">
        <v>2077</v>
      </c>
      <c r="E667" s="224" t="s">
        <v>2079</v>
      </c>
      <c r="F667" s="224" t="s">
        <v>2078</v>
      </c>
      <c r="G667" s="224">
        <v>0.99999999998899503</v>
      </c>
      <c r="H667" s="224">
        <v>0.99999999999471501</v>
      </c>
    </row>
    <row r="668" spans="2:8">
      <c r="B668" s="224" t="s">
        <v>108</v>
      </c>
      <c r="C668" s="224" t="s">
        <v>1028</v>
      </c>
      <c r="D668" s="224" t="s">
        <v>2077</v>
      </c>
      <c r="E668" s="224" t="s">
        <v>505</v>
      </c>
      <c r="F668" s="224" t="s">
        <v>2078</v>
      </c>
      <c r="G668" s="224">
        <v>1</v>
      </c>
      <c r="H668" s="224">
        <v>1</v>
      </c>
    </row>
    <row r="669" spans="2:8">
      <c r="B669" s="224" t="s">
        <v>108</v>
      </c>
      <c r="C669" s="224" t="s">
        <v>1028</v>
      </c>
      <c r="D669" s="224" t="s">
        <v>2077</v>
      </c>
      <c r="E669" s="224" t="s">
        <v>2080</v>
      </c>
      <c r="F669" s="224" t="s">
        <v>2078</v>
      </c>
      <c r="G669" s="224">
        <v>0.75257346032706995</v>
      </c>
      <c r="H669" s="224">
        <v>0.83232683842002597</v>
      </c>
    </row>
    <row r="670" spans="2:8">
      <c r="B670" s="224" t="s">
        <v>108</v>
      </c>
      <c r="C670" s="224" t="s">
        <v>1028</v>
      </c>
      <c r="D670" s="224" t="s">
        <v>2077</v>
      </c>
      <c r="E670" s="224" t="s">
        <v>1893</v>
      </c>
      <c r="F670" s="224" t="s">
        <v>2078</v>
      </c>
      <c r="G670" s="224">
        <v>1</v>
      </c>
      <c r="H670" s="224">
        <v>1</v>
      </c>
    </row>
    <row r="671" spans="2:8">
      <c r="B671" s="224" t="s">
        <v>108</v>
      </c>
      <c r="C671" s="224" t="s">
        <v>1028</v>
      </c>
      <c r="D671" s="224" t="s">
        <v>2077</v>
      </c>
      <c r="E671" s="224" t="s">
        <v>497</v>
      </c>
      <c r="F671" s="224" t="s">
        <v>2081</v>
      </c>
      <c r="G671" s="224">
        <v>5.3155955176669503E-2</v>
      </c>
      <c r="H671" s="224">
        <v>0.13917949740428701</v>
      </c>
    </row>
    <row r="672" spans="2:8">
      <c r="B672" s="224" t="s">
        <v>108</v>
      </c>
      <c r="C672" s="224" t="s">
        <v>1028</v>
      </c>
      <c r="D672" s="224" t="s">
        <v>2077</v>
      </c>
      <c r="E672" s="224" t="s">
        <v>2079</v>
      </c>
      <c r="F672" s="224" t="s">
        <v>2081</v>
      </c>
      <c r="G672" s="224">
        <v>0.99999999998899503</v>
      </c>
      <c r="H672" s="224">
        <v>0.99999999999471501</v>
      </c>
    </row>
    <row r="673" spans="2:8">
      <c r="B673" s="224" t="s">
        <v>108</v>
      </c>
      <c r="C673" s="224" t="s">
        <v>1028</v>
      </c>
      <c r="D673" s="224" t="s">
        <v>2077</v>
      </c>
      <c r="E673" s="224" t="s">
        <v>505</v>
      </c>
      <c r="F673" s="224" t="s">
        <v>2081</v>
      </c>
      <c r="G673" s="224">
        <v>1</v>
      </c>
      <c r="H673" s="224">
        <v>1</v>
      </c>
    </row>
    <row r="674" spans="2:8">
      <c r="B674" s="224" t="s">
        <v>108</v>
      </c>
      <c r="C674" s="224" t="s">
        <v>1028</v>
      </c>
      <c r="D674" s="224" t="s">
        <v>2077</v>
      </c>
      <c r="E674" s="224" t="s">
        <v>2080</v>
      </c>
      <c r="F674" s="224" t="s">
        <v>2081</v>
      </c>
      <c r="G674" s="224">
        <v>0.75257346032706995</v>
      </c>
      <c r="H674" s="224">
        <v>0.83232683842002597</v>
      </c>
    </row>
    <row r="675" spans="2:8">
      <c r="B675" s="224" t="s">
        <v>108</v>
      </c>
      <c r="C675" s="224" t="s">
        <v>1028</v>
      </c>
      <c r="D675" s="224" t="s">
        <v>2077</v>
      </c>
      <c r="E675" s="224" t="s">
        <v>1893</v>
      </c>
      <c r="F675" s="224" t="s">
        <v>2081</v>
      </c>
      <c r="G675" s="224">
        <v>1</v>
      </c>
      <c r="H675" s="224">
        <v>1</v>
      </c>
    </row>
    <row r="676" spans="2:8">
      <c r="B676" s="224" t="s">
        <v>108</v>
      </c>
      <c r="C676" s="224" t="s">
        <v>1028</v>
      </c>
      <c r="D676" s="224" t="s">
        <v>515</v>
      </c>
      <c r="E676" s="224" t="s">
        <v>497</v>
      </c>
      <c r="F676" s="224" t="s">
        <v>2082</v>
      </c>
      <c r="G676" s="224">
        <v>2.5600267431022598E-3</v>
      </c>
      <c r="H676" s="224">
        <v>1.1654672783605899E-3</v>
      </c>
    </row>
    <row r="677" spans="2:8">
      <c r="B677" s="224" t="s">
        <v>108</v>
      </c>
      <c r="C677" s="224" t="s">
        <v>1028</v>
      </c>
      <c r="D677" s="224" t="s">
        <v>515</v>
      </c>
      <c r="E677" s="224" t="s">
        <v>2079</v>
      </c>
      <c r="F677" s="224" t="s">
        <v>2082</v>
      </c>
      <c r="G677" s="224">
        <v>0.99969688383880395</v>
      </c>
      <c r="H677" s="224">
        <v>0.999124423188674</v>
      </c>
    </row>
    <row r="678" spans="2:8">
      <c r="B678" s="224" t="s">
        <v>108</v>
      </c>
      <c r="C678" s="224" t="s">
        <v>1028</v>
      </c>
      <c r="D678" s="224" t="s">
        <v>515</v>
      </c>
      <c r="E678" s="224" t="s">
        <v>505</v>
      </c>
      <c r="F678" s="224" t="s">
        <v>2082</v>
      </c>
      <c r="G678" s="224">
        <v>1</v>
      </c>
      <c r="H678" s="224">
        <v>1</v>
      </c>
    </row>
    <row r="679" spans="2:8">
      <c r="B679" s="224" t="s">
        <v>108</v>
      </c>
      <c r="C679" s="224" t="s">
        <v>1028</v>
      </c>
      <c r="D679" s="224" t="s">
        <v>515</v>
      </c>
      <c r="E679" s="224" t="s">
        <v>2080</v>
      </c>
      <c r="F679" s="224" t="s">
        <v>2082</v>
      </c>
      <c r="G679" s="224">
        <v>0.80157982980207598</v>
      </c>
      <c r="H679" s="224">
        <v>0.54986784212181905</v>
      </c>
    </row>
    <row r="680" spans="2:8">
      <c r="B680" s="224" t="s">
        <v>108</v>
      </c>
      <c r="C680" s="224" t="s">
        <v>1028</v>
      </c>
      <c r="D680" s="224" t="s">
        <v>515</v>
      </c>
      <c r="E680" s="224" t="s">
        <v>1893</v>
      </c>
      <c r="F680" s="224" t="s">
        <v>2082</v>
      </c>
      <c r="G680" s="224">
        <v>0.86537942715183602</v>
      </c>
      <c r="H680" s="224">
        <v>0.95061253338233898</v>
      </c>
    </row>
    <row r="681" spans="2:8">
      <c r="B681" s="224" t="s">
        <v>111</v>
      </c>
      <c r="C681" s="224" t="s">
        <v>1028</v>
      </c>
      <c r="D681" s="224" t="s">
        <v>2077</v>
      </c>
      <c r="E681" s="224" t="s">
        <v>497</v>
      </c>
      <c r="F681" s="224" t="s">
        <v>2078</v>
      </c>
      <c r="G681" s="224">
        <v>4.9015331196430298E-2</v>
      </c>
      <c r="H681" s="224">
        <v>4.5590175388550203E-2</v>
      </c>
    </row>
    <row r="682" spans="2:8">
      <c r="B682" s="224" t="s">
        <v>111</v>
      </c>
      <c r="C682" s="224" t="s">
        <v>1028</v>
      </c>
      <c r="D682" s="224" t="s">
        <v>2077</v>
      </c>
      <c r="E682" s="224" t="s">
        <v>2079</v>
      </c>
      <c r="F682" s="224" t="s">
        <v>2078</v>
      </c>
      <c r="G682" s="224">
        <v>0.99969872835324602</v>
      </c>
      <c r="H682" s="224">
        <v>0.99951274886340502</v>
      </c>
    </row>
    <row r="683" spans="2:8">
      <c r="B683" s="224" t="s">
        <v>111</v>
      </c>
      <c r="C683" s="224" t="s">
        <v>1028</v>
      </c>
      <c r="D683" s="224" t="s">
        <v>2077</v>
      </c>
      <c r="E683" s="224" t="s">
        <v>505</v>
      </c>
      <c r="F683" s="224" t="s">
        <v>2078</v>
      </c>
      <c r="G683" s="224">
        <v>1</v>
      </c>
      <c r="H683" s="224">
        <v>1</v>
      </c>
    </row>
    <row r="684" spans="2:8">
      <c r="B684" s="224" t="s">
        <v>111</v>
      </c>
      <c r="C684" s="224" t="s">
        <v>1028</v>
      </c>
      <c r="D684" s="224" t="s">
        <v>2077</v>
      </c>
      <c r="E684" s="224" t="s">
        <v>2080</v>
      </c>
      <c r="F684" s="224" t="s">
        <v>2078</v>
      </c>
      <c r="G684" s="224">
        <v>0.60429422765588103</v>
      </c>
      <c r="H684" s="224">
        <v>0.51954733390205898</v>
      </c>
    </row>
    <row r="685" spans="2:8">
      <c r="B685" s="224" t="s">
        <v>111</v>
      </c>
      <c r="C685" s="224" t="s">
        <v>1028</v>
      </c>
      <c r="D685" s="224" t="s">
        <v>2077</v>
      </c>
      <c r="E685" s="224" t="s">
        <v>1893</v>
      </c>
      <c r="F685" s="224" t="s">
        <v>2078</v>
      </c>
      <c r="G685" s="224">
        <v>1</v>
      </c>
      <c r="H685" s="224">
        <v>1</v>
      </c>
    </row>
    <row r="686" spans="2:8">
      <c r="B686" s="224" t="s">
        <v>111</v>
      </c>
      <c r="C686" s="224" t="s">
        <v>1028</v>
      </c>
      <c r="D686" s="224" t="s">
        <v>2077</v>
      </c>
      <c r="E686" s="224" t="s">
        <v>497</v>
      </c>
      <c r="F686" s="224" t="s">
        <v>2081</v>
      </c>
      <c r="G686" s="224">
        <v>4.9015331196430298E-2</v>
      </c>
      <c r="H686" s="224">
        <v>4.5590175388550203E-2</v>
      </c>
    </row>
    <row r="687" spans="2:8">
      <c r="B687" s="224" t="s">
        <v>111</v>
      </c>
      <c r="C687" s="224" t="s">
        <v>1028</v>
      </c>
      <c r="D687" s="224" t="s">
        <v>2077</v>
      </c>
      <c r="E687" s="224" t="s">
        <v>2079</v>
      </c>
      <c r="F687" s="224" t="s">
        <v>2081</v>
      </c>
      <c r="G687" s="224">
        <v>0.99969872835324602</v>
      </c>
      <c r="H687" s="224">
        <v>0.99951274886340502</v>
      </c>
    </row>
    <row r="688" spans="2:8">
      <c r="B688" s="224" t="s">
        <v>111</v>
      </c>
      <c r="C688" s="224" t="s">
        <v>1028</v>
      </c>
      <c r="D688" s="224" t="s">
        <v>2077</v>
      </c>
      <c r="E688" s="224" t="s">
        <v>505</v>
      </c>
      <c r="F688" s="224" t="s">
        <v>2081</v>
      </c>
      <c r="G688" s="224">
        <v>1</v>
      </c>
      <c r="H688" s="224">
        <v>1</v>
      </c>
    </row>
    <row r="689" spans="2:8">
      <c r="B689" s="224" t="s">
        <v>111</v>
      </c>
      <c r="C689" s="224" t="s">
        <v>1028</v>
      </c>
      <c r="D689" s="224" t="s">
        <v>2077</v>
      </c>
      <c r="E689" s="224" t="s">
        <v>2080</v>
      </c>
      <c r="F689" s="224" t="s">
        <v>2081</v>
      </c>
      <c r="G689" s="224">
        <v>0.60429422765588103</v>
      </c>
      <c r="H689" s="224">
        <v>0.51954733390205898</v>
      </c>
    </row>
    <row r="690" spans="2:8">
      <c r="B690" s="224" t="s">
        <v>111</v>
      </c>
      <c r="C690" s="224" t="s">
        <v>1028</v>
      </c>
      <c r="D690" s="224" t="s">
        <v>2077</v>
      </c>
      <c r="E690" s="224" t="s">
        <v>1893</v>
      </c>
      <c r="F690" s="224" t="s">
        <v>2081</v>
      </c>
      <c r="G690" s="224">
        <v>1</v>
      </c>
      <c r="H690" s="224">
        <v>1</v>
      </c>
    </row>
    <row r="691" spans="2:8">
      <c r="B691" s="224" t="s">
        <v>111</v>
      </c>
      <c r="C691" s="224" t="s">
        <v>1028</v>
      </c>
      <c r="D691" s="224" t="s">
        <v>515</v>
      </c>
      <c r="E691" s="224" t="s">
        <v>497</v>
      </c>
      <c r="F691" s="224" t="s">
        <v>2082</v>
      </c>
      <c r="G691" s="224">
        <v>6.0195525532295803E-3</v>
      </c>
      <c r="H691" s="224">
        <v>4.8630078910130801E-3</v>
      </c>
    </row>
    <row r="692" spans="2:8">
      <c r="B692" s="224" t="s">
        <v>111</v>
      </c>
      <c r="C692" s="224" t="s">
        <v>1028</v>
      </c>
      <c r="D692" s="224" t="s">
        <v>515</v>
      </c>
      <c r="E692" s="224" t="s">
        <v>2079</v>
      </c>
      <c r="F692" s="224" t="s">
        <v>2082</v>
      </c>
      <c r="G692" s="224">
        <v>0.99858864432642702</v>
      </c>
      <c r="H692" s="224">
        <v>0.99954970440797597</v>
      </c>
    </row>
    <row r="693" spans="2:8">
      <c r="B693" s="224" t="s">
        <v>111</v>
      </c>
      <c r="C693" s="224" t="s">
        <v>1028</v>
      </c>
      <c r="D693" s="224" t="s">
        <v>515</v>
      </c>
      <c r="E693" s="224" t="s">
        <v>505</v>
      </c>
      <c r="F693" s="224" t="s">
        <v>2082</v>
      </c>
      <c r="G693" s="224">
        <v>1</v>
      </c>
      <c r="H693" s="224">
        <v>1</v>
      </c>
    </row>
    <row r="694" spans="2:8">
      <c r="B694" s="224" t="s">
        <v>111</v>
      </c>
      <c r="C694" s="224" t="s">
        <v>1028</v>
      </c>
      <c r="D694" s="224" t="s">
        <v>515</v>
      </c>
      <c r="E694" s="224" t="s">
        <v>2080</v>
      </c>
      <c r="F694" s="224" t="s">
        <v>2082</v>
      </c>
      <c r="G694" s="224">
        <v>0.41326288391897198</v>
      </c>
      <c r="H694" s="224">
        <v>0.24165200994098501</v>
      </c>
    </row>
    <row r="695" spans="2:8">
      <c r="B695" s="224" t="s">
        <v>111</v>
      </c>
      <c r="C695" s="224" t="s">
        <v>1028</v>
      </c>
      <c r="D695" s="224" t="s">
        <v>515</v>
      </c>
      <c r="E695" s="224" t="s">
        <v>1893</v>
      </c>
      <c r="F695" s="224" t="s">
        <v>2082</v>
      </c>
      <c r="G695" s="224">
        <v>0.67003886493731502</v>
      </c>
      <c r="H695" s="224">
        <v>0.87198574221375402</v>
      </c>
    </row>
    <row r="696" spans="2:8">
      <c r="B696" s="224" t="s">
        <v>114</v>
      </c>
      <c r="C696" s="224" t="s">
        <v>1028</v>
      </c>
      <c r="D696" s="224" t="s">
        <v>2077</v>
      </c>
      <c r="E696" s="224" t="s">
        <v>497</v>
      </c>
      <c r="F696" s="224" t="s">
        <v>2078</v>
      </c>
      <c r="G696" s="224">
        <v>7.0529501191852001E-2</v>
      </c>
      <c r="H696" s="224">
        <v>8.8527072053075306E-2</v>
      </c>
    </row>
    <row r="697" spans="2:8">
      <c r="B697" s="224" t="s">
        <v>114</v>
      </c>
      <c r="C697" s="224" t="s">
        <v>1028</v>
      </c>
      <c r="D697" s="224" t="s">
        <v>2077</v>
      </c>
      <c r="E697" s="224" t="s">
        <v>2079</v>
      </c>
      <c r="F697" s="224" t="s">
        <v>2078</v>
      </c>
      <c r="G697" s="224">
        <v>0.99998583536881702</v>
      </c>
      <c r="H697" s="224">
        <v>0.99997595947541495</v>
      </c>
    </row>
    <row r="698" spans="2:8">
      <c r="B698" s="224" t="s">
        <v>114</v>
      </c>
      <c r="C698" s="224" t="s">
        <v>1028</v>
      </c>
      <c r="D698" s="224" t="s">
        <v>2077</v>
      </c>
      <c r="E698" s="224" t="s">
        <v>505</v>
      </c>
      <c r="F698" s="224" t="s">
        <v>2078</v>
      </c>
      <c r="G698" s="224">
        <v>1</v>
      </c>
      <c r="H698" s="224">
        <v>1</v>
      </c>
    </row>
    <row r="699" spans="2:8">
      <c r="B699" s="224" t="s">
        <v>114</v>
      </c>
      <c r="C699" s="224" t="s">
        <v>1028</v>
      </c>
      <c r="D699" s="224" t="s">
        <v>2077</v>
      </c>
      <c r="E699" s="224" t="s">
        <v>2080</v>
      </c>
      <c r="F699" s="224" t="s">
        <v>2078</v>
      </c>
      <c r="G699" s="224">
        <v>0.76467079752851097</v>
      </c>
      <c r="H699" s="224">
        <v>0.69078060757194304</v>
      </c>
    </row>
    <row r="700" spans="2:8">
      <c r="B700" s="224" t="s">
        <v>114</v>
      </c>
      <c r="C700" s="224" t="s">
        <v>1028</v>
      </c>
      <c r="D700" s="224" t="s">
        <v>2077</v>
      </c>
      <c r="E700" s="224" t="s">
        <v>1893</v>
      </c>
      <c r="F700" s="224" t="s">
        <v>2078</v>
      </c>
      <c r="G700" s="224">
        <v>1</v>
      </c>
      <c r="H700" s="224">
        <v>1</v>
      </c>
    </row>
    <row r="701" spans="2:8">
      <c r="B701" s="224" t="s">
        <v>114</v>
      </c>
      <c r="C701" s="224" t="s">
        <v>1028</v>
      </c>
      <c r="D701" s="224" t="s">
        <v>2077</v>
      </c>
      <c r="E701" s="224" t="s">
        <v>497</v>
      </c>
      <c r="F701" s="224" t="s">
        <v>2081</v>
      </c>
      <c r="G701" s="224">
        <v>7.0529501191852001E-2</v>
      </c>
      <c r="H701" s="224">
        <v>8.8527072053075195E-2</v>
      </c>
    </row>
    <row r="702" spans="2:8">
      <c r="B702" s="224" t="s">
        <v>114</v>
      </c>
      <c r="C702" s="224" t="s">
        <v>1028</v>
      </c>
      <c r="D702" s="224" t="s">
        <v>2077</v>
      </c>
      <c r="E702" s="224" t="s">
        <v>2079</v>
      </c>
      <c r="F702" s="224" t="s">
        <v>2081</v>
      </c>
      <c r="G702" s="224">
        <v>0.99998583536881702</v>
      </c>
      <c r="H702" s="224">
        <v>0.99997595947541495</v>
      </c>
    </row>
    <row r="703" spans="2:8">
      <c r="B703" s="224" t="s">
        <v>114</v>
      </c>
      <c r="C703" s="224" t="s">
        <v>1028</v>
      </c>
      <c r="D703" s="224" t="s">
        <v>2077</v>
      </c>
      <c r="E703" s="224" t="s">
        <v>505</v>
      </c>
      <c r="F703" s="224" t="s">
        <v>2081</v>
      </c>
      <c r="G703" s="224">
        <v>1</v>
      </c>
      <c r="H703" s="224">
        <v>1</v>
      </c>
    </row>
    <row r="704" spans="2:8">
      <c r="B704" s="224" t="s">
        <v>114</v>
      </c>
      <c r="C704" s="224" t="s">
        <v>1028</v>
      </c>
      <c r="D704" s="224" t="s">
        <v>2077</v>
      </c>
      <c r="E704" s="224" t="s">
        <v>2080</v>
      </c>
      <c r="F704" s="224" t="s">
        <v>2081</v>
      </c>
      <c r="G704" s="224">
        <v>0.76467079752851097</v>
      </c>
      <c r="H704" s="224">
        <v>0.69078060757194304</v>
      </c>
    </row>
    <row r="705" spans="2:8">
      <c r="B705" s="224" t="s">
        <v>114</v>
      </c>
      <c r="C705" s="224" t="s">
        <v>1028</v>
      </c>
      <c r="D705" s="224" t="s">
        <v>2077</v>
      </c>
      <c r="E705" s="224" t="s">
        <v>1893</v>
      </c>
      <c r="F705" s="224" t="s">
        <v>2081</v>
      </c>
      <c r="G705" s="224">
        <v>1</v>
      </c>
      <c r="H705" s="224">
        <v>1</v>
      </c>
    </row>
    <row r="706" spans="2:8">
      <c r="B706" s="224" t="s">
        <v>114</v>
      </c>
      <c r="C706" s="224" t="s">
        <v>1028</v>
      </c>
      <c r="D706" s="224" t="s">
        <v>515</v>
      </c>
      <c r="E706" s="224" t="s">
        <v>497</v>
      </c>
      <c r="F706" s="224" t="s">
        <v>2082</v>
      </c>
      <c r="G706" s="224">
        <v>1.01753773760473E-2</v>
      </c>
      <c r="H706" s="224">
        <v>5.8711053561177704E-3</v>
      </c>
    </row>
    <row r="707" spans="2:8">
      <c r="B707" s="224" t="s">
        <v>114</v>
      </c>
      <c r="C707" s="224" t="s">
        <v>1028</v>
      </c>
      <c r="D707" s="224" t="s">
        <v>515</v>
      </c>
      <c r="E707" s="224" t="s">
        <v>2079</v>
      </c>
      <c r="F707" s="224" t="s">
        <v>2082</v>
      </c>
      <c r="G707" s="224">
        <v>0.999993006655988</v>
      </c>
      <c r="H707" s="224">
        <v>0.99999584793021101</v>
      </c>
    </row>
    <row r="708" spans="2:8">
      <c r="B708" s="224" t="s">
        <v>114</v>
      </c>
      <c r="C708" s="224" t="s">
        <v>1028</v>
      </c>
      <c r="D708" s="224" t="s">
        <v>515</v>
      </c>
      <c r="E708" s="224" t="s">
        <v>505</v>
      </c>
      <c r="F708" s="224" t="s">
        <v>2082</v>
      </c>
      <c r="G708" s="224">
        <v>1</v>
      </c>
      <c r="H708" s="224">
        <v>1</v>
      </c>
    </row>
    <row r="709" spans="2:8">
      <c r="B709" s="224" t="s">
        <v>114</v>
      </c>
      <c r="C709" s="224" t="s">
        <v>1028</v>
      </c>
      <c r="D709" s="224" t="s">
        <v>515</v>
      </c>
      <c r="E709" s="224" t="s">
        <v>2080</v>
      </c>
      <c r="F709" s="224" t="s">
        <v>2082</v>
      </c>
      <c r="G709" s="224">
        <v>0.71614543518576901</v>
      </c>
      <c r="H709" s="224">
        <v>0.47451458964002502</v>
      </c>
    </row>
    <row r="710" spans="2:8">
      <c r="B710" s="224" t="s">
        <v>114</v>
      </c>
      <c r="C710" s="224" t="s">
        <v>1028</v>
      </c>
      <c r="D710" s="224" t="s">
        <v>515</v>
      </c>
      <c r="E710" s="224" t="s">
        <v>1893</v>
      </c>
      <c r="F710" s="224" t="s">
        <v>2082</v>
      </c>
      <c r="G710" s="224">
        <v>0.82626365737702101</v>
      </c>
      <c r="H710" s="224">
        <v>0.93136135660138897</v>
      </c>
    </row>
    <row r="711" spans="2:8">
      <c r="B711" s="224" t="s">
        <v>117</v>
      </c>
      <c r="C711" s="224" t="s">
        <v>1028</v>
      </c>
      <c r="D711" s="224" t="s">
        <v>2077</v>
      </c>
      <c r="E711" s="224" t="s">
        <v>497</v>
      </c>
      <c r="F711" s="224" t="s">
        <v>2078</v>
      </c>
      <c r="G711" s="224">
        <v>6.12905621467075E-2</v>
      </c>
      <c r="H711" s="224">
        <v>5.8332045409002803E-2</v>
      </c>
    </row>
    <row r="712" spans="2:8">
      <c r="B712" s="224" t="s">
        <v>117</v>
      </c>
      <c r="C712" s="224" t="s">
        <v>1028</v>
      </c>
      <c r="D712" s="224" t="s">
        <v>2077</v>
      </c>
      <c r="E712" s="224" t="s">
        <v>2079</v>
      </c>
      <c r="F712" s="224" t="s">
        <v>2078</v>
      </c>
      <c r="G712" s="224">
        <v>0.99977443419261403</v>
      </c>
      <c r="H712" s="224">
        <v>0.999489454016529</v>
      </c>
    </row>
    <row r="713" spans="2:8">
      <c r="B713" s="224" t="s">
        <v>117</v>
      </c>
      <c r="C713" s="224" t="s">
        <v>1028</v>
      </c>
      <c r="D713" s="224" t="s">
        <v>2077</v>
      </c>
      <c r="E713" s="224" t="s">
        <v>505</v>
      </c>
      <c r="F713" s="224" t="s">
        <v>2078</v>
      </c>
      <c r="G713" s="224">
        <v>1</v>
      </c>
      <c r="H713" s="224">
        <v>1</v>
      </c>
    </row>
    <row r="714" spans="2:8">
      <c r="B714" s="224" t="s">
        <v>117</v>
      </c>
      <c r="C714" s="224" t="s">
        <v>1028</v>
      </c>
      <c r="D714" s="224" t="s">
        <v>2077</v>
      </c>
      <c r="E714" s="224" t="s">
        <v>2080</v>
      </c>
      <c r="F714" s="224" t="s">
        <v>2078</v>
      </c>
      <c r="G714" s="224">
        <v>0.67863934637717105</v>
      </c>
      <c r="H714" s="224">
        <v>0.54631712371889196</v>
      </c>
    </row>
    <row r="715" spans="2:8">
      <c r="B715" s="224" t="s">
        <v>117</v>
      </c>
      <c r="C715" s="224" t="s">
        <v>1028</v>
      </c>
      <c r="D715" s="224" t="s">
        <v>2077</v>
      </c>
      <c r="E715" s="224" t="s">
        <v>1893</v>
      </c>
      <c r="F715" s="224" t="s">
        <v>2078</v>
      </c>
      <c r="G715" s="224">
        <v>1</v>
      </c>
      <c r="H715" s="224">
        <v>1</v>
      </c>
    </row>
    <row r="716" spans="2:8">
      <c r="B716" s="224" t="s">
        <v>117</v>
      </c>
      <c r="C716" s="224" t="s">
        <v>1028</v>
      </c>
      <c r="D716" s="224" t="s">
        <v>2077</v>
      </c>
      <c r="E716" s="224" t="s">
        <v>497</v>
      </c>
      <c r="F716" s="224" t="s">
        <v>2081</v>
      </c>
      <c r="G716" s="224">
        <v>6.12905621467075E-2</v>
      </c>
      <c r="H716" s="224">
        <v>5.8332045409002803E-2</v>
      </c>
    </row>
    <row r="717" spans="2:8">
      <c r="B717" s="224" t="s">
        <v>117</v>
      </c>
      <c r="C717" s="224" t="s">
        <v>1028</v>
      </c>
      <c r="D717" s="224" t="s">
        <v>2077</v>
      </c>
      <c r="E717" s="224" t="s">
        <v>2079</v>
      </c>
      <c r="F717" s="224" t="s">
        <v>2081</v>
      </c>
      <c r="G717" s="224">
        <v>0.99977443419261403</v>
      </c>
      <c r="H717" s="224">
        <v>0.999489454016529</v>
      </c>
    </row>
    <row r="718" spans="2:8">
      <c r="B718" s="224" t="s">
        <v>117</v>
      </c>
      <c r="C718" s="224" t="s">
        <v>1028</v>
      </c>
      <c r="D718" s="224" t="s">
        <v>2077</v>
      </c>
      <c r="E718" s="224" t="s">
        <v>505</v>
      </c>
      <c r="F718" s="224" t="s">
        <v>2081</v>
      </c>
      <c r="G718" s="224">
        <v>1</v>
      </c>
      <c r="H718" s="224">
        <v>1</v>
      </c>
    </row>
    <row r="719" spans="2:8">
      <c r="B719" s="224" t="s">
        <v>117</v>
      </c>
      <c r="C719" s="224" t="s">
        <v>1028</v>
      </c>
      <c r="D719" s="224" t="s">
        <v>2077</v>
      </c>
      <c r="E719" s="224" t="s">
        <v>2080</v>
      </c>
      <c r="F719" s="224" t="s">
        <v>2081</v>
      </c>
      <c r="G719" s="224">
        <v>0.67863934637717105</v>
      </c>
      <c r="H719" s="224">
        <v>0.54631712371889196</v>
      </c>
    </row>
    <row r="720" spans="2:8">
      <c r="B720" s="224" t="s">
        <v>117</v>
      </c>
      <c r="C720" s="224" t="s">
        <v>1028</v>
      </c>
      <c r="D720" s="224" t="s">
        <v>2077</v>
      </c>
      <c r="E720" s="224" t="s">
        <v>1893</v>
      </c>
      <c r="F720" s="224" t="s">
        <v>2081</v>
      </c>
      <c r="G720" s="224">
        <v>1</v>
      </c>
      <c r="H720" s="224">
        <v>1</v>
      </c>
    </row>
    <row r="721" spans="2:8">
      <c r="B721" s="224" t="s">
        <v>117</v>
      </c>
      <c r="C721" s="224" t="s">
        <v>1028</v>
      </c>
      <c r="D721" s="224" t="s">
        <v>515</v>
      </c>
      <c r="E721" s="224" t="s">
        <v>497</v>
      </c>
      <c r="F721" s="224" t="s">
        <v>2082</v>
      </c>
      <c r="G721" s="224">
        <v>9.5763521609786208E-3</v>
      </c>
      <c r="H721" s="224">
        <v>9.7452764087643997E-3</v>
      </c>
    </row>
    <row r="722" spans="2:8">
      <c r="B722" s="224" t="s">
        <v>117</v>
      </c>
      <c r="C722" s="224" t="s">
        <v>1028</v>
      </c>
      <c r="D722" s="224" t="s">
        <v>515</v>
      </c>
      <c r="E722" s="224" t="s">
        <v>2079</v>
      </c>
      <c r="F722" s="224" t="s">
        <v>2082</v>
      </c>
      <c r="G722" s="224">
        <v>0.99965980964152101</v>
      </c>
      <c r="H722" s="224">
        <v>0.999926695514612</v>
      </c>
    </row>
    <row r="723" spans="2:8">
      <c r="B723" s="224" t="s">
        <v>117</v>
      </c>
      <c r="C723" s="224" t="s">
        <v>1028</v>
      </c>
      <c r="D723" s="224" t="s">
        <v>515</v>
      </c>
      <c r="E723" s="224" t="s">
        <v>505</v>
      </c>
      <c r="F723" s="224" t="s">
        <v>2082</v>
      </c>
      <c r="G723" s="224">
        <v>1</v>
      </c>
      <c r="H723" s="224">
        <v>1</v>
      </c>
    </row>
    <row r="724" spans="2:8">
      <c r="B724" s="224" t="s">
        <v>117</v>
      </c>
      <c r="C724" s="224" t="s">
        <v>1028</v>
      </c>
      <c r="D724" s="224" t="s">
        <v>515</v>
      </c>
      <c r="E724" s="224" t="s">
        <v>2080</v>
      </c>
      <c r="F724" s="224" t="s">
        <v>2082</v>
      </c>
      <c r="G724" s="224">
        <v>0.52331473559280495</v>
      </c>
      <c r="H724" s="224">
        <v>0.318193458086101</v>
      </c>
    </row>
    <row r="725" spans="2:8">
      <c r="B725" s="224" t="s">
        <v>117</v>
      </c>
      <c r="C725" s="224" t="s">
        <v>1028</v>
      </c>
      <c r="D725" s="224" t="s">
        <v>515</v>
      </c>
      <c r="E725" s="224" t="s">
        <v>1893</v>
      </c>
      <c r="F725" s="224" t="s">
        <v>2082</v>
      </c>
      <c r="G725" s="224">
        <v>0.71315905249087896</v>
      </c>
      <c r="H725" s="224">
        <v>0.81391054116053296</v>
      </c>
    </row>
    <row r="726" spans="2:8">
      <c r="B726" s="224" t="s">
        <v>119</v>
      </c>
      <c r="C726" s="224" t="s">
        <v>1028</v>
      </c>
      <c r="D726" s="224" t="s">
        <v>2077</v>
      </c>
      <c r="E726" s="224" t="s">
        <v>497</v>
      </c>
      <c r="F726" s="224" t="s">
        <v>2078</v>
      </c>
      <c r="G726" s="224">
        <v>3.9928074099821402E-2</v>
      </c>
      <c r="H726" s="224">
        <v>5.64516098561961E-2</v>
      </c>
    </row>
    <row r="727" spans="2:8">
      <c r="B727" s="224" t="s">
        <v>119</v>
      </c>
      <c r="C727" s="224" t="s">
        <v>1028</v>
      </c>
      <c r="D727" s="224" t="s">
        <v>2077</v>
      </c>
      <c r="E727" s="224" t="s">
        <v>2079</v>
      </c>
      <c r="F727" s="224" t="s">
        <v>2078</v>
      </c>
      <c r="G727" s="224">
        <v>0.99997869759476898</v>
      </c>
      <c r="H727" s="224">
        <v>0.99994420015076801</v>
      </c>
    </row>
    <row r="728" spans="2:8">
      <c r="B728" s="224" t="s">
        <v>119</v>
      </c>
      <c r="C728" s="224" t="s">
        <v>1028</v>
      </c>
      <c r="D728" s="224" t="s">
        <v>2077</v>
      </c>
      <c r="E728" s="224" t="s">
        <v>505</v>
      </c>
      <c r="F728" s="224" t="s">
        <v>2078</v>
      </c>
      <c r="G728" s="224">
        <v>1</v>
      </c>
      <c r="H728" s="224">
        <v>1</v>
      </c>
    </row>
    <row r="729" spans="2:8">
      <c r="B729" s="224" t="s">
        <v>119</v>
      </c>
      <c r="C729" s="224" t="s">
        <v>1028</v>
      </c>
      <c r="D729" s="224" t="s">
        <v>2077</v>
      </c>
      <c r="E729" s="224" t="s">
        <v>2080</v>
      </c>
      <c r="F729" s="224" t="s">
        <v>2078</v>
      </c>
      <c r="G729" s="224">
        <v>0.33072106076096403</v>
      </c>
      <c r="H729" s="224">
        <v>0.23450772972764999</v>
      </c>
    </row>
    <row r="730" spans="2:8">
      <c r="B730" s="224" t="s">
        <v>119</v>
      </c>
      <c r="C730" s="224" t="s">
        <v>1028</v>
      </c>
      <c r="D730" s="224" t="s">
        <v>2077</v>
      </c>
      <c r="E730" s="224" t="s">
        <v>1893</v>
      </c>
      <c r="F730" s="224" t="s">
        <v>2078</v>
      </c>
      <c r="G730" s="224">
        <v>1</v>
      </c>
      <c r="H730" s="224">
        <v>1</v>
      </c>
    </row>
    <row r="731" spans="2:8">
      <c r="B731" s="224" t="s">
        <v>119</v>
      </c>
      <c r="C731" s="224" t="s">
        <v>1028</v>
      </c>
      <c r="D731" s="224" t="s">
        <v>2077</v>
      </c>
      <c r="E731" s="224" t="s">
        <v>497</v>
      </c>
      <c r="F731" s="224" t="s">
        <v>2081</v>
      </c>
      <c r="G731" s="224">
        <v>3.9928074099821402E-2</v>
      </c>
      <c r="H731" s="224">
        <v>5.6451609856196003E-2</v>
      </c>
    </row>
    <row r="732" spans="2:8">
      <c r="B732" s="224" t="s">
        <v>119</v>
      </c>
      <c r="C732" s="224" t="s">
        <v>1028</v>
      </c>
      <c r="D732" s="224" t="s">
        <v>2077</v>
      </c>
      <c r="E732" s="224" t="s">
        <v>2079</v>
      </c>
      <c r="F732" s="224" t="s">
        <v>2081</v>
      </c>
      <c r="G732" s="224">
        <v>0.99997869759476898</v>
      </c>
      <c r="H732" s="224">
        <v>0.99994420015076801</v>
      </c>
    </row>
    <row r="733" spans="2:8">
      <c r="B733" s="224" t="s">
        <v>119</v>
      </c>
      <c r="C733" s="224" t="s">
        <v>1028</v>
      </c>
      <c r="D733" s="224" t="s">
        <v>2077</v>
      </c>
      <c r="E733" s="224" t="s">
        <v>505</v>
      </c>
      <c r="F733" s="224" t="s">
        <v>2081</v>
      </c>
      <c r="G733" s="224">
        <v>1</v>
      </c>
      <c r="H733" s="224">
        <v>1</v>
      </c>
    </row>
    <row r="734" spans="2:8">
      <c r="B734" s="224" t="s">
        <v>119</v>
      </c>
      <c r="C734" s="224" t="s">
        <v>1028</v>
      </c>
      <c r="D734" s="224" t="s">
        <v>2077</v>
      </c>
      <c r="E734" s="224" t="s">
        <v>2080</v>
      </c>
      <c r="F734" s="224" t="s">
        <v>2081</v>
      </c>
      <c r="G734" s="224">
        <v>0.33072106076096403</v>
      </c>
      <c r="H734" s="224">
        <v>0.23450772972764999</v>
      </c>
    </row>
    <row r="735" spans="2:8">
      <c r="B735" s="224" t="s">
        <v>119</v>
      </c>
      <c r="C735" s="224" t="s">
        <v>1028</v>
      </c>
      <c r="D735" s="224" t="s">
        <v>2077</v>
      </c>
      <c r="E735" s="224" t="s">
        <v>1893</v>
      </c>
      <c r="F735" s="224" t="s">
        <v>2081</v>
      </c>
      <c r="G735" s="224">
        <v>1</v>
      </c>
      <c r="H735" s="224">
        <v>1</v>
      </c>
    </row>
    <row r="736" spans="2:8">
      <c r="B736" s="224" t="s">
        <v>119</v>
      </c>
      <c r="C736" s="224" t="s">
        <v>1028</v>
      </c>
      <c r="D736" s="224" t="s">
        <v>515</v>
      </c>
      <c r="E736" s="224" t="s">
        <v>497</v>
      </c>
      <c r="F736" s="224" t="s">
        <v>2082</v>
      </c>
      <c r="G736" s="224">
        <v>5.2877248337691802E-3</v>
      </c>
      <c r="H736" s="224">
        <v>6.6528759041264004E-3</v>
      </c>
    </row>
    <row r="737" spans="2:8">
      <c r="B737" s="224" t="s">
        <v>119</v>
      </c>
      <c r="C737" s="224" t="s">
        <v>1028</v>
      </c>
      <c r="D737" s="224" t="s">
        <v>515</v>
      </c>
      <c r="E737" s="224" t="s">
        <v>2079</v>
      </c>
      <c r="F737" s="224" t="s">
        <v>2082</v>
      </c>
      <c r="G737" s="224">
        <v>0.99815931734450003</v>
      </c>
      <c r="H737" s="224">
        <v>0.99888145072749301</v>
      </c>
    </row>
    <row r="738" spans="2:8">
      <c r="B738" s="224" t="s">
        <v>119</v>
      </c>
      <c r="C738" s="224" t="s">
        <v>1028</v>
      </c>
      <c r="D738" s="224" t="s">
        <v>515</v>
      </c>
      <c r="E738" s="224" t="s">
        <v>505</v>
      </c>
      <c r="F738" s="224" t="s">
        <v>2082</v>
      </c>
      <c r="G738" s="224">
        <v>1</v>
      </c>
      <c r="H738" s="224">
        <v>1</v>
      </c>
    </row>
    <row r="739" spans="2:8">
      <c r="B739" s="224" t="s">
        <v>119</v>
      </c>
      <c r="C739" s="224" t="s">
        <v>1028</v>
      </c>
      <c r="D739" s="224" t="s">
        <v>515</v>
      </c>
      <c r="E739" s="224" t="s">
        <v>2080</v>
      </c>
      <c r="F739" s="224" t="s">
        <v>2082</v>
      </c>
      <c r="G739" s="224">
        <v>0.32574339998625401</v>
      </c>
      <c r="H739" s="224">
        <v>0.19447587135202099</v>
      </c>
    </row>
    <row r="740" spans="2:8">
      <c r="B740" s="224" t="s">
        <v>119</v>
      </c>
      <c r="C740" s="224" t="s">
        <v>1028</v>
      </c>
      <c r="D740" s="224" t="s">
        <v>515</v>
      </c>
      <c r="E740" s="224" t="s">
        <v>1893</v>
      </c>
      <c r="F740" s="224" t="s">
        <v>2082</v>
      </c>
      <c r="G740" s="224">
        <v>0.56345012474015399</v>
      </c>
      <c r="H740" s="224">
        <v>0.78910016648495596</v>
      </c>
    </row>
    <row r="741" spans="2:8">
      <c r="B741" s="224" t="s">
        <v>122</v>
      </c>
      <c r="C741" s="224" t="s">
        <v>1028</v>
      </c>
      <c r="D741" s="224" t="s">
        <v>2077</v>
      </c>
      <c r="E741" s="224" t="s">
        <v>497</v>
      </c>
      <c r="F741" s="224" t="s">
        <v>2078</v>
      </c>
      <c r="G741" s="224">
        <v>7.2867046504788202E-2</v>
      </c>
      <c r="H741" s="224">
        <v>0.110547893288221</v>
      </c>
    </row>
    <row r="742" spans="2:8">
      <c r="B742" s="224" t="s">
        <v>122</v>
      </c>
      <c r="C742" s="224" t="s">
        <v>1028</v>
      </c>
      <c r="D742" s="224" t="s">
        <v>2077</v>
      </c>
      <c r="E742" s="224" t="s">
        <v>2079</v>
      </c>
      <c r="F742" s="224" t="s">
        <v>2078</v>
      </c>
      <c r="G742" s="224">
        <v>0.99995251012859099</v>
      </c>
      <c r="H742" s="224">
        <v>0.99993958758191903</v>
      </c>
    </row>
    <row r="743" spans="2:8">
      <c r="B743" s="224" t="s">
        <v>122</v>
      </c>
      <c r="C743" s="224" t="s">
        <v>1028</v>
      </c>
      <c r="D743" s="224" t="s">
        <v>2077</v>
      </c>
      <c r="E743" s="224" t="s">
        <v>505</v>
      </c>
      <c r="F743" s="224" t="s">
        <v>2078</v>
      </c>
      <c r="G743" s="224">
        <v>1</v>
      </c>
      <c r="H743" s="224">
        <v>1</v>
      </c>
    </row>
    <row r="744" spans="2:8">
      <c r="B744" s="224" t="s">
        <v>122</v>
      </c>
      <c r="C744" s="224" t="s">
        <v>1028</v>
      </c>
      <c r="D744" s="224" t="s">
        <v>2077</v>
      </c>
      <c r="E744" s="224" t="s">
        <v>2080</v>
      </c>
      <c r="F744" s="224" t="s">
        <v>2078</v>
      </c>
      <c r="G744" s="224">
        <v>0.73713830493639099</v>
      </c>
      <c r="H744" s="224">
        <v>0.77177349744172397</v>
      </c>
    </row>
    <row r="745" spans="2:8">
      <c r="B745" s="224" t="s">
        <v>122</v>
      </c>
      <c r="C745" s="224" t="s">
        <v>1028</v>
      </c>
      <c r="D745" s="224" t="s">
        <v>2077</v>
      </c>
      <c r="E745" s="224" t="s">
        <v>1893</v>
      </c>
      <c r="F745" s="224" t="s">
        <v>2078</v>
      </c>
      <c r="G745" s="224">
        <v>1</v>
      </c>
      <c r="H745" s="224">
        <v>1</v>
      </c>
    </row>
    <row r="746" spans="2:8">
      <c r="B746" s="224" t="s">
        <v>122</v>
      </c>
      <c r="C746" s="224" t="s">
        <v>1028</v>
      </c>
      <c r="D746" s="224" t="s">
        <v>2077</v>
      </c>
      <c r="E746" s="224" t="s">
        <v>497</v>
      </c>
      <c r="F746" s="224" t="s">
        <v>2081</v>
      </c>
      <c r="G746" s="224">
        <v>7.2867046504788202E-2</v>
      </c>
      <c r="H746" s="224">
        <v>0.110547893288221</v>
      </c>
    </row>
    <row r="747" spans="2:8">
      <c r="B747" s="224" t="s">
        <v>122</v>
      </c>
      <c r="C747" s="224" t="s">
        <v>1028</v>
      </c>
      <c r="D747" s="224" t="s">
        <v>2077</v>
      </c>
      <c r="E747" s="224" t="s">
        <v>2079</v>
      </c>
      <c r="F747" s="224" t="s">
        <v>2081</v>
      </c>
      <c r="G747" s="224">
        <v>0.99995251012859099</v>
      </c>
      <c r="H747" s="224">
        <v>0.99993958758191903</v>
      </c>
    </row>
    <row r="748" spans="2:8">
      <c r="B748" s="224" t="s">
        <v>122</v>
      </c>
      <c r="C748" s="224" t="s">
        <v>1028</v>
      </c>
      <c r="D748" s="224" t="s">
        <v>2077</v>
      </c>
      <c r="E748" s="224" t="s">
        <v>505</v>
      </c>
      <c r="F748" s="224" t="s">
        <v>2081</v>
      </c>
      <c r="G748" s="224">
        <v>1</v>
      </c>
      <c r="H748" s="224">
        <v>1</v>
      </c>
    </row>
    <row r="749" spans="2:8">
      <c r="B749" s="224" t="s">
        <v>122</v>
      </c>
      <c r="C749" s="224" t="s">
        <v>1028</v>
      </c>
      <c r="D749" s="224" t="s">
        <v>2077</v>
      </c>
      <c r="E749" s="224" t="s">
        <v>2080</v>
      </c>
      <c r="F749" s="224" t="s">
        <v>2081</v>
      </c>
      <c r="G749" s="224">
        <v>0.73713830493639099</v>
      </c>
      <c r="H749" s="224">
        <v>0.77177349744172397</v>
      </c>
    </row>
    <row r="750" spans="2:8">
      <c r="B750" s="224" t="s">
        <v>122</v>
      </c>
      <c r="C750" s="224" t="s">
        <v>1028</v>
      </c>
      <c r="D750" s="224" t="s">
        <v>2077</v>
      </c>
      <c r="E750" s="224" t="s">
        <v>1893</v>
      </c>
      <c r="F750" s="224" t="s">
        <v>2081</v>
      </c>
      <c r="G750" s="224">
        <v>1</v>
      </c>
      <c r="H750" s="224">
        <v>1</v>
      </c>
    </row>
    <row r="751" spans="2:8">
      <c r="B751" s="224" t="s">
        <v>122</v>
      </c>
      <c r="C751" s="224" t="s">
        <v>1028</v>
      </c>
      <c r="D751" s="224" t="s">
        <v>515</v>
      </c>
      <c r="E751" s="224" t="s">
        <v>497</v>
      </c>
      <c r="F751" s="224" t="s">
        <v>2082</v>
      </c>
      <c r="G751" s="224">
        <v>6.3623505397353399E-3</v>
      </c>
      <c r="H751" s="224">
        <v>5.2525921743287497E-3</v>
      </c>
    </row>
    <row r="752" spans="2:8">
      <c r="B752" s="224" t="s">
        <v>122</v>
      </c>
      <c r="C752" s="224" t="s">
        <v>1028</v>
      </c>
      <c r="D752" s="224" t="s">
        <v>515</v>
      </c>
      <c r="E752" s="224" t="s">
        <v>2079</v>
      </c>
      <c r="F752" s="224" t="s">
        <v>2082</v>
      </c>
      <c r="G752" s="224">
        <v>0.99997800896967903</v>
      </c>
      <c r="H752" s="224">
        <v>0.99998573226514098</v>
      </c>
    </row>
    <row r="753" spans="2:8">
      <c r="B753" s="224" t="s">
        <v>122</v>
      </c>
      <c r="C753" s="224" t="s">
        <v>1028</v>
      </c>
      <c r="D753" s="224" t="s">
        <v>515</v>
      </c>
      <c r="E753" s="224" t="s">
        <v>505</v>
      </c>
      <c r="F753" s="224" t="s">
        <v>2082</v>
      </c>
      <c r="G753" s="224">
        <v>1</v>
      </c>
      <c r="H753" s="224">
        <v>1</v>
      </c>
    </row>
    <row r="754" spans="2:8">
      <c r="B754" s="224" t="s">
        <v>122</v>
      </c>
      <c r="C754" s="224" t="s">
        <v>1028</v>
      </c>
      <c r="D754" s="224" t="s">
        <v>515</v>
      </c>
      <c r="E754" s="224" t="s">
        <v>2080</v>
      </c>
      <c r="F754" s="224" t="s">
        <v>2082</v>
      </c>
      <c r="G754" s="224">
        <v>0.51270413880620103</v>
      </c>
      <c r="H754" s="224">
        <v>0.33478249238325197</v>
      </c>
    </row>
    <row r="755" spans="2:8">
      <c r="B755" s="224" t="s">
        <v>122</v>
      </c>
      <c r="C755" s="224" t="s">
        <v>1028</v>
      </c>
      <c r="D755" s="224" t="s">
        <v>515</v>
      </c>
      <c r="E755" s="224" t="s">
        <v>1893</v>
      </c>
      <c r="F755" s="224" t="s">
        <v>2082</v>
      </c>
      <c r="G755" s="224">
        <v>0.74345858905029805</v>
      </c>
      <c r="H755" s="224">
        <v>0.86424107415689799</v>
      </c>
    </row>
    <row r="756" spans="2:8">
      <c r="B756" s="224" t="s">
        <v>125</v>
      </c>
      <c r="C756" s="224" t="s">
        <v>1028</v>
      </c>
      <c r="D756" s="224" t="s">
        <v>2077</v>
      </c>
      <c r="E756" s="224" t="s">
        <v>497</v>
      </c>
      <c r="F756" s="224" t="s">
        <v>2078</v>
      </c>
      <c r="G756" s="224">
        <v>6.3242894126874297E-2</v>
      </c>
      <c r="H756" s="224">
        <v>0.169197027346743</v>
      </c>
    </row>
    <row r="757" spans="2:8">
      <c r="B757" s="224" t="s">
        <v>125</v>
      </c>
      <c r="C757" s="224" t="s">
        <v>1028</v>
      </c>
      <c r="D757" s="224" t="s">
        <v>2077</v>
      </c>
      <c r="E757" s="224" t="s">
        <v>2079</v>
      </c>
      <c r="F757" s="224" t="s">
        <v>2078</v>
      </c>
      <c r="G757" s="224">
        <v>0.99999999999136302</v>
      </c>
      <c r="H757" s="224">
        <v>0.99999999999587896</v>
      </c>
    </row>
    <row r="758" spans="2:8">
      <c r="B758" s="224" t="s">
        <v>125</v>
      </c>
      <c r="C758" s="224" t="s">
        <v>1028</v>
      </c>
      <c r="D758" s="224" t="s">
        <v>2077</v>
      </c>
      <c r="E758" s="224" t="s">
        <v>505</v>
      </c>
      <c r="F758" s="224" t="s">
        <v>2078</v>
      </c>
      <c r="G758" s="224">
        <v>1</v>
      </c>
      <c r="H758" s="224">
        <v>1</v>
      </c>
    </row>
    <row r="759" spans="2:8">
      <c r="B759" s="224" t="s">
        <v>125</v>
      </c>
      <c r="C759" s="224" t="s">
        <v>1028</v>
      </c>
      <c r="D759" s="224" t="s">
        <v>2077</v>
      </c>
      <c r="E759" s="224" t="s">
        <v>2080</v>
      </c>
      <c r="F759" s="224" t="s">
        <v>2078</v>
      </c>
      <c r="G759" s="224">
        <v>0.80149130353730702</v>
      </c>
      <c r="H759" s="224">
        <v>0.86662145809756796</v>
      </c>
    </row>
    <row r="760" spans="2:8">
      <c r="B760" s="224" t="s">
        <v>125</v>
      </c>
      <c r="C760" s="224" t="s">
        <v>1028</v>
      </c>
      <c r="D760" s="224" t="s">
        <v>2077</v>
      </c>
      <c r="E760" s="224" t="s">
        <v>1893</v>
      </c>
      <c r="F760" s="224" t="s">
        <v>2078</v>
      </c>
      <c r="G760" s="224">
        <v>1</v>
      </c>
      <c r="H760" s="224">
        <v>1</v>
      </c>
    </row>
    <row r="761" spans="2:8">
      <c r="B761" s="224" t="s">
        <v>125</v>
      </c>
      <c r="C761" s="224" t="s">
        <v>1028</v>
      </c>
      <c r="D761" s="224" t="s">
        <v>2077</v>
      </c>
      <c r="E761" s="224" t="s">
        <v>497</v>
      </c>
      <c r="F761" s="224" t="s">
        <v>2081</v>
      </c>
      <c r="G761" s="224">
        <v>6.3242894126874297E-2</v>
      </c>
      <c r="H761" s="224">
        <v>0.169197027346743</v>
      </c>
    </row>
    <row r="762" spans="2:8">
      <c r="B762" s="224" t="s">
        <v>125</v>
      </c>
      <c r="C762" s="224" t="s">
        <v>1028</v>
      </c>
      <c r="D762" s="224" t="s">
        <v>2077</v>
      </c>
      <c r="E762" s="224" t="s">
        <v>2079</v>
      </c>
      <c r="F762" s="224" t="s">
        <v>2081</v>
      </c>
      <c r="G762" s="224">
        <v>0.99999999999136302</v>
      </c>
      <c r="H762" s="224">
        <v>0.99999999999587896</v>
      </c>
    </row>
    <row r="763" spans="2:8">
      <c r="B763" s="224" t="s">
        <v>125</v>
      </c>
      <c r="C763" s="224" t="s">
        <v>1028</v>
      </c>
      <c r="D763" s="224" t="s">
        <v>2077</v>
      </c>
      <c r="E763" s="224" t="s">
        <v>505</v>
      </c>
      <c r="F763" s="224" t="s">
        <v>2081</v>
      </c>
      <c r="G763" s="224">
        <v>1</v>
      </c>
      <c r="H763" s="224">
        <v>1</v>
      </c>
    </row>
    <row r="764" spans="2:8">
      <c r="B764" s="224" t="s">
        <v>125</v>
      </c>
      <c r="C764" s="224" t="s">
        <v>1028</v>
      </c>
      <c r="D764" s="224" t="s">
        <v>2077</v>
      </c>
      <c r="E764" s="224" t="s">
        <v>2080</v>
      </c>
      <c r="F764" s="224" t="s">
        <v>2081</v>
      </c>
      <c r="G764" s="224">
        <v>0.80149130353730702</v>
      </c>
      <c r="H764" s="224">
        <v>0.86662145809756796</v>
      </c>
    </row>
    <row r="765" spans="2:8">
      <c r="B765" s="224" t="s">
        <v>125</v>
      </c>
      <c r="C765" s="224" t="s">
        <v>1028</v>
      </c>
      <c r="D765" s="224" t="s">
        <v>2077</v>
      </c>
      <c r="E765" s="224" t="s">
        <v>1893</v>
      </c>
      <c r="F765" s="224" t="s">
        <v>2081</v>
      </c>
      <c r="G765" s="224">
        <v>1</v>
      </c>
      <c r="H765" s="224">
        <v>1</v>
      </c>
    </row>
    <row r="766" spans="2:8">
      <c r="B766" s="224" t="s">
        <v>125</v>
      </c>
      <c r="C766" s="224" t="s">
        <v>1028</v>
      </c>
      <c r="D766" s="224" t="s">
        <v>515</v>
      </c>
      <c r="E766" s="224" t="s">
        <v>497</v>
      </c>
      <c r="F766" s="224" t="s">
        <v>2082</v>
      </c>
      <c r="G766" s="224">
        <v>4.14610941456218E-3</v>
      </c>
      <c r="H766" s="224">
        <v>1.6806082520998101E-3</v>
      </c>
    </row>
    <row r="767" spans="2:8">
      <c r="B767" s="224" t="s">
        <v>125</v>
      </c>
      <c r="C767" s="224" t="s">
        <v>1028</v>
      </c>
      <c r="D767" s="224" t="s">
        <v>515</v>
      </c>
      <c r="E767" s="224" t="s">
        <v>2079</v>
      </c>
      <c r="F767" s="224" t="s">
        <v>2082</v>
      </c>
      <c r="G767" s="224">
        <v>0.99989333328668795</v>
      </c>
      <c r="H767" s="224">
        <v>0.99972259708198397</v>
      </c>
    </row>
    <row r="768" spans="2:8">
      <c r="B768" s="224" t="s">
        <v>125</v>
      </c>
      <c r="C768" s="224" t="s">
        <v>1028</v>
      </c>
      <c r="D768" s="224" t="s">
        <v>515</v>
      </c>
      <c r="E768" s="224" t="s">
        <v>505</v>
      </c>
      <c r="F768" s="224" t="s">
        <v>2082</v>
      </c>
      <c r="G768" s="224">
        <v>1</v>
      </c>
      <c r="H768" s="224">
        <v>1</v>
      </c>
    </row>
    <row r="769" spans="2:8">
      <c r="B769" s="224" t="s">
        <v>125</v>
      </c>
      <c r="C769" s="224" t="s">
        <v>1028</v>
      </c>
      <c r="D769" s="224" t="s">
        <v>515</v>
      </c>
      <c r="E769" s="224" t="s">
        <v>2080</v>
      </c>
      <c r="F769" s="224" t="s">
        <v>2082</v>
      </c>
      <c r="G769" s="224">
        <v>0.83616624507048298</v>
      </c>
      <c r="H769" s="224">
        <v>0.59847591678929601</v>
      </c>
    </row>
    <row r="770" spans="2:8">
      <c r="B770" s="224" t="s">
        <v>125</v>
      </c>
      <c r="C770" s="224" t="s">
        <v>1028</v>
      </c>
      <c r="D770" s="224" t="s">
        <v>515</v>
      </c>
      <c r="E770" s="224" t="s">
        <v>1893</v>
      </c>
      <c r="F770" s="224" t="s">
        <v>2082</v>
      </c>
      <c r="G770" s="224">
        <v>0.89095893645593804</v>
      </c>
      <c r="H770" s="224">
        <v>0.95945265474506602</v>
      </c>
    </row>
    <row r="771" spans="2:8">
      <c r="B771" s="224" t="s">
        <v>128</v>
      </c>
      <c r="C771" s="224" t="s">
        <v>1028</v>
      </c>
      <c r="D771" s="224" t="s">
        <v>2077</v>
      </c>
      <c r="E771" s="224" t="s">
        <v>497</v>
      </c>
      <c r="F771" s="224" t="s">
        <v>2078</v>
      </c>
      <c r="G771" s="224">
        <v>0.10557834499697299</v>
      </c>
      <c r="H771" s="224">
        <v>8.9854755925643404E-2</v>
      </c>
    </row>
    <row r="772" spans="2:8">
      <c r="B772" s="224" t="s">
        <v>128</v>
      </c>
      <c r="C772" s="224" t="s">
        <v>1028</v>
      </c>
      <c r="D772" s="224" t="s">
        <v>2077</v>
      </c>
      <c r="E772" s="224" t="s">
        <v>2079</v>
      </c>
      <c r="F772" s="224" t="s">
        <v>2078</v>
      </c>
      <c r="G772" s="224">
        <v>0.99986485556581095</v>
      </c>
      <c r="H772" s="224">
        <v>0.99976842454317205</v>
      </c>
    </row>
    <row r="773" spans="2:8">
      <c r="B773" s="224" t="s">
        <v>128</v>
      </c>
      <c r="C773" s="224" t="s">
        <v>1028</v>
      </c>
      <c r="D773" s="224" t="s">
        <v>2077</v>
      </c>
      <c r="E773" s="224" t="s">
        <v>505</v>
      </c>
      <c r="F773" s="224" t="s">
        <v>2078</v>
      </c>
      <c r="G773" s="224">
        <v>1</v>
      </c>
      <c r="H773" s="224">
        <v>1</v>
      </c>
    </row>
    <row r="774" spans="2:8">
      <c r="B774" s="224" t="s">
        <v>128</v>
      </c>
      <c r="C774" s="224" t="s">
        <v>1028</v>
      </c>
      <c r="D774" s="224" t="s">
        <v>2077</v>
      </c>
      <c r="E774" s="224" t="s">
        <v>2080</v>
      </c>
      <c r="F774" s="224" t="s">
        <v>2078</v>
      </c>
      <c r="G774" s="224">
        <v>0.76907474364081196</v>
      </c>
      <c r="H774" s="224">
        <v>0.69154941795671199</v>
      </c>
    </row>
    <row r="775" spans="2:8">
      <c r="B775" s="224" t="s">
        <v>128</v>
      </c>
      <c r="C775" s="224" t="s">
        <v>1028</v>
      </c>
      <c r="D775" s="224" t="s">
        <v>2077</v>
      </c>
      <c r="E775" s="224" t="s">
        <v>1893</v>
      </c>
      <c r="F775" s="224" t="s">
        <v>2078</v>
      </c>
      <c r="G775" s="224">
        <v>1</v>
      </c>
      <c r="H775" s="224">
        <v>1</v>
      </c>
    </row>
    <row r="776" spans="2:8">
      <c r="B776" s="224" t="s">
        <v>128</v>
      </c>
      <c r="C776" s="224" t="s">
        <v>1028</v>
      </c>
      <c r="D776" s="224" t="s">
        <v>2077</v>
      </c>
      <c r="E776" s="224" t="s">
        <v>497</v>
      </c>
      <c r="F776" s="224" t="s">
        <v>2081</v>
      </c>
      <c r="G776" s="224">
        <v>0.105578344996972</v>
      </c>
      <c r="H776" s="224">
        <v>8.9854755925643404E-2</v>
      </c>
    </row>
    <row r="777" spans="2:8">
      <c r="B777" s="224" t="s">
        <v>128</v>
      </c>
      <c r="C777" s="224" t="s">
        <v>1028</v>
      </c>
      <c r="D777" s="224" t="s">
        <v>2077</v>
      </c>
      <c r="E777" s="224" t="s">
        <v>2079</v>
      </c>
      <c r="F777" s="224" t="s">
        <v>2081</v>
      </c>
      <c r="G777" s="224">
        <v>0.99986485556581095</v>
      </c>
      <c r="H777" s="224">
        <v>0.99976842454317205</v>
      </c>
    </row>
    <row r="778" spans="2:8">
      <c r="B778" s="224" t="s">
        <v>128</v>
      </c>
      <c r="C778" s="224" t="s">
        <v>1028</v>
      </c>
      <c r="D778" s="224" t="s">
        <v>2077</v>
      </c>
      <c r="E778" s="224" t="s">
        <v>505</v>
      </c>
      <c r="F778" s="224" t="s">
        <v>2081</v>
      </c>
      <c r="G778" s="224">
        <v>1</v>
      </c>
      <c r="H778" s="224">
        <v>1</v>
      </c>
    </row>
    <row r="779" spans="2:8">
      <c r="B779" s="224" t="s">
        <v>128</v>
      </c>
      <c r="C779" s="224" t="s">
        <v>1028</v>
      </c>
      <c r="D779" s="224" t="s">
        <v>2077</v>
      </c>
      <c r="E779" s="224" t="s">
        <v>2080</v>
      </c>
      <c r="F779" s="224" t="s">
        <v>2081</v>
      </c>
      <c r="G779" s="224">
        <v>0.76907474364081196</v>
      </c>
      <c r="H779" s="224">
        <v>0.69154941795671199</v>
      </c>
    </row>
    <row r="780" spans="2:8">
      <c r="B780" s="224" t="s">
        <v>128</v>
      </c>
      <c r="C780" s="224" t="s">
        <v>1028</v>
      </c>
      <c r="D780" s="224" t="s">
        <v>2077</v>
      </c>
      <c r="E780" s="224" t="s">
        <v>1893</v>
      </c>
      <c r="F780" s="224" t="s">
        <v>2081</v>
      </c>
      <c r="G780" s="224">
        <v>1</v>
      </c>
      <c r="H780" s="224">
        <v>1</v>
      </c>
    </row>
    <row r="781" spans="2:8">
      <c r="B781" s="224" t="s">
        <v>128</v>
      </c>
      <c r="C781" s="224" t="s">
        <v>1028</v>
      </c>
      <c r="D781" s="224" t="s">
        <v>515</v>
      </c>
      <c r="E781" s="224" t="s">
        <v>497</v>
      </c>
      <c r="F781" s="224" t="s">
        <v>2082</v>
      </c>
      <c r="G781" s="224">
        <v>1.07095676075334E-2</v>
      </c>
      <c r="H781" s="224">
        <v>9.0689024796579004E-3</v>
      </c>
    </row>
    <row r="782" spans="2:8">
      <c r="B782" s="224" t="s">
        <v>128</v>
      </c>
      <c r="C782" s="224" t="s">
        <v>1028</v>
      </c>
      <c r="D782" s="224" t="s">
        <v>515</v>
      </c>
      <c r="E782" s="224" t="s">
        <v>2079</v>
      </c>
      <c r="F782" s="224" t="s">
        <v>2082</v>
      </c>
      <c r="G782" s="224">
        <v>0.99956587890619197</v>
      </c>
      <c r="H782" s="224">
        <v>0.99991885879086095</v>
      </c>
    </row>
    <row r="783" spans="2:8">
      <c r="B783" s="224" t="s">
        <v>128</v>
      </c>
      <c r="C783" s="224" t="s">
        <v>1028</v>
      </c>
      <c r="D783" s="224" t="s">
        <v>515</v>
      </c>
      <c r="E783" s="224" t="s">
        <v>505</v>
      </c>
      <c r="F783" s="224" t="s">
        <v>2082</v>
      </c>
      <c r="G783" s="224">
        <v>1</v>
      </c>
      <c r="H783" s="224">
        <v>1</v>
      </c>
    </row>
    <row r="784" spans="2:8">
      <c r="B784" s="224" t="s">
        <v>128</v>
      </c>
      <c r="C784" s="224" t="s">
        <v>1028</v>
      </c>
      <c r="D784" s="224" t="s">
        <v>515</v>
      </c>
      <c r="E784" s="224" t="s">
        <v>2080</v>
      </c>
      <c r="F784" s="224" t="s">
        <v>2082</v>
      </c>
      <c r="G784" s="224">
        <v>0.54873449839397703</v>
      </c>
      <c r="H784" s="224">
        <v>0.33296346078393502</v>
      </c>
    </row>
    <row r="785" spans="2:8">
      <c r="B785" s="224" t="s">
        <v>128</v>
      </c>
      <c r="C785" s="224" t="s">
        <v>1028</v>
      </c>
      <c r="D785" s="224" t="s">
        <v>515</v>
      </c>
      <c r="E785" s="224" t="s">
        <v>1893</v>
      </c>
      <c r="F785" s="224" t="s">
        <v>2082</v>
      </c>
      <c r="G785" s="224">
        <v>0.77970444135415395</v>
      </c>
      <c r="H785" s="224">
        <v>0.92329808471027797</v>
      </c>
    </row>
    <row r="786" spans="2:8">
      <c r="B786" s="224" t="s">
        <v>131</v>
      </c>
      <c r="C786" s="224" t="s">
        <v>1028</v>
      </c>
      <c r="D786" s="224" t="s">
        <v>2077</v>
      </c>
      <c r="E786" s="224" t="s">
        <v>497</v>
      </c>
      <c r="F786" s="224" t="s">
        <v>2078</v>
      </c>
      <c r="G786" s="224">
        <v>9.2118658710418203E-2</v>
      </c>
      <c r="H786" s="224">
        <v>0.18876428077796201</v>
      </c>
    </row>
    <row r="787" spans="2:8">
      <c r="B787" s="224" t="s">
        <v>131</v>
      </c>
      <c r="C787" s="224" t="s">
        <v>1028</v>
      </c>
      <c r="D787" s="224" t="s">
        <v>2077</v>
      </c>
      <c r="E787" s="224" t="s">
        <v>2079</v>
      </c>
      <c r="F787" s="224" t="s">
        <v>2078</v>
      </c>
      <c r="G787" s="224">
        <v>0.99999412891006501</v>
      </c>
      <c r="H787" s="224">
        <v>0.99999547961366697</v>
      </c>
    </row>
    <row r="788" spans="2:8">
      <c r="B788" s="224" t="s">
        <v>131</v>
      </c>
      <c r="C788" s="224" t="s">
        <v>1028</v>
      </c>
      <c r="D788" s="224" t="s">
        <v>2077</v>
      </c>
      <c r="E788" s="224" t="s">
        <v>505</v>
      </c>
      <c r="F788" s="224" t="s">
        <v>2078</v>
      </c>
      <c r="G788" s="224">
        <v>1</v>
      </c>
      <c r="H788" s="224">
        <v>1</v>
      </c>
    </row>
    <row r="789" spans="2:8">
      <c r="B789" s="224" t="s">
        <v>131</v>
      </c>
      <c r="C789" s="224" t="s">
        <v>1028</v>
      </c>
      <c r="D789" s="224" t="s">
        <v>2077</v>
      </c>
      <c r="E789" s="224" t="s">
        <v>2080</v>
      </c>
      <c r="F789" s="224" t="s">
        <v>2078</v>
      </c>
      <c r="G789" s="224">
        <v>0.65384950887637305</v>
      </c>
      <c r="H789" s="224">
        <v>0.71421133761004596</v>
      </c>
    </row>
    <row r="790" spans="2:8">
      <c r="B790" s="224" t="s">
        <v>131</v>
      </c>
      <c r="C790" s="224" t="s">
        <v>1028</v>
      </c>
      <c r="D790" s="224" t="s">
        <v>2077</v>
      </c>
      <c r="E790" s="224" t="s">
        <v>1893</v>
      </c>
      <c r="F790" s="224" t="s">
        <v>2078</v>
      </c>
      <c r="G790" s="224">
        <v>1</v>
      </c>
      <c r="H790" s="224">
        <v>1</v>
      </c>
    </row>
    <row r="791" spans="2:8">
      <c r="B791" s="224" t="s">
        <v>131</v>
      </c>
      <c r="C791" s="224" t="s">
        <v>1028</v>
      </c>
      <c r="D791" s="224" t="s">
        <v>2077</v>
      </c>
      <c r="E791" s="224" t="s">
        <v>497</v>
      </c>
      <c r="F791" s="224" t="s">
        <v>2081</v>
      </c>
      <c r="G791" s="224">
        <v>9.2118658710418203E-2</v>
      </c>
      <c r="H791" s="224">
        <v>0.18876428077796201</v>
      </c>
    </row>
    <row r="792" spans="2:8">
      <c r="B792" s="224" t="s">
        <v>131</v>
      </c>
      <c r="C792" s="224" t="s">
        <v>1028</v>
      </c>
      <c r="D792" s="224" t="s">
        <v>2077</v>
      </c>
      <c r="E792" s="224" t="s">
        <v>2079</v>
      </c>
      <c r="F792" s="224" t="s">
        <v>2081</v>
      </c>
      <c r="G792" s="224">
        <v>0.99999412891006501</v>
      </c>
      <c r="H792" s="224">
        <v>0.99999547961366697</v>
      </c>
    </row>
    <row r="793" spans="2:8">
      <c r="B793" s="224" t="s">
        <v>131</v>
      </c>
      <c r="C793" s="224" t="s">
        <v>1028</v>
      </c>
      <c r="D793" s="224" t="s">
        <v>2077</v>
      </c>
      <c r="E793" s="224" t="s">
        <v>505</v>
      </c>
      <c r="F793" s="224" t="s">
        <v>2081</v>
      </c>
      <c r="G793" s="224">
        <v>1</v>
      </c>
      <c r="H793" s="224">
        <v>1</v>
      </c>
    </row>
    <row r="794" spans="2:8">
      <c r="B794" s="224" t="s">
        <v>131</v>
      </c>
      <c r="C794" s="224" t="s">
        <v>1028</v>
      </c>
      <c r="D794" s="224" t="s">
        <v>2077</v>
      </c>
      <c r="E794" s="224" t="s">
        <v>2080</v>
      </c>
      <c r="F794" s="224" t="s">
        <v>2081</v>
      </c>
      <c r="G794" s="224">
        <v>0.65384950887637305</v>
      </c>
      <c r="H794" s="224">
        <v>0.71421133761004596</v>
      </c>
    </row>
    <row r="795" spans="2:8">
      <c r="B795" s="224" t="s">
        <v>131</v>
      </c>
      <c r="C795" s="224" t="s">
        <v>1028</v>
      </c>
      <c r="D795" s="224" t="s">
        <v>2077</v>
      </c>
      <c r="E795" s="224" t="s">
        <v>1893</v>
      </c>
      <c r="F795" s="224" t="s">
        <v>2081</v>
      </c>
      <c r="G795" s="224">
        <v>1</v>
      </c>
      <c r="H795" s="224">
        <v>1</v>
      </c>
    </row>
    <row r="796" spans="2:8">
      <c r="B796" s="224" t="s">
        <v>131</v>
      </c>
      <c r="C796" s="224" t="s">
        <v>1028</v>
      </c>
      <c r="D796" s="224" t="s">
        <v>515</v>
      </c>
      <c r="E796" s="224" t="s">
        <v>497</v>
      </c>
      <c r="F796" s="224" t="s">
        <v>2082</v>
      </c>
      <c r="G796" s="224">
        <v>4.8769951102650401E-2</v>
      </c>
      <c r="H796" s="224">
        <v>3.27025352273283E-2</v>
      </c>
    </row>
    <row r="797" spans="2:8">
      <c r="B797" s="224" t="s">
        <v>131</v>
      </c>
      <c r="C797" s="224" t="s">
        <v>1028</v>
      </c>
      <c r="D797" s="224" t="s">
        <v>515</v>
      </c>
      <c r="E797" s="224" t="s">
        <v>2079</v>
      </c>
      <c r="F797" s="224" t="s">
        <v>2082</v>
      </c>
      <c r="G797" s="224">
        <v>1</v>
      </c>
      <c r="H797" s="224">
        <v>1</v>
      </c>
    </row>
    <row r="798" spans="2:8">
      <c r="B798" s="224" t="s">
        <v>131</v>
      </c>
      <c r="C798" s="224" t="s">
        <v>1028</v>
      </c>
      <c r="D798" s="224" t="s">
        <v>515</v>
      </c>
      <c r="E798" s="224" t="s">
        <v>505</v>
      </c>
      <c r="F798" s="224" t="s">
        <v>2082</v>
      </c>
      <c r="G798" s="224">
        <v>1</v>
      </c>
      <c r="H798" s="224">
        <v>1</v>
      </c>
    </row>
    <row r="799" spans="2:8">
      <c r="B799" s="224" t="s">
        <v>131</v>
      </c>
      <c r="C799" s="224" t="s">
        <v>1028</v>
      </c>
      <c r="D799" s="224" t="s">
        <v>515</v>
      </c>
      <c r="E799" s="224" t="s">
        <v>2080</v>
      </c>
      <c r="F799" s="224" t="s">
        <v>2082</v>
      </c>
      <c r="G799" s="224">
        <v>0.48244650274328499</v>
      </c>
      <c r="H799" s="224">
        <v>0.27095756450990499</v>
      </c>
    </row>
    <row r="800" spans="2:8">
      <c r="B800" s="224" t="s">
        <v>131</v>
      </c>
      <c r="C800" s="224" t="s">
        <v>1028</v>
      </c>
      <c r="D800" s="224" t="s">
        <v>515</v>
      </c>
      <c r="E800" s="224" t="s">
        <v>1893</v>
      </c>
      <c r="F800" s="224" t="s">
        <v>2082</v>
      </c>
      <c r="G800" s="224">
        <v>0.68574060910900203</v>
      </c>
      <c r="H800" s="224">
        <v>0.84099823665232298</v>
      </c>
    </row>
    <row r="801" spans="2:8">
      <c r="B801" s="224" t="s">
        <v>133</v>
      </c>
      <c r="C801" s="224" t="s">
        <v>1028</v>
      </c>
      <c r="D801" s="224" t="s">
        <v>2077</v>
      </c>
      <c r="E801" s="224" t="s">
        <v>497</v>
      </c>
      <c r="F801" s="224" t="s">
        <v>2078</v>
      </c>
      <c r="G801" s="224">
        <v>0.103000358336649</v>
      </c>
      <c r="H801" s="224">
        <v>8.57797855447162E-2</v>
      </c>
    </row>
    <row r="802" spans="2:8">
      <c r="B802" s="224" t="s">
        <v>133</v>
      </c>
      <c r="C802" s="224" t="s">
        <v>1028</v>
      </c>
      <c r="D802" s="224" t="s">
        <v>2077</v>
      </c>
      <c r="E802" s="224" t="s">
        <v>2079</v>
      </c>
      <c r="F802" s="224" t="s">
        <v>2078</v>
      </c>
      <c r="G802" s="224">
        <v>0.99985305427192195</v>
      </c>
      <c r="H802" s="224">
        <v>0.99974372066670303</v>
      </c>
    </row>
    <row r="803" spans="2:8">
      <c r="B803" s="224" t="s">
        <v>133</v>
      </c>
      <c r="C803" s="224" t="s">
        <v>1028</v>
      </c>
      <c r="D803" s="224" t="s">
        <v>2077</v>
      </c>
      <c r="E803" s="224" t="s">
        <v>505</v>
      </c>
      <c r="F803" s="224" t="s">
        <v>2078</v>
      </c>
      <c r="G803" s="224">
        <v>1</v>
      </c>
      <c r="H803" s="224">
        <v>1</v>
      </c>
    </row>
    <row r="804" spans="2:8">
      <c r="B804" s="224" t="s">
        <v>133</v>
      </c>
      <c r="C804" s="224" t="s">
        <v>1028</v>
      </c>
      <c r="D804" s="224" t="s">
        <v>2077</v>
      </c>
      <c r="E804" s="224" t="s">
        <v>2080</v>
      </c>
      <c r="F804" s="224" t="s">
        <v>2078</v>
      </c>
      <c r="G804" s="224">
        <v>0.75351379550976305</v>
      </c>
      <c r="H804" s="224">
        <v>0.66646787533473695</v>
      </c>
    </row>
    <row r="805" spans="2:8">
      <c r="B805" s="224" t="s">
        <v>133</v>
      </c>
      <c r="C805" s="224" t="s">
        <v>1028</v>
      </c>
      <c r="D805" s="224" t="s">
        <v>2077</v>
      </c>
      <c r="E805" s="224" t="s">
        <v>1893</v>
      </c>
      <c r="F805" s="224" t="s">
        <v>2078</v>
      </c>
      <c r="G805" s="224">
        <v>1</v>
      </c>
      <c r="H805" s="224">
        <v>1</v>
      </c>
    </row>
    <row r="806" spans="2:8">
      <c r="B806" s="224" t="s">
        <v>133</v>
      </c>
      <c r="C806" s="224" t="s">
        <v>1028</v>
      </c>
      <c r="D806" s="224" t="s">
        <v>2077</v>
      </c>
      <c r="E806" s="224" t="s">
        <v>497</v>
      </c>
      <c r="F806" s="224" t="s">
        <v>2081</v>
      </c>
      <c r="G806" s="224">
        <v>0.103000358336649</v>
      </c>
      <c r="H806" s="224">
        <v>8.5779785544716103E-2</v>
      </c>
    </row>
    <row r="807" spans="2:8">
      <c r="B807" s="224" t="s">
        <v>133</v>
      </c>
      <c r="C807" s="224" t="s">
        <v>1028</v>
      </c>
      <c r="D807" s="224" t="s">
        <v>2077</v>
      </c>
      <c r="E807" s="224" t="s">
        <v>2079</v>
      </c>
      <c r="F807" s="224" t="s">
        <v>2081</v>
      </c>
      <c r="G807" s="224">
        <v>0.99985305427192195</v>
      </c>
      <c r="H807" s="224">
        <v>0.99974372066670303</v>
      </c>
    </row>
    <row r="808" spans="2:8">
      <c r="B808" s="224" t="s">
        <v>133</v>
      </c>
      <c r="C808" s="224" t="s">
        <v>1028</v>
      </c>
      <c r="D808" s="224" t="s">
        <v>2077</v>
      </c>
      <c r="E808" s="224" t="s">
        <v>505</v>
      </c>
      <c r="F808" s="224" t="s">
        <v>2081</v>
      </c>
      <c r="G808" s="224">
        <v>1</v>
      </c>
      <c r="H808" s="224">
        <v>1</v>
      </c>
    </row>
    <row r="809" spans="2:8">
      <c r="B809" s="224" t="s">
        <v>133</v>
      </c>
      <c r="C809" s="224" t="s">
        <v>1028</v>
      </c>
      <c r="D809" s="224" t="s">
        <v>2077</v>
      </c>
      <c r="E809" s="224" t="s">
        <v>2080</v>
      </c>
      <c r="F809" s="224" t="s">
        <v>2081</v>
      </c>
      <c r="G809" s="224">
        <v>0.75351379550976305</v>
      </c>
      <c r="H809" s="224">
        <v>0.66646787533473695</v>
      </c>
    </row>
    <row r="810" spans="2:8">
      <c r="B810" s="224" t="s">
        <v>133</v>
      </c>
      <c r="C810" s="224" t="s">
        <v>1028</v>
      </c>
      <c r="D810" s="224" t="s">
        <v>2077</v>
      </c>
      <c r="E810" s="224" t="s">
        <v>1893</v>
      </c>
      <c r="F810" s="224" t="s">
        <v>2081</v>
      </c>
      <c r="G810" s="224">
        <v>1</v>
      </c>
      <c r="H810" s="224">
        <v>1</v>
      </c>
    </row>
    <row r="811" spans="2:8">
      <c r="B811" s="224" t="s">
        <v>133</v>
      </c>
      <c r="C811" s="224" t="s">
        <v>1028</v>
      </c>
      <c r="D811" s="224" t="s">
        <v>515</v>
      </c>
      <c r="E811" s="224" t="s">
        <v>497</v>
      </c>
      <c r="F811" s="224" t="s">
        <v>2082</v>
      </c>
      <c r="G811" s="224">
        <v>1.04920211693495E-2</v>
      </c>
      <c r="H811" s="224">
        <v>7.5461367353932803E-3</v>
      </c>
    </row>
    <row r="812" spans="2:8">
      <c r="B812" s="224" t="s">
        <v>133</v>
      </c>
      <c r="C812" s="224" t="s">
        <v>1028</v>
      </c>
      <c r="D812" s="224" t="s">
        <v>515</v>
      </c>
      <c r="E812" s="224" t="s">
        <v>2079</v>
      </c>
      <c r="F812" s="224" t="s">
        <v>2082</v>
      </c>
      <c r="G812" s="224">
        <v>0.99981739437476502</v>
      </c>
      <c r="H812" s="224">
        <v>0.999977745715521</v>
      </c>
    </row>
    <row r="813" spans="2:8">
      <c r="B813" s="224" t="s">
        <v>133</v>
      </c>
      <c r="C813" s="224" t="s">
        <v>1028</v>
      </c>
      <c r="D813" s="224" t="s">
        <v>515</v>
      </c>
      <c r="E813" s="224" t="s">
        <v>505</v>
      </c>
      <c r="F813" s="224" t="s">
        <v>2082</v>
      </c>
      <c r="G813" s="224">
        <v>1</v>
      </c>
      <c r="H813" s="224">
        <v>1</v>
      </c>
    </row>
    <row r="814" spans="2:8">
      <c r="B814" s="224" t="s">
        <v>133</v>
      </c>
      <c r="C814" s="224" t="s">
        <v>1028</v>
      </c>
      <c r="D814" s="224" t="s">
        <v>515</v>
      </c>
      <c r="E814" s="224" t="s">
        <v>2080</v>
      </c>
      <c r="F814" s="224" t="s">
        <v>2082</v>
      </c>
      <c r="G814" s="224">
        <v>0.55581948355411004</v>
      </c>
      <c r="H814" s="224">
        <v>0.34036144412227598</v>
      </c>
    </row>
    <row r="815" spans="2:8">
      <c r="B815" s="224" t="s">
        <v>133</v>
      </c>
      <c r="C815" s="224" t="s">
        <v>1028</v>
      </c>
      <c r="D815" s="224" t="s">
        <v>515</v>
      </c>
      <c r="E815" s="224" t="s">
        <v>1893</v>
      </c>
      <c r="F815" s="224" t="s">
        <v>2082</v>
      </c>
      <c r="G815" s="224">
        <v>0.78452055048490599</v>
      </c>
      <c r="H815" s="224">
        <v>0.92336292463456604</v>
      </c>
    </row>
    <row r="816" spans="2:8">
      <c r="B816" s="224" t="s">
        <v>134</v>
      </c>
      <c r="C816" s="224" t="s">
        <v>1028</v>
      </c>
      <c r="D816" s="224" t="s">
        <v>2077</v>
      </c>
      <c r="E816" s="224" t="s">
        <v>497</v>
      </c>
      <c r="F816" s="224" t="s">
        <v>2078</v>
      </c>
      <c r="G816" s="224">
        <v>8.2271099395700195E-2</v>
      </c>
      <c r="H816" s="224">
        <v>9.6950574759865807E-2</v>
      </c>
    </row>
    <row r="817" spans="2:8">
      <c r="B817" s="224" t="s">
        <v>134</v>
      </c>
      <c r="C817" s="224" t="s">
        <v>1028</v>
      </c>
      <c r="D817" s="224" t="s">
        <v>2077</v>
      </c>
      <c r="E817" s="224" t="s">
        <v>2079</v>
      </c>
      <c r="F817" s="224" t="s">
        <v>2078</v>
      </c>
      <c r="G817" s="224">
        <v>0.99999989556440605</v>
      </c>
      <c r="H817" s="224">
        <v>0.99999986834810695</v>
      </c>
    </row>
    <row r="818" spans="2:8">
      <c r="B818" s="224" t="s">
        <v>134</v>
      </c>
      <c r="C818" s="224" t="s">
        <v>1028</v>
      </c>
      <c r="D818" s="224" t="s">
        <v>2077</v>
      </c>
      <c r="E818" s="224" t="s">
        <v>505</v>
      </c>
      <c r="F818" s="224" t="s">
        <v>2078</v>
      </c>
      <c r="G818" s="224">
        <v>1</v>
      </c>
      <c r="H818" s="224">
        <v>1</v>
      </c>
    </row>
    <row r="819" spans="2:8">
      <c r="B819" s="224" t="s">
        <v>134</v>
      </c>
      <c r="C819" s="224" t="s">
        <v>1028</v>
      </c>
      <c r="D819" s="224" t="s">
        <v>2077</v>
      </c>
      <c r="E819" s="224" t="s">
        <v>2080</v>
      </c>
      <c r="F819" s="224" t="s">
        <v>2078</v>
      </c>
      <c r="G819" s="224">
        <v>0.80783046420912796</v>
      </c>
      <c r="H819" s="224">
        <v>0.74029757286850995</v>
      </c>
    </row>
    <row r="820" spans="2:8">
      <c r="B820" s="224" t="s">
        <v>134</v>
      </c>
      <c r="C820" s="224" t="s">
        <v>1028</v>
      </c>
      <c r="D820" s="224" t="s">
        <v>2077</v>
      </c>
      <c r="E820" s="224" t="s">
        <v>1893</v>
      </c>
      <c r="F820" s="224" t="s">
        <v>2078</v>
      </c>
      <c r="G820" s="224">
        <v>1</v>
      </c>
      <c r="H820" s="224">
        <v>1</v>
      </c>
    </row>
    <row r="821" spans="2:8">
      <c r="B821" s="224" t="s">
        <v>134</v>
      </c>
      <c r="C821" s="224" t="s">
        <v>1028</v>
      </c>
      <c r="D821" s="224" t="s">
        <v>2077</v>
      </c>
      <c r="E821" s="224" t="s">
        <v>497</v>
      </c>
      <c r="F821" s="224" t="s">
        <v>2081</v>
      </c>
      <c r="G821" s="224">
        <v>8.2271099395700195E-2</v>
      </c>
      <c r="H821" s="224">
        <v>9.6950574759865807E-2</v>
      </c>
    </row>
    <row r="822" spans="2:8">
      <c r="B822" s="224" t="s">
        <v>134</v>
      </c>
      <c r="C822" s="224" t="s">
        <v>1028</v>
      </c>
      <c r="D822" s="224" t="s">
        <v>2077</v>
      </c>
      <c r="E822" s="224" t="s">
        <v>2079</v>
      </c>
      <c r="F822" s="224" t="s">
        <v>2081</v>
      </c>
      <c r="G822" s="224">
        <v>0.99999989556440605</v>
      </c>
      <c r="H822" s="224">
        <v>0.99999986834810695</v>
      </c>
    </row>
    <row r="823" spans="2:8">
      <c r="B823" s="224" t="s">
        <v>134</v>
      </c>
      <c r="C823" s="224" t="s">
        <v>1028</v>
      </c>
      <c r="D823" s="224" t="s">
        <v>2077</v>
      </c>
      <c r="E823" s="224" t="s">
        <v>505</v>
      </c>
      <c r="F823" s="224" t="s">
        <v>2081</v>
      </c>
      <c r="G823" s="224">
        <v>1</v>
      </c>
      <c r="H823" s="224">
        <v>1</v>
      </c>
    </row>
    <row r="824" spans="2:8">
      <c r="B824" s="224" t="s">
        <v>134</v>
      </c>
      <c r="C824" s="224" t="s">
        <v>1028</v>
      </c>
      <c r="D824" s="224" t="s">
        <v>2077</v>
      </c>
      <c r="E824" s="224" t="s">
        <v>2080</v>
      </c>
      <c r="F824" s="224" t="s">
        <v>2081</v>
      </c>
      <c r="G824" s="224">
        <v>0.80783046420912796</v>
      </c>
      <c r="H824" s="224">
        <v>0.74029757286850995</v>
      </c>
    </row>
    <row r="825" spans="2:8">
      <c r="B825" s="224" t="s">
        <v>134</v>
      </c>
      <c r="C825" s="224" t="s">
        <v>1028</v>
      </c>
      <c r="D825" s="224" t="s">
        <v>2077</v>
      </c>
      <c r="E825" s="224" t="s">
        <v>1893</v>
      </c>
      <c r="F825" s="224" t="s">
        <v>2081</v>
      </c>
      <c r="G825" s="224">
        <v>1</v>
      </c>
      <c r="H825" s="224">
        <v>1</v>
      </c>
    </row>
    <row r="826" spans="2:8">
      <c r="B826" s="224" t="s">
        <v>134</v>
      </c>
      <c r="C826" s="224" t="s">
        <v>1028</v>
      </c>
      <c r="D826" s="224" t="s">
        <v>515</v>
      </c>
      <c r="E826" s="224" t="s">
        <v>497</v>
      </c>
      <c r="F826" s="224" t="s">
        <v>2082</v>
      </c>
      <c r="G826" s="224">
        <v>6.4774247800897296E-3</v>
      </c>
      <c r="H826" s="224">
        <v>5.0238170139033297E-3</v>
      </c>
    </row>
    <row r="827" spans="2:8">
      <c r="B827" s="224" t="s">
        <v>134</v>
      </c>
      <c r="C827" s="224" t="s">
        <v>1028</v>
      </c>
      <c r="D827" s="224" t="s">
        <v>515</v>
      </c>
      <c r="E827" s="224" t="s">
        <v>2079</v>
      </c>
      <c r="F827" s="224" t="s">
        <v>2082</v>
      </c>
      <c r="G827" s="224">
        <v>0.99998386965163799</v>
      </c>
      <c r="H827" s="224">
        <v>0.99992512792906796</v>
      </c>
    </row>
    <row r="828" spans="2:8">
      <c r="B828" s="224" t="s">
        <v>134</v>
      </c>
      <c r="C828" s="224" t="s">
        <v>1028</v>
      </c>
      <c r="D828" s="224" t="s">
        <v>515</v>
      </c>
      <c r="E828" s="224" t="s">
        <v>505</v>
      </c>
      <c r="F828" s="224" t="s">
        <v>2082</v>
      </c>
      <c r="G828" s="224">
        <v>1</v>
      </c>
      <c r="H828" s="224">
        <v>1</v>
      </c>
    </row>
    <row r="829" spans="2:8">
      <c r="B829" s="224" t="s">
        <v>134</v>
      </c>
      <c r="C829" s="224" t="s">
        <v>1028</v>
      </c>
      <c r="D829" s="224" t="s">
        <v>515</v>
      </c>
      <c r="E829" s="224" t="s">
        <v>2080</v>
      </c>
      <c r="F829" s="224" t="s">
        <v>2082</v>
      </c>
      <c r="G829" s="224">
        <v>0.66583587067517802</v>
      </c>
      <c r="H829" s="224">
        <v>0.42678716522307403</v>
      </c>
    </row>
    <row r="830" spans="2:8">
      <c r="B830" s="224" t="s">
        <v>134</v>
      </c>
      <c r="C830" s="224" t="s">
        <v>1028</v>
      </c>
      <c r="D830" s="224" t="s">
        <v>515</v>
      </c>
      <c r="E830" s="224" t="s">
        <v>1893</v>
      </c>
      <c r="F830" s="224" t="s">
        <v>2082</v>
      </c>
      <c r="G830" s="224">
        <v>0.83106508026954795</v>
      </c>
      <c r="H830" s="224">
        <v>0.872480670030226</v>
      </c>
    </row>
    <row r="831" spans="2:8">
      <c r="B831" s="224" t="s">
        <v>137</v>
      </c>
      <c r="C831" s="224" t="s">
        <v>1028</v>
      </c>
      <c r="D831" s="224" t="s">
        <v>2077</v>
      </c>
      <c r="E831" s="224" t="s">
        <v>497</v>
      </c>
      <c r="F831" s="224" t="s">
        <v>2078</v>
      </c>
      <c r="G831" s="224">
        <v>8.5202159244942496E-2</v>
      </c>
      <c r="H831" s="224">
        <v>0.124993854289667</v>
      </c>
    </row>
    <row r="832" spans="2:8">
      <c r="B832" s="224" t="s">
        <v>137</v>
      </c>
      <c r="C832" s="224" t="s">
        <v>1028</v>
      </c>
      <c r="D832" s="224" t="s">
        <v>2077</v>
      </c>
      <c r="E832" s="224" t="s">
        <v>2079</v>
      </c>
      <c r="F832" s="224" t="s">
        <v>2078</v>
      </c>
      <c r="G832" s="224">
        <v>0.99995850260448405</v>
      </c>
      <c r="H832" s="224">
        <v>0.99994729836613305</v>
      </c>
    </row>
    <row r="833" spans="2:8">
      <c r="B833" s="224" t="s">
        <v>137</v>
      </c>
      <c r="C833" s="224" t="s">
        <v>1028</v>
      </c>
      <c r="D833" s="224" t="s">
        <v>2077</v>
      </c>
      <c r="E833" s="224" t="s">
        <v>505</v>
      </c>
      <c r="F833" s="224" t="s">
        <v>2078</v>
      </c>
      <c r="G833" s="224">
        <v>1</v>
      </c>
      <c r="H833" s="224">
        <v>1</v>
      </c>
    </row>
    <row r="834" spans="2:8">
      <c r="B834" s="224" t="s">
        <v>137</v>
      </c>
      <c r="C834" s="224" t="s">
        <v>1028</v>
      </c>
      <c r="D834" s="224" t="s">
        <v>2077</v>
      </c>
      <c r="E834" s="224" t="s">
        <v>2080</v>
      </c>
      <c r="F834" s="224" t="s">
        <v>2078</v>
      </c>
      <c r="G834" s="224">
        <v>0.75721318005234795</v>
      </c>
      <c r="H834" s="224">
        <v>0.78731223856417298</v>
      </c>
    </row>
    <row r="835" spans="2:8">
      <c r="B835" s="224" t="s">
        <v>137</v>
      </c>
      <c r="C835" s="224" t="s">
        <v>1028</v>
      </c>
      <c r="D835" s="224" t="s">
        <v>2077</v>
      </c>
      <c r="E835" s="224" t="s">
        <v>1893</v>
      </c>
      <c r="F835" s="224" t="s">
        <v>2078</v>
      </c>
      <c r="G835" s="224">
        <v>1</v>
      </c>
      <c r="H835" s="224">
        <v>1</v>
      </c>
    </row>
    <row r="836" spans="2:8">
      <c r="B836" s="224" t="s">
        <v>137</v>
      </c>
      <c r="C836" s="224" t="s">
        <v>1028</v>
      </c>
      <c r="D836" s="224" t="s">
        <v>2077</v>
      </c>
      <c r="E836" s="224" t="s">
        <v>497</v>
      </c>
      <c r="F836" s="224" t="s">
        <v>2081</v>
      </c>
      <c r="G836" s="224">
        <v>8.5202159244942496E-2</v>
      </c>
      <c r="H836" s="224">
        <v>0.124993854289667</v>
      </c>
    </row>
    <row r="837" spans="2:8">
      <c r="B837" s="224" t="s">
        <v>137</v>
      </c>
      <c r="C837" s="224" t="s">
        <v>1028</v>
      </c>
      <c r="D837" s="224" t="s">
        <v>2077</v>
      </c>
      <c r="E837" s="224" t="s">
        <v>2079</v>
      </c>
      <c r="F837" s="224" t="s">
        <v>2081</v>
      </c>
      <c r="G837" s="224">
        <v>0.99995850260448405</v>
      </c>
      <c r="H837" s="224">
        <v>0.99994729836613305</v>
      </c>
    </row>
    <row r="838" spans="2:8">
      <c r="B838" s="224" t="s">
        <v>137</v>
      </c>
      <c r="C838" s="224" t="s">
        <v>1028</v>
      </c>
      <c r="D838" s="224" t="s">
        <v>2077</v>
      </c>
      <c r="E838" s="224" t="s">
        <v>505</v>
      </c>
      <c r="F838" s="224" t="s">
        <v>2081</v>
      </c>
      <c r="G838" s="224">
        <v>1</v>
      </c>
      <c r="H838" s="224">
        <v>1</v>
      </c>
    </row>
    <row r="839" spans="2:8">
      <c r="B839" s="224" t="s">
        <v>137</v>
      </c>
      <c r="C839" s="224" t="s">
        <v>1028</v>
      </c>
      <c r="D839" s="224" t="s">
        <v>2077</v>
      </c>
      <c r="E839" s="224" t="s">
        <v>2080</v>
      </c>
      <c r="F839" s="224" t="s">
        <v>2081</v>
      </c>
      <c r="G839" s="224">
        <v>0.75721318005234795</v>
      </c>
      <c r="H839" s="224">
        <v>0.78731223856417298</v>
      </c>
    </row>
    <row r="840" spans="2:8">
      <c r="B840" s="224" t="s">
        <v>137</v>
      </c>
      <c r="C840" s="224" t="s">
        <v>1028</v>
      </c>
      <c r="D840" s="224" t="s">
        <v>2077</v>
      </c>
      <c r="E840" s="224" t="s">
        <v>1893</v>
      </c>
      <c r="F840" s="224" t="s">
        <v>2081</v>
      </c>
      <c r="G840" s="224">
        <v>1</v>
      </c>
      <c r="H840" s="224">
        <v>1</v>
      </c>
    </row>
    <row r="841" spans="2:8">
      <c r="B841" s="224" t="s">
        <v>137</v>
      </c>
      <c r="C841" s="224" t="s">
        <v>1028</v>
      </c>
      <c r="D841" s="224" t="s">
        <v>515</v>
      </c>
      <c r="E841" s="224" t="s">
        <v>497</v>
      </c>
      <c r="F841" s="224" t="s">
        <v>2082</v>
      </c>
      <c r="G841" s="224">
        <v>1.07760265106258E-2</v>
      </c>
      <c r="H841" s="224">
        <v>7.1580236850464097E-3</v>
      </c>
    </row>
    <row r="842" spans="2:8">
      <c r="B842" s="224" t="s">
        <v>137</v>
      </c>
      <c r="C842" s="224" t="s">
        <v>1028</v>
      </c>
      <c r="D842" s="224" t="s">
        <v>515</v>
      </c>
      <c r="E842" s="224" t="s">
        <v>2079</v>
      </c>
      <c r="F842" s="224" t="s">
        <v>2082</v>
      </c>
      <c r="G842" s="224">
        <v>0.99999890863891405</v>
      </c>
      <c r="H842" s="224">
        <v>0.999999923593339</v>
      </c>
    </row>
    <row r="843" spans="2:8">
      <c r="B843" s="224" t="s">
        <v>137</v>
      </c>
      <c r="C843" s="224" t="s">
        <v>1028</v>
      </c>
      <c r="D843" s="224" t="s">
        <v>515</v>
      </c>
      <c r="E843" s="224" t="s">
        <v>505</v>
      </c>
      <c r="F843" s="224" t="s">
        <v>2082</v>
      </c>
      <c r="G843" s="224">
        <v>1</v>
      </c>
      <c r="H843" s="224">
        <v>1</v>
      </c>
    </row>
    <row r="844" spans="2:8">
      <c r="B844" s="224" t="s">
        <v>137</v>
      </c>
      <c r="C844" s="224" t="s">
        <v>1028</v>
      </c>
      <c r="D844" s="224" t="s">
        <v>515</v>
      </c>
      <c r="E844" s="224" t="s">
        <v>2080</v>
      </c>
      <c r="F844" s="224" t="s">
        <v>2082</v>
      </c>
      <c r="G844" s="224">
        <v>0.59177825581434995</v>
      </c>
      <c r="H844" s="224">
        <v>0.40344337085791498</v>
      </c>
    </row>
    <row r="845" spans="2:8">
      <c r="B845" s="224" t="s">
        <v>137</v>
      </c>
      <c r="C845" s="224" t="s">
        <v>1028</v>
      </c>
      <c r="D845" s="224" t="s">
        <v>515</v>
      </c>
      <c r="E845" s="224" t="s">
        <v>1893</v>
      </c>
      <c r="F845" s="224" t="s">
        <v>2082</v>
      </c>
      <c r="G845" s="224">
        <v>0.76247928428810496</v>
      </c>
      <c r="H845" s="22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F33" sqref="F33"/>
    </sheetView>
  </sheetViews>
  <sheetFormatPr baseColWidth="10" defaultRowHeight="15"/>
  <cols>
    <col min="1" max="1" width="47.83203125" style="167" bestFit="1" customWidth="1"/>
  </cols>
  <sheetData>
    <row r="1" spans="1:3">
      <c r="A1" s="164" t="s">
        <v>275</v>
      </c>
      <c r="B1" s="165"/>
    </row>
    <row r="3" spans="1:3" s="79" customFormat="1">
      <c r="A3" s="29" t="s">
        <v>276</v>
      </c>
    </row>
    <row r="4" spans="1:3">
      <c r="A4" t="s">
        <v>277</v>
      </c>
    </row>
    <row r="5" spans="1:3">
      <c r="A5" s="44" t="s">
        <v>278</v>
      </c>
      <c r="B5" s="44">
        <v>2019</v>
      </c>
      <c r="C5" s="44">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79" customFormat="1">
      <c r="A22" s="29" t="s">
        <v>279</v>
      </c>
    </row>
    <row r="23" spans="1:25">
      <c r="A23" s="44"/>
      <c r="B23" s="44">
        <v>2019</v>
      </c>
      <c r="C23" s="44">
        <v>2050</v>
      </c>
    </row>
    <row r="24" spans="1:25">
      <c r="A24" t="s">
        <v>280</v>
      </c>
      <c r="B24">
        <v>13</v>
      </c>
      <c r="C24">
        <v>4331.4750000000004</v>
      </c>
    </row>
    <row r="26" spans="1:25" s="79" customFormat="1">
      <c r="A26" s="29" t="s">
        <v>281</v>
      </c>
    </row>
    <row r="27" spans="1:25">
      <c r="A27" s="44"/>
      <c r="B27" s="243" t="s">
        <v>248</v>
      </c>
      <c r="C27" s="244"/>
      <c r="D27" s="244"/>
      <c r="E27" s="244"/>
      <c r="F27" s="244"/>
      <c r="G27" s="244"/>
      <c r="H27" s="244"/>
      <c r="I27" s="244"/>
      <c r="J27" s="243" t="s">
        <v>282</v>
      </c>
      <c r="K27" s="244"/>
      <c r="L27" s="244"/>
      <c r="M27" s="244"/>
      <c r="N27" s="244"/>
      <c r="O27" s="244"/>
      <c r="P27" s="244"/>
      <c r="Q27" s="244"/>
      <c r="R27" s="243" t="s">
        <v>250</v>
      </c>
      <c r="S27" s="244"/>
      <c r="T27" s="244"/>
      <c r="U27" s="244"/>
      <c r="V27" s="244"/>
      <c r="W27" s="244"/>
      <c r="X27" s="244"/>
      <c r="Y27" s="244"/>
    </row>
    <row r="28" spans="1:25" s="44" customFormat="1">
      <c r="B28" s="44" t="s">
        <v>251</v>
      </c>
      <c r="C28" s="44" t="s">
        <v>252</v>
      </c>
      <c r="D28" s="44" t="s">
        <v>253</v>
      </c>
      <c r="E28" s="44" t="s">
        <v>254</v>
      </c>
      <c r="F28" s="44" t="s">
        <v>255</v>
      </c>
      <c r="G28" s="44" t="s">
        <v>256</v>
      </c>
      <c r="H28" s="44" t="s">
        <v>257</v>
      </c>
      <c r="I28" s="44" t="s">
        <v>258</v>
      </c>
      <c r="J28" s="44" t="s">
        <v>251</v>
      </c>
      <c r="K28" s="44" t="s">
        <v>252</v>
      </c>
      <c r="L28" s="44" t="s">
        <v>253</v>
      </c>
      <c r="M28" s="44" t="s">
        <v>254</v>
      </c>
      <c r="N28" s="44" t="s">
        <v>255</v>
      </c>
      <c r="O28" s="44" t="s">
        <v>256</v>
      </c>
      <c r="P28" s="44" t="s">
        <v>257</v>
      </c>
      <c r="Q28" s="44" t="s">
        <v>258</v>
      </c>
      <c r="R28" s="44" t="s">
        <v>251</v>
      </c>
      <c r="S28" s="44" t="s">
        <v>252</v>
      </c>
      <c r="T28" s="44" t="s">
        <v>253</v>
      </c>
      <c r="U28" s="44" t="s">
        <v>254</v>
      </c>
      <c r="V28" s="44" t="s">
        <v>255</v>
      </c>
      <c r="W28" s="44" t="s">
        <v>256</v>
      </c>
      <c r="X28" s="44" t="s">
        <v>257</v>
      </c>
      <c r="Y28" s="44" t="s">
        <v>258</v>
      </c>
    </row>
    <row r="29" spans="1:25">
      <c r="A29" s="44"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tabSelected="1" zoomScale="25" workbookViewId="0">
      <selection activeCell="H43" sqref="H43"/>
    </sheetView>
  </sheetViews>
  <sheetFormatPr baseColWidth="10" defaultColWidth="10.83203125" defaultRowHeight="15"/>
  <cols>
    <col min="1" max="1" width="23.83203125" style="166" customWidth="1"/>
    <col min="2" max="2" width="66.6640625" style="166" hidden="1" customWidth="1"/>
    <col min="3" max="3" width="44.33203125" style="166" customWidth="1"/>
    <col min="4" max="4" width="43" style="166" customWidth="1"/>
    <col min="5" max="5" width="41.5" style="166" customWidth="1"/>
    <col min="6" max="6" width="10.83203125" style="166" customWidth="1"/>
    <col min="7" max="7" width="24.33203125" style="166" customWidth="1"/>
    <col min="8" max="8" width="37.1640625" style="166" customWidth="1"/>
    <col min="9" max="12" width="10.83203125" style="166" customWidth="1"/>
    <col min="13" max="16384" width="10.83203125" style="166"/>
  </cols>
  <sheetData>
    <row r="1" spans="1:13" ht="16" customHeight="1">
      <c r="A1" s="146" t="s">
        <v>151</v>
      </c>
      <c r="B1" s="146" t="s">
        <v>85</v>
      </c>
      <c r="C1" s="166" t="str">
        <f>About!B1</f>
        <v>Wisconsin</v>
      </c>
    </row>
    <row r="2" spans="1:13" ht="16" customHeight="1">
      <c r="H2" s="245" t="s">
        <v>152</v>
      </c>
      <c r="I2" s="246"/>
      <c r="J2" s="246"/>
      <c r="K2" s="246"/>
      <c r="L2" s="246"/>
      <c r="M2" s="246"/>
    </row>
    <row r="3" spans="1:13">
      <c r="H3" s="166">
        <v>2006</v>
      </c>
      <c r="I3" s="166">
        <v>2009</v>
      </c>
      <c r="J3" s="166">
        <v>2012</v>
      </c>
      <c r="K3" s="166">
        <v>2015</v>
      </c>
      <c r="L3" s="166">
        <v>2018</v>
      </c>
      <c r="M3" s="166">
        <v>2021</v>
      </c>
    </row>
    <row r="4" spans="1:13" ht="16" customHeight="1">
      <c r="A4" s="147" t="s">
        <v>153</v>
      </c>
      <c r="H4" s="166" t="s">
        <v>154</v>
      </c>
      <c r="I4" s="78">
        <v>0.1</v>
      </c>
      <c r="J4" s="78">
        <v>0.2</v>
      </c>
      <c r="K4" s="151">
        <v>0.115</v>
      </c>
      <c r="L4" s="78">
        <v>0.05</v>
      </c>
      <c r="M4" s="78">
        <v>0.1</v>
      </c>
    </row>
    <row r="5" spans="1:13" ht="46" customHeight="1">
      <c r="A5" s="139" t="s">
        <v>155</v>
      </c>
      <c r="B5" s="139"/>
      <c r="C5" s="139" t="s">
        <v>156</v>
      </c>
      <c r="D5" s="123" t="s">
        <v>157</v>
      </c>
      <c r="E5" s="82" t="s">
        <v>158</v>
      </c>
    </row>
    <row r="6" spans="1:13" ht="182" customHeight="1">
      <c r="A6" s="166" t="s">
        <v>159</v>
      </c>
      <c r="B6" s="146" t="s">
        <v>160</v>
      </c>
      <c r="C6" s="166" t="s">
        <v>161</v>
      </c>
      <c r="D6" s="18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E6" s="186" t="s">
        <v>2056</v>
      </c>
      <c r="G6" s="166" t="s">
        <v>85</v>
      </c>
      <c r="H6" s="185"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191" customHeight="1">
      <c r="A7" s="166" t="s">
        <v>162</v>
      </c>
      <c r="B7" s="166" t="s">
        <v>163</v>
      </c>
      <c r="C7" s="166" t="s">
        <v>164</v>
      </c>
      <c r="D7" s="142" t="s">
        <v>165</v>
      </c>
      <c r="E7" s="137"/>
      <c r="G7" s="166" t="s">
        <v>1</v>
      </c>
      <c r="H7" s="185"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66" t="s">
        <v>166</v>
      </c>
      <c r="C8" s="166" t="s">
        <v>167</v>
      </c>
      <c r="D8" s="135" t="s">
        <v>168</v>
      </c>
    </row>
    <row r="9" spans="1:13" ht="64" customHeight="1">
      <c r="B9" s="146" t="s">
        <v>169</v>
      </c>
      <c r="C9" s="166" t="s">
        <v>170</v>
      </c>
      <c r="D9" s="135" t="s">
        <v>171</v>
      </c>
    </row>
    <row r="11" spans="1:13" ht="64" customHeight="1">
      <c r="B11" s="146" t="s">
        <v>172</v>
      </c>
    </row>
    <row r="12" spans="1:13" ht="64" customHeight="1">
      <c r="B12" s="146" t="s">
        <v>173</v>
      </c>
    </row>
    <row r="13" spans="1:13" ht="64" customHeight="1">
      <c r="B13" s="146" t="s">
        <v>174</v>
      </c>
    </row>
    <row r="14" spans="1:13" ht="64" customHeight="1">
      <c r="B14" s="146" t="s">
        <v>175</v>
      </c>
    </row>
    <row r="15" spans="1:13" ht="64" customHeight="1">
      <c r="B15" s="146" t="s">
        <v>176</v>
      </c>
    </row>
    <row r="16" spans="1:13" ht="64" customHeight="1">
      <c r="B16" s="146" t="s">
        <v>177</v>
      </c>
    </row>
    <row r="17" spans="2:2" ht="64" customHeight="1">
      <c r="B17" s="146" t="s">
        <v>178</v>
      </c>
    </row>
    <row r="18" spans="2:2" ht="64" customHeight="1">
      <c r="B18" s="146" t="s">
        <v>179</v>
      </c>
    </row>
    <row r="19" spans="2:2" ht="64" customHeight="1">
      <c r="B19" s="146" t="s">
        <v>180</v>
      </c>
    </row>
    <row r="20" spans="2:2" ht="64" customHeight="1">
      <c r="B20" s="146" t="s">
        <v>181</v>
      </c>
    </row>
    <row r="21" spans="2:2" ht="64" customHeight="1">
      <c r="B21" s="146" t="s">
        <v>182</v>
      </c>
    </row>
    <row r="22" spans="2:2" ht="64" customHeight="1">
      <c r="B22" s="146" t="s">
        <v>183</v>
      </c>
    </row>
    <row r="23" spans="2:2" ht="64" customHeight="1">
      <c r="B23" s="146" t="s">
        <v>184</v>
      </c>
    </row>
    <row r="24" spans="2:2" ht="64" customHeight="1">
      <c r="B24" s="146" t="s">
        <v>185</v>
      </c>
    </row>
    <row r="25" spans="2:2" ht="48" customHeight="1">
      <c r="B25" s="146" t="s">
        <v>186</v>
      </c>
    </row>
    <row r="26" spans="2:2" ht="64" customHeight="1">
      <c r="B26" s="146" t="s">
        <v>187</v>
      </c>
    </row>
  </sheetData>
  <mergeCells count="1">
    <mergeCell ref="H2:M2"/>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baseColWidth="10" defaultColWidth="12.6640625" defaultRowHeight="15" customHeight="1"/>
  <cols>
    <col min="1" max="1" width="21.6640625" style="101" customWidth="1"/>
    <col min="2" max="2" width="9.5" style="101" customWidth="1"/>
    <col min="3" max="3" width="14.1640625" style="101" customWidth="1"/>
    <col min="4" max="5" width="9.5" style="101" hidden="1" customWidth="1"/>
    <col min="6" max="7" width="9.5" style="101" customWidth="1"/>
    <col min="8" max="8" width="18.5" style="101" customWidth="1"/>
    <col min="9" max="9" width="15.1640625" style="101" customWidth="1"/>
    <col min="10" max="11" width="9.5" style="101" customWidth="1"/>
    <col min="12" max="26" width="9.33203125" style="101" customWidth="1"/>
    <col min="27" max="30" width="12.6640625" style="101" customWidth="1"/>
    <col min="31" max="16384" width="12.6640625" style="101"/>
  </cols>
  <sheetData>
    <row r="1" spans="1:26" ht="15.75" customHeight="1">
      <c r="A1" s="110" t="s">
        <v>1873</v>
      </c>
      <c r="B1" s="110" t="s">
        <v>274</v>
      </c>
      <c r="C1" s="111" t="s">
        <v>156</v>
      </c>
      <c r="D1" s="110"/>
      <c r="E1" s="110"/>
      <c r="F1" s="111" t="s">
        <v>1874</v>
      </c>
      <c r="G1" s="110"/>
      <c r="H1" s="110"/>
      <c r="I1" s="110"/>
      <c r="J1" s="110"/>
      <c r="K1" s="110"/>
      <c r="L1" s="110"/>
      <c r="M1" s="110"/>
      <c r="N1" s="110"/>
      <c r="O1" s="110"/>
      <c r="P1" s="110"/>
      <c r="Q1" s="110"/>
      <c r="R1" s="110"/>
      <c r="S1" s="110"/>
      <c r="T1" s="110"/>
      <c r="U1" s="110"/>
      <c r="V1" s="110"/>
      <c r="W1" s="110"/>
      <c r="X1" s="110"/>
      <c r="Y1" s="110"/>
      <c r="Z1" s="110"/>
    </row>
    <row r="2" spans="1:26" ht="15.75" customHeight="1">
      <c r="A2" s="112" t="s">
        <v>2</v>
      </c>
      <c r="B2" s="110" t="s">
        <v>3</v>
      </c>
      <c r="C2" s="110" t="s">
        <v>1875</v>
      </c>
      <c r="D2" s="110"/>
      <c r="E2" s="110"/>
      <c r="F2" s="110">
        <v>-54.651095819949703</v>
      </c>
      <c r="G2" s="110"/>
      <c r="H2" s="110"/>
      <c r="I2" s="100"/>
      <c r="J2" s="100"/>
      <c r="K2" s="100"/>
      <c r="L2" s="110"/>
      <c r="M2" s="110"/>
      <c r="N2" s="110"/>
      <c r="O2" s="110"/>
      <c r="P2" s="110"/>
      <c r="Q2" s="110"/>
      <c r="R2" s="110"/>
      <c r="S2" s="110"/>
      <c r="T2" s="110"/>
      <c r="U2" s="110"/>
      <c r="V2" s="110"/>
      <c r="W2" s="110"/>
      <c r="X2" s="110"/>
      <c r="Y2" s="110"/>
      <c r="Z2" s="110"/>
    </row>
    <row r="3" spans="1:26" ht="15.75" customHeight="1">
      <c r="A3" s="112" t="s">
        <v>4</v>
      </c>
      <c r="B3" s="110" t="s">
        <v>5</v>
      </c>
      <c r="C3" s="110" t="s">
        <v>1875</v>
      </c>
      <c r="D3" s="110"/>
      <c r="E3" s="110"/>
      <c r="F3" s="110">
        <v>-5.9427464922921054</v>
      </c>
      <c r="G3" s="110"/>
      <c r="H3" s="110"/>
      <c r="I3" s="100"/>
      <c r="J3" s="100"/>
      <c r="K3" s="100"/>
      <c r="L3" s="110"/>
      <c r="M3" s="110"/>
      <c r="N3" s="110"/>
      <c r="O3" s="110"/>
      <c r="P3" s="110"/>
      <c r="Q3" s="110"/>
      <c r="R3" s="110"/>
      <c r="S3" s="110"/>
      <c r="T3" s="110"/>
      <c r="U3" s="110"/>
      <c r="V3" s="110"/>
      <c r="W3" s="110"/>
      <c r="X3" s="110"/>
      <c r="Y3" s="110"/>
      <c r="Z3" s="110"/>
    </row>
    <row r="4" spans="1:26" ht="15.75" customHeight="1">
      <c r="A4" s="112" t="s">
        <v>7</v>
      </c>
      <c r="B4" s="110" t="s">
        <v>8</v>
      </c>
      <c r="C4" s="110" t="s">
        <v>1875</v>
      </c>
      <c r="D4" s="110"/>
      <c r="E4" s="110"/>
      <c r="F4" s="110">
        <v>14.110681388807681</v>
      </c>
      <c r="G4" s="110"/>
      <c r="H4" s="110"/>
      <c r="I4" s="113" t="s">
        <v>1876</v>
      </c>
      <c r="J4" s="100" t="str">
        <f>About!B1</f>
        <v>Wisconsin</v>
      </c>
      <c r="K4" s="100"/>
      <c r="L4" s="110"/>
      <c r="M4" s="110"/>
      <c r="N4" s="110"/>
      <c r="O4" s="110"/>
      <c r="P4" s="110"/>
      <c r="Q4" s="110"/>
      <c r="R4" s="110"/>
      <c r="S4" s="110"/>
      <c r="T4" s="110"/>
      <c r="U4" s="110"/>
      <c r="V4" s="110"/>
      <c r="W4" s="110"/>
      <c r="X4" s="110"/>
      <c r="Y4" s="110"/>
      <c r="Z4" s="110"/>
    </row>
    <row r="5" spans="1:26" ht="15.75" customHeight="1">
      <c r="A5" s="112" t="s">
        <v>10</v>
      </c>
      <c r="B5" s="110" t="s">
        <v>11</v>
      </c>
      <c r="C5" s="110" t="s">
        <v>1875</v>
      </c>
      <c r="D5" s="110"/>
      <c r="E5" s="110"/>
      <c r="F5" s="110">
        <v>-32.560941459691399</v>
      </c>
      <c r="G5" s="110"/>
      <c r="H5" s="104" t="s">
        <v>1877</v>
      </c>
      <c r="I5" s="100" t="s">
        <v>1361</v>
      </c>
      <c r="J5" s="100">
        <f t="shared" ref="J5:J11" si="0">SUMIFS(F:F,A:A,$J$4,C:C,I5)</f>
        <v>17.260596676051001</v>
      </c>
      <c r="K5" s="100"/>
      <c r="L5" s="110"/>
      <c r="M5" s="110"/>
      <c r="N5" s="110"/>
      <c r="O5" s="110"/>
      <c r="P5" s="110"/>
      <c r="Q5" s="110"/>
      <c r="R5" s="110"/>
      <c r="S5" s="110"/>
      <c r="T5" s="110"/>
      <c r="U5" s="110"/>
      <c r="V5" s="110"/>
      <c r="W5" s="110"/>
      <c r="X5" s="110"/>
      <c r="Y5" s="110"/>
      <c r="Z5" s="110"/>
    </row>
    <row r="6" spans="1:26" ht="15.75" customHeight="1">
      <c r="A6" s="112" t="s">
        <v>13</v>
      </c>
      <c r="B6" s="110" t="s">
        <v>14</v>
      </c>
      <c r="C6" s="110" t="s">
        <v>1875</v>
      </c>
      <c r="D6" s="110"/>
      <c r="E6" s="110"/>
      <c r="F6" s="110">
        <v>-47.127535558012717</v>
      </c>
      <c r="G6" s="110"/>
      <c r="H6" s="104" t="s">
        <v>1028</v>
      </c>
      <c r="I6" s="100" t="s">
        <v>1029</v>
      </c>
      <c r="J6" s="100">
        <f t="shared" si="0"/>
        <v>48.972462560430664</v>
      </c>
      <c r="K6" s="100"/>
      <c r="L6" s="110"/>
      <c r="M6" s="110"/>
      <c r="N6" s="110"/>
      <c r="O6" s="110"/>
      <c r="P6" s="110"/>
      <c r="Q6" s="110"/>
      <c r="R6" s="110"/>
      <c r="S6" s="110"/>
      <c r="T6" s="110"/>
      <c r="U6" s="110"/>
      <c r="V6" s="110"/>
      <c r="W6" s="110"/>
      <c r="X6" s="110"/>
      <c r="Y6" s="110"/>
      <c r="Z6" s="110"/>
    </row>
    <row r="7" spans="1:26" ht="15.75" customHeight="1">
      <c r="A7" s="112" t="s">
        <v>16</v>
      </c>
      <c r="B7" s="110" t="s">
        <v>17</v>
      </c>
      <c r="C7" s="110" t="s">
        <v>1875</v>
      </c>
      <c r="D7" s="110"/>
      <c r="E7" s="110"/>
      <c r="F7" s="110">
        <v>-2.6907445136881849</v>
      </c>
      <c r="G7" s="110"/>
      <c r="H7" s="104" t="s">
        <v>1878</v>
      </c>
      <c r="I7" s="100" t="s">
        <v>754</v>
      </c>
      <c r="J7" s="100">
        <f t="shared" si="0"/>
        <v>22.060108883765508</v>
      </c>
      <c r="K7" s="100"/>
      <c r="L7" s="110"/>
      <c r="M7" s="110"/>
      <c r="N7" s="110"/>
      <c r="O7" s="110"/>
      <c r="P7" s="110"/>
      <c r="Q7" s="110"/>
      <c r="R7" s="110"/>
      <c r="S7" s="110"/>
      <c r="T7" s="110"/>
      <c r="U7" s="110"/>
      <c r="V7" s="110"/>
      <c r="W7" s="110"/>
      <c r="X7" s="110"/>
      <c r="Y7" s="110"/>
      <c r="Z7" s="110"/>
    </row>
    <row r="8" spans="1:26" ht="15.75" customHeight="1">
      <c r="A8" s="112" t="s">
        <v>18</v>
      </c>
      <c r="B8" s="110" t="s">
        <v>19</v>
      </c>
      <c r="C8" s="110" t="s">
        <v>1875</v>
      </c>
      <c r="D8" s="110"/>
      <c r="E8" s="110"/>
      <c r="F8" s="110">
        <v>-1.0180997139831851</v>
      </c>
      <c r="G8" s="110"/>
      <c r="H8" s="104" t="s">
        <v>1879</v>
      </c>
      <c r="I8" s="100" t="s">
        <v>305</v>
      </c>
      <c r="J8" s="100">
        <f t="shared" si="0"/>
        <v>31.169493632693342</v>
      </c>
      <c r="K8" s="100"/>
      <c r="L8" s="110"/>
      <c r="M8" s="110"/>
      <c r="N8" s="110"/>
      <c r="O8" s="110"/>
      <c r="P8" s="110"/>
      <c r="Q8" s="110"/>
      <c r="R8" s="110"/>
      <c r="S8" s="110"/>
      <c r="T8" s="110"/>
      <c r="U8" s="110"/>
      <c r="V8" s="110"/>
      <c r="W8" s="110"/>
      <c r="X8" s="110"/>
      <c r="Y8" s="110"/>
      <c r="Z8" s="110"/>
    </row>
    <row r="9" spans="1:26" ht="15.75" customHeight="1">
      <c r="A9" s="112" t="s">
        <v>21</v>
      </c>
      <c r="B9" s="110" t="s">
        <v>22</v>
      </c>
      <c r="C9" s="110" t="s">
        <v>1875</v>
      </c>
      <c r="D9" s="110"/>
      <c r="E9" s="110"/>
      <c r="F9" s="110">
        <v>-1.08125033703433</v>
      </c>
      <c r="G9" s="110"/>
      <c r="H9" s="104" t="s">
        <v>775</v>
      </c>
      <c r="I9" s="100" t="s">
        <v>776</v>
      </c>
      <c r="J9" s="100">
        <f t="shared" si="0"/>
        <v>16.410265028440239</v>
      </c>
      <c r="K9" s="100"/>
      <c r="L9" s="110"/>
      <c r="M9" s="110"/>
      <c r="N9" s="110"/>
      <c r="O9" s="110"/>
      <c r="P9" s="110"/>
      <c r="Q9" s="110"/>
      <c r="R9" s="110"/>
      <c r="S9" s="110"/>
      <c r="T9" s="110"/>
      <c r="U9" s="110"/>
      <c r="V9" s="110"/>
      <c r="W9" s="110"/>
      <c r="X9" s="110"/>
      <c r="Y9" s="110"/>
      <c r="Z9" s="110"/>
    </row>
    <row r="10" spans="1:26" ht="15.75" customHeight="1">
      <c r="A10" s="112" t="s">
        <v>246</v>
      </c>
      <c r="B10" s="110" t="s">
        <v>22</v>
      </c>
      <c r="C10" s="110" t="s">
        <v>1875</v>
      </c>
      <c r="D10" s="110"/>
      <c r="E10" s="110"/>
      <c r="F10" s="110">
        <v>-7.642627077964137E-2</v>
      </c>
      <c r="G10" s="110"/>
      <c r="H10" s="104" t="s">
        <v>1880</v>
      </c>
      <c r="I10" s="100" t="s">
        <v>1875</v>
      </c>
      <c r="J10" s="100">
        <f t="shared" si="0"/>
        <v>-54.633842204065907</v>
      </c>
      <c r="K10" s="100"/>
      <c r="L10" s="110"/>
      <c r="M10" s="110"/>
      <c r="N10" s="110"/>
      <c r="O10" s="110"/>
      <c r="P10" s="110"/>
      <c r="Q10" s="110"/>
      <c r="R10" s="110"/>
      <c r="S10" s="110"/>
      <c r="T10" s="110"/>
      <c r="U10" s="110"/>
      <c r="V10" s="110"/>
      <c r="W10" s="110"/>
      <c r="X10" s="110"/>
      <c r="Y10" s="110"/>
      <c r="Z10" s="110"/>
    </row>
    <row r="11" spans="1:26" ht="15.75" customHeight="1">
      <c r="A11" s="112" t="s">
        <v>24</v>
      </c>
      <c r="B11" s="110" t="s">
        <v>25</v>
      </c>
      <c r="C11" s="110" t="s">
        <v>1875</v>
      </c>
      <c r="D11" s="110"/>
      <c r="E11" s="110"/>
      <c r="F11" s="110">
        <v>-28.801510842298828</v>
      </c>
      <c r="G11" s="110"/>
      <c r="H11" s="104" t="s">
        <v>1881</v>
      </c>
      <c r="I11" s="100" t="s">
        <v>1882</v>
      </c>
      <c r="J11" s="100">
        <f t="shared" si="0"/>
        <v>2.8099739843118821</v>
      </c>
      <c r="K11" s="100" t="s">
        <v>1883</v>
      </c>
      <c r="L11" s="110"/>
      <c r="M11" s="110"/>
      <c r="N11" s="110"/>
      <c r="O11" s="110"/>
      <c r="P11" s="110"/>
      <c r="Q11" s="110"/>
      <c r="R11" s="110"/>
      <c r="S11" s="110"/>
      <c r="T11" s="110"/>
      <c r="U11" s="110"/>
      <c r="V11" s="110"/>
      <c r="W11" s="110"/>
      <c r="X11" s="110"/>
      <c r="Y11" s="110"/>
      <c r="Z11" s="110"/>
    </row>
    <row r="12" spans="1:26" ht="15.75" customHeight="1">
      <c r="A12" s="112" t="s">
        <v>27</v>
      </c>
      <c r="B12" s="110" t="s">
        <v>28</v>
      </c>
      <c r="C12" s="110" t="s">
        <v>1875</v>
      </c>
      <c r="D12" s="110"/>
      <c r="E12" s="110"/>
      <c r="F12" s="110">
        <v>-46.216384074634021</v>
      </c>
      <c r="G12" s="110"/>
      <c r="H12" s="104" t="s">
        <v>1884</v>
      </c>
      <c r="I12" s="100" t="s">
        <v>1885</v>
      </c>
      <c r="J12" s="100">
        <f>SUM(J5:J11)</f>
        <v>84.049058561626737</v>
      </c>
      <c r="K12" s="100"/>
      <c r="L12" s="110"/>
      <c r="M12" s="110"/>
      <c r="N12" s="110"/>
      <c r="O12" s="110"/>
      <c r="P12" s="110"/>
      <c r="Q12" s="110"/>
      <c r="R12" s="110"/>
      <c r="S12" s="110"/>
      <c r="T12" s="110"/>
      <c r="U12" s="110"/>
      <c r="V12" s="110"/>
      <c r="W12" s="110"/>
      <c r="X12" s="110"/>
      <c r="Y12" s="110"/>
      <c r="Z12" s="110"/>
    </row>
    <row r="13" spans="1:26" ht="15.75" customHeight="1">
      <c r="A13" s="112" t="s">
        <v>29</v>
      </c>
      <c r="B13" s="110" t="s">
        <v>30</v>
      </c>
      <c r="C13" s="110" t="s">
        <v>1875</v>
      </c>
      <c r="D13" s="110"/>
      <c r="E13" s="110"/>
      <c r="F13" s="110">
        <v>-0.26087033101173579</v>
      </c>
      <c r="G13" s="110"/>
      <c r="H13" s="104" t="s">
        <v>1886</v>
      </c>
      <c r="I13" s="100" t="s">
        <v>1887</v>
      </c>
      <c r="J13" s="100">
        <f>SUM(J5:J11)-J10</f>
        <v>138.68290076569264</v>
      </c>
      <c r="K13" s="100"/>
      <c r="L13" s="110"/>
      <c r="M13" s="110"/>
      <c r="N13" s="110"/>
      <c r="O13" s="110"/>
      <c r="P13" s="110"/>
      <c r="Q13" s="110"/>
      <c r="R13" s="110"/>
      <c r="S13" s="110"/>
      <c r="T13" s="110"/>
      <c r="U13" s="110"/>
      <c r="V13" s="110"/>
      <c r="W13" s="110"/>
      <c r="X13" s="110"/>
      <c r="Y13" s="110"/>
      <c r="Z13" s="110"/>
    </row>
    <row r="14" spans="1:26" ht="15.75" customHeight="1">
      <c r="A14" s="112" t="s">
        <v>32</v>
      </c>
      <c r="B14" s="110" t="s">
        <v>33</v>
      </c>
      <c r="C14" s="110" t="s">
        <v>1875</v>
      </c>
      <c r="D14" s="110"/>
      <c r="E14" s="110"/>
      <c r="F14" s="110">
        <v>-6.7326554268061942</v>
      </c>
      <c r="G14" s="110"/>
      <c r="H14" s="110" t="s">
        <v>1888</v>
      </c>
      <c r="I14" s="100"/>
      <c r="J14" s="100"/>
      <c r="K14" s="100"/>
      <c r="L14" s="110"/>
      <c r="M14" s="110"/>
      <c r="N14" s="110"/>
      <c r="O14" s="110"/>
      <c r="P14" s="110"/>
      <c r="Q14" s="110"/>
      <c r="R14" s="110"/>
      <c r="S14" s="110"/>
      <c r="T14" s="110"/>
      <c r="U14" s="110"/>
      <c r="V14" s="110"/>
      <c r="W14" s="110"/>
      <c r="X14" s="110"/>
      <c r="Y14" s="110"/>
      <c r="Z14" s="110"/>
    </row>
    <row r="15" spans="1:26" ht="15.75" customHeight="1">
      <c r="A15" s="112" t="s">
        <v>35</v>
      </c>
      <c r="B15" s="110" t="s">
        <v>36</v>
      </c>
      <c r="C15" s="110" t="s">
        <v>1875</v>
      </c>
      <c r="D15" s="110"/>
      <c r="E15" s="110"/>
      <c r="F15" s="110">
        <v>-27.900813631021059</v>
      </c>
      <c r="G15" s="110"/>
      <c r="H15" s="110"/>
      <c r="I15" s="100"/>
      <c r="J15" s="100"/>
      <c r="K15" s="100"/>
      <c r="L15" s="110"/>
      <c r="M15" s="110"/>
      <c r="N15" s="110"/>
      <c r="O15" s="110"/>
      <c r="P15" s="110"/>
      <c r="Q15" s="110"/>
      <c r="R15" s="110"/>
      <c r="S15" s="110"/>
      <c r="T15" s="110"/>
      <c r="U15" s="110"/>
      <c r="V15" s="110"/>
      <c r="W15" s="110"/>
      <c r="X15" s="110"/>
      <c r="Y15" s="110"/>
      <c r="Z15" s="110"/>
    </row>
    <row r="16" spans="1:26" ht="15.75" customHeight="1">
      <c r="A16" s="112" t="s">
        <v>38</v>
      </c>
      <c r="B16" s="110" t="s">
        <v>39</v>
      </c>
      <c r="C16" s="110" t="s">
        <v>1875</v>
      </c>
      <c r="D16" s="110"/>
      <c r="E16" s="110"/>
      <c r="F16" s="110">
        <v>-18.781436361783499</v>
      </c>
      <c r="G16" s="110"/>
      <c r="H16" s="110"/>
      <c r="I16" s="114" t="s">
        <v>1889</v>
      </c>
      <c r="J16" s="115">
        <f>28/25</f>
        <v>1.1200000000000001</v>
      </c>
      <c r="K16" s="100"/>
      <c r="L16" s="110"/>
      <c r="M16" s="110"/>
      <c r="N16" s="110"/>
      <c r="O16" s="110"/>
      <c r="P16" s="110"/>
      <c r="Q16" s="110"/>
      <c r="R16" s="110"/>
      <c r="S16" s="110"/>
      <c r="T16" s="110"/>
      <c r="U16" s="110"/>
      <c r="V16" s="110"/>
      <c r="W16" s="110"/>
      <c r="X16" s="110"/>
      <c r="Y16" s="110"/>
      <c r="Z16" s="110"/>
    </row>
    <row r="17" spans="1:26" ht="15.75" customHeight="1">
      <c r="A17" s="112" t="s">
        <v>40</v>
      </c>
      <c r="B17" s="110" t="s">
        <v>41</v>
      </c>
      <c r="C17" s="110" t="s">
        <v>1875</v>
      </c>
      <c r="D17" s="110"/>
      <c r="E17" s="110"/>
      <c r="F17" s="110">
        <v>-20.063061590964889</v>
      </c>
      <c r="G17" s="110"/>
      <c r="H17" s="110"/>
      <c r="I17" s="116" t="s">
        <v>1890</v>
      </c>
      <c r="J17" s="117">
        <f>265/298</f>
        <v>0.88926174496644295</v>
      </c>
      <c r="K17" s="100"/>
      <c r="L17" s="110"/>
      <c r="M17" s="110"/>
      <c r="N17" s="110"/>
      <c r="O17" s="110"/>
      <c r="P17" s="110"/>
      <c r="Q17" s="110"/>
      <c r="R17" s="110"/>
      <c r="S17" s="110"/>
      <c r="T17" s="110"/>
      <c r="U17" s="110"/>
      <c r="V17" s="110"/>
      <c r="W17" s="110"/>
      <c r="X17" s="110"/>
      <c r="Y17" s="110"/>
      <c r="Z17" s="110"/>
    </row>
    <row r="18" spans="1:26" ht="15.75" customHeight="1">
      <c r="A18" s="112" t="s">
        <v>43</v>
      </c>
      <c r="B18" s="110" t="s">
        <v>44</v>
      </c>
      <c r="C18" s="110" t="s">
        <v>1875</v>
      </c>
      <c r="D18" s="110"/>
      <c r="E18" s="110"/>
      <c r="F18" s="110">
        <v>-16.486996944707151</v>
      </c>
      <c r="G18" s="110"/>
      <c r="H18" s="110"/>
      <c r="I18" s="100"/>
      <c r="J18" s="100"/>
      <c r="K18" s="100"/>
      <c r="L18" s="110"/>
      <c r="M18" s="110"/>
      <c r="N18" s="110"/>
      <c r="O18" s="110"/>
      <c r="P18" s="110"/>
      <c r="Q18" s="110"/>
      <c r="R18" s="110"/>
      <c r="S18" s="110"/>
      <c r="T18" s="110"/>
      <c r="U18" s="110"/>
      <c r="V18" s="110"/>
      <c r="W18" s="110"/>
      <c r="X18" s="110"/>
      <c r="Y18" s="110"/>
      <c r="Z18" s="110"/>
    </row>
    <row r="19" spans="1:26" ht="15.75" customHeight="1">
      <c r="A19" s="112" t="s">
        <v>46</v>
      </c>
      <c r="B19" s="110" t="s">
        <v>47</v>
      </c>
      <c r="C19" s="110" t="s">
        <v>1875</v>
      </c>
      <c r="D19" s="110"/>
      <c r="E19" s="110"/>
      <c r="F19" s="110">
        <v>-25.111501978197001</v>
      </c>
      <c r="G19" s="110"/>
      <c r="H19" s="110"/>
      <c r="I19" s="100"/>
      <c r="J19" s="100"/>
      <c r="K19" s="100"/>
      <c r="L19" s="110"/>
      <c r="M19" s="110"/>
      <c r="N19" s="110"/>
      <c r="O19" s="110"/>
      <c r="P19" s="110"/>
      <c r="Q19" s="110"/>
      <c r="R19" s="110"/>
      <c r="S19" s="110"/>
      <c r="T19" s="110"/>
      <c r="U19" s="110"/>
      <c r="V19" s="110"/>
      <c r="W19" s="110"/>
      <c r="X19" s="110"/>
      <c r="Y19" s="110"/>
      <c r="Z19" s="110"/>
    </row>
    <row r="20" spans="1:26" ht="15.75" customHeight="1">
      <c r="A20" s="112" t="s">
        <v>49</v>
      </c>
      <c r="B20" s="110" t="s">
        <v>50</v>
      </c>
      <c r="C20" s="110" t="s">
        <v>1875</v>
      </c>
      <c r="D20" s="110"/>
      <c r="E20" s="110"/>
      <c r="F20" s="110">
        <v>-37.349535280838843</v>
      </c>
      <c r="G20" s="110"/>
      <c r="H20" s="110"/>
      <c r="I20" s="100"/>
      <c r="J20" s="100"/>
      <c r="K20" s="100"/>
      <c r="L20" s="110"/>
      <c r="M20" s="110"/>
      <c r="N20" s="110"/>
      <c r="O20" s="110"/>
      <c r="P20" s="110"/>
      <c r="Q20" s="110"/>
      <c r="R20" s="110"/>
      <c r="S20" s="110"/>
      <c r="T20" s="110"/>
      <c r="U20" s="110"/>
      <c r="V20" s="110"/>
      <c r="W20" s="110"/>
      <c r="X20" s="110"/>
      <c r="Y20" s="110"/>
      <c r="Z20" s="110"/>
    </row>
    <row r="21" spans="1:26" ht="15.75" customHeight="1">
      <c r="A21" s="112" t="s">
        <v>52</v>
      </c>
      <c r="B21" s="110" t="s">
        <v>53</v>
      </c>
      <c r="C21" s="110" t="s">
        <v>1875</v>
      </c>
      <c r="D21" s="110"/>
      <c r="E21" s="110"/>
      <c r="F21" s="110">
        <v>-7.3855560879097961</v>
      </c>
      <c r="G21" s="110"/>
      <c r="H21" s="110"/>
      <c r="I21" s="100"/>
      <c r="J21" s="100"/>
      <c r="K21" s="100"/>
      <c r="L21" s="110"/>
      <c r="M21" s="110"/>
      <c r="N21" s="110"/>
      <c r="O21" s="110"/>
      <c r="P21" s="110"/>
      <c r="Q21" s="110"/>
      <c r="R21" s="110"/>
      <c r="S21" s="110"/>
      <c r="T21" s="110"/>
      <c r="U21" s="110"/>
      <c r="V21" s="110"/>
      <c r="W21" s="110"/>
      <c r="X21" s="110"/>
      <c r="Y21" s="110"/>
      <c r="Z21" s="110"/>
    </row>
    <row r="22" spans="1:26" ht="15.75" customHeight="1">
      <c r="A22" s="112" t="s">
        <v>54</v>
      </c>
      <c r="B22" s="110" t="s">
        <v>55</v>
      </c>
      <c r="C22" s="110" t="s">
        <v>1875</v>
      </c>
      <c r="D22" s="110"/>
      <c r="E22" s="110"/>
      <c r="F22" s="110">
        <v>-6.5303935010815559</v>
      </c>
      <c r="G22" s="110"/>
      <c r="H22" s="110"/>
      <c r="I22" s="100"/>
      <c r="J22" s="100"/>
      <c r="K22" s="100"/>
      <c r="L22" s="110"/>
      <c r="M22" s="110"/>
      <c r="N22" s="110"/>
      <c r="O22" s="110"/>
      <c r="P22" s="110"/>
      <c r="Q22" s="110"/>
      <c r="R22" s="110"/>
      <c r="S22" s="110"/>
      <c r="T22" s="110"/>
      <c r="U22" s="110"/>
      <c r="V22" s="110"/>
      <c r="W22" s="110"/>
      <c r="X22" s="110"/>
      <c r="Y22" s="110"/>
      <c r="Z22" s="110"/>
    </row>
    <row r="23" spans="1:26" ht="15.75" customHeight="1">
      <c r="A23" s="112" t="s">
        <v>57</v>
      </c>
      <c r="B23" s="110" t="s">
        <v>58</v>
      </c>
      <c r="C23" s="110" t="s">
        <v>1875</v>
      </c>
      <c r="D23" s="110"/>
      <c r="E23" s="110"/>
      <c r="F23" s="110">
        <v>-8.4989830142117846</v>
      </c>
      <c r="G23" s="110"/>
      <c r="H23" s="110"/>
      <c r="I23" s="100"/>
      <c r="J23" s="100"/>
      <c r="K23" s="100"/>
      <c r="L23" s="110"/>
      <c r="M23" s="110"/>
      <c r="N23" s="110"/>
      <c r="O23" s="110"/>
      <c r="P23" s="110"/>
      <c r="Q23" s="110"/>
      <c r="R23" s="110"/>
      <c r="S23" s="110"/>
      <c r="T23" s="110"/>
      <c r="U23" s="110"/>
      <c r="V23" s="110"/>
      <c r="W23" s="110"/>
      <c r="X23" s="110"/>
      <c r="Y23" s="110"/>
      <c r="Z23" s="110"/>
    </row>
    <row r="24" spans="1:26" ht="15.75" customHeight="1">
      <c r="A24" s="112" t="s">
        <v>60</v>
      </c>
      <c r="B24" s="110" t="s">
        <v>61</v>
      </c>
      <c r="C24" s="110" t="s">
        <v>1875</v>
      </c>
      <c r="D24" s="110"/>
      <c r="E24" s="110"/>
      <c r="F24" s="110">
        <v>-56.70289430803291</v>
      </c>
      <c r="G24" s="110"/>
      <c r="H24" s="110"/>
      <c r="I24" s="100"/>
      <c r="J24" s="100"/>
      <c r="K24" s="100"/>
      <c r="L24" s="110"/>
      <c r="M24" s="110"/>
      <c r="N24" s="110"/>
      <c r="O24" s="110"/>
      <c r="P24" s="110"/>
      <c r="Q24" s="110"/>
      <c r="R24" s="110"/>
      <c r="S24" s="110"/>
      <c r="T24" s="110"/>
      <c r="U24" s="110"/>
      <c r="V24" s="110"/>
      <c r="W24" s="110"/>
      <c r="X24" s="110"/>
      <c r="Y24" s="110"/>
      <c r="Z24" s="110"/>
    </row>
    <row r="25" spans="1:26" ht="15.75" customHeight="1">
      <c r="A25" s="112" t="s">
        <v>63</v>
      </c>
      <c r="B25" s="110" t="s">
        <v>64</v>
      </c>
      <c r="C25" s="110" t="s">
        <v>1875</v>
      </c>
      <c r="D25" s="110"/>
      <c r="E25" s="110"/>
      <c r="F25" s="110">
        <v>-49.028525742820356</v>
      </c>
      <c r="G25" s="110"/>
      <c r="H25" s="110"/>
      <c r="I25" s="100"/>
      <c r="J25" s="100"/>
      <c r="K25" s="100"/>
      <c r="L25" s="110"/>
      <c r="M25" s="110"/>
      <c r="N25" s="110"/>
      <c r="O25" s="110"/>
      <c r="P25" s="110"/>
      <c r="Q25" s="110"/>
      <c r="R25" s="110"/>
      <c r="S25" s="110"/>
      <c r="T25" s="110"/>
      <c r="U25" s="110"/>
      <c r="V25" s="110"/>
      <c r="W25" s="110"/>
      <c r="X25" s="110"/>
      <c r="Y25" s="110"/>
      <c r="Z25" s="110"/>
    </row>
    <row r="26" spans="1:26" ht="15.75" customHeight="1">
      <c r="A26" s="112" t="s">
        <v>66</v>
      </c>
      <c r="B26" s="110" t="s">
        <v>67</v>
      </c>
      <c r="C26" s="110" t="s">
        <v>1875</v>
      </c>
      <c r="D26" s="110"/>
      <c r="E26" s="110"/>
      <c r="F26" s="110">
        <v>-55.486154452498113</v>
      </c>
      <c r="G26" s="110"/>
      <c r="H26" s="110"/>
      <c r="I26" s="100"/>
      <c r="J26" s="100"/>
      <c r="K26" s="100"/>
      <c r="L26" s="110"/>
      <c r="M26" s="110"/>
      <c r="N26" s="110"/>
      <c r="O26" s="110"/>
      <c r="P26" s="110"/>
      <c r="Q26" s="110"/>
      <c r="R26" s="110"/>
      <c r="S26" s="110"/>
      <c r="T26" s="110"/>
      <c r="U26" s="110"/>
      <c r="V26" s="110"/>
      <c r="W26" s="110"/>
      <c r="X26" s="110"/>
      <c r="Y26" s="110"/>
      <c r="Z26" s="110"/>
    </row>
    <row r="27" spans="1:26" ht="15.75" customHeight="1">
      <c r="A27" s="112" t="s">
        <v>69</v>
      </c>
      <c r="B27" s="110" t="s">
        <v>70</v>
      </c>
      <c r="C27" s="110" t="s">
        <v>1875</v>
      </c>
      <c r="D27" s="110"/>
      <c r="E27" s="110"/>
      <c r="F27" s="110">
        <v>-53.379403038433807</v>
      </c>
      <c r="G27" s="110"/>
      <c r="H27" s="110"/>
      <c r="I27" s="100"/>
      <c r="J27" s="100"/>
      <c r="K27" s="100"/>
      <c r="L27" s="110"/>
      <c r="M27" s="110"/>
      <c r="N27" s="110"/>
      <c r="O27" s="110"/>
      <c r="P27" s="110"/>
      <c r="Q27" s="110"/>
      <c r="R27" s="110"/>
      <c r="S27" s="110"/>
      <c r="T27" s="110"/>
      <c r="U27" s="110"/>
      <c r="V27" s="110"/>
      <c r="W27" s="110"/>
      <c r="X27" s="110"/>
      <c r="Y27" s="110"/>
      <c r="Z27" s="110"/>
    </row>
    <row r="28" spans="1:26" ht="15.75" customHeight="1">
      <c r="A28" s="112" t="s">
        <v>72</v>
      </c>
      <c r="B28" s="110" t="s">
        <v>73</v>
      </c>
      <c r="C28" s="110" t="s">
        <v>1875</v>
      </c>
      <c r="D28" s="110"/>
      <c r="E28" s="110"/>
      <c r="F28" s="110">
        <v>-23.903308552550211</v>
      </c>
      <c r="G28" s="110"/>
      <c r="H28" s="110"/>
      <c r="I28" s="100"/>
      <c r="J28" s="100"/>
      <c r="K28" s="100"/>
      <c r="L28" s="110"/>
      <c r="M28" s="110"/>
      <c r="N28" s="110"/>
      <c r="O28" s="110"/>
      <c r="P28" s="110"/>
      <c r="Q28" s="110"/>
      <c r="R28" s="110"/>
      <c r="S28" s="110"/>
      <c r="T28" s="110"/>
      <c r="U28" s="110"/>
      <c r="V28" s="110"/>
      <c r="W28" s="110"/>
      <c r="X28" s="110"/>
      <c r="Y28" s="110"/>
      <c r="Z28" s="110"/>
    </row>
    <row r="29" spans="1:26" ht="15.75" customHeight="1">
      <c r="A29" s="112" t="s">
        <v>74</v>
      </c>
      <c r="B29" s="110" t="s">
        <v>75</v>
      </c>
      <c r="C29" s="110" t="s">
        <v>1875</v>
      </c>
      <c r="D29" s="110"/>
      <c r="E29" s="110"/>
      <c r="F29" s="110">
        <v>-10.83442961276282</v>
      </c>
      <c r="G29" s="110"/>
      <c r="H29" s="110"/>
      <c r="I29" s="100"/>
      <c r="J29" s="100"/>
      <c r="K29" s="100"/>
      <c r="L29" s="110"/>
      <c r="M29" s="110"/>
      <c r="N29" s="110"/>
      <c r="O29" s="110"/>
      <c r="P29" s="110"/>
      <c r="Q29" s="110"/>
      <c r="R29" s="110"/>
      <c r="S29" s="110"/>
      <c r="T29" s="110"/>
      <c r="U29" s="110"/>
      <c r="V29" s="110"/>
      <c r="W29" s="110"/>
      <c r="X29" s="110"/>
      <c r="Y29" s="110"/>
      <c r="Z29" s="110"/>
    </row>
    <row r="30" spans="1:26" ht="15.75" customHeight="1">
      <c r="A30" s="112" t="s">
        <v>77</v>
      </c>
      <c r="B30" s="110" t="s">
        <v>78</v>
      </c>
      <c r="C30" s="110" t="s">
        <v>1875</v>
      </c>
      <c r="D30" s="110"/>
      <c r="E30" s="110"/>
      <c r="F30" s="110">
        <v>1.2108036145684951</v>
      </c>
      <c r="G30" s="110"/>
      <c r="H30" s="110"/>
      <c r="I30" s="100"/>
      <c r="J30" s="100"/>
      <c r="K30" s="100"/>
      <c r="L30" s="110"/>
      <c r="M30" s="110"/>
      <c r="N30" s="110"/>
      <c r="O30" s="110"/>
      <c r="P30" s="110"/>
      <c r="Q30" s="110"/>
      <c r="R30" s="110"/>
      <c r="S30" s="110"/>
      <c r="T30" s="110"/>
      <c r="U30" s="110"/>
      <c r="V30" s="110"/>
      <c r="W30" s="110"/>
      <c r="X30" s="110"/>
      <c r="Y30" s="110"/>
      <c r="Z30" s="110"/>
    </row>
    <row r="31" spans="1:26" ht="15.75" customHeight="1">
      <c r="A31" s="112" t="s">
        <v>80</v>
      </c>
      <c r="B31" s="110" t="s">
        <v>81</v>
      </c>
      <c r="C31" s="110" t="s">
        <v>1875</v>
      </c>
      <c r="D31" s="110"/>
      <c r="E31" s="110"/>
      <c r="F31" s="110">
        <v>-7.7674235575247339</v>
      </c>
      <c r="G31" s="110"/>
      <c r="H31" s="110"/>
      <c r="I31" s="100"/>
      <c r="J31" s="100"/>
      <c r="K31" s="100"/>
      <c r="L31" s="110"/>
      <c r="M31" s="110"/>
      <c r="N31" s="110"/>
      <c r="O31" s="110"/>
      <c r="P31" s="110"/>
      <c r="Q31" s="110"/>
      <c r="R31" s="110"/>
      <c r="S31" s="110"/>
      <c r="T31" s="110"/>
      <c r="U31" s="110"/>
      <c r="V31" s="110"/>
      <c r="W31" s="110"/>
      <c r="X31" s="110"/>
      <c r="Y31" s="110"/>
      <c r="Z31" s="110"/>
    </row>
    <row r="32" spans="1:26" ht="15.75" customHeight="1">
      <c r="A32" s="112" t="s">
        <v>83</v>
      </c>
      <c r="B32" s="110" t="s">
        <v>84</v>
      </c>
      <c r="C32" s="110" t="s">
        <v>1875</v>
      </c>
      <c r="D32" s="110"/>
      <c r="E32" s="110"/>
      <c r="F32" s="110">
        <v>-5.804732152172404</v>
      </c>
      <c r="G32" s="110"/>
      <c r="H32" s="110"/>
      <c r="I32" s="100"/>
      <c r="J32" s="100"/>
      <c r="K32" s="100"/>
      <c r="L32" s="110"/>
      <c r="M32" s="110"/>
      <c r="N32" s="110"/>
      <c r="O32" s="110"/>
      <c r="P32" s="110"/>
      <c r="Q32" s="110"/>
      <c r="R32" s="110"/>
      <c r="S32" s="110"/>
      <c r="T32" s="110"/>
      <c r="U32" s="110"/>
      <c r="V32" s="110"/>
      <c r="W32" s="110"/>
      <c r="X32" s="110"/>
      <c r="Y32" s="110"/>
      <c r="Z32" s="110"/>
    </row>
    <row r="33" spans="1:26" ht="15.75" customHeight="1">
      <c r="A33" s="112" t="s">
        <v>85</v>
      </c>
      <c r="B33" s="110" t="s">
        <v>86</v>
      </c>
      <c r="C33" s="110" t="s">
        <v>1875</v>
      </c>
      <c r="D33" s="110"/>
      <c r="E33" s="110"/>
      <c r="F33" s="110">
        <v>4.7124774749117764</v>
      </c>
      <c r="G33" s="110"/>
      <c r="H33" s="110"/>
      <c r="I33" s="100"/>
      <c r="J33" s="100"/>
      <c r="K33" s="100"/>
      <c r="L33" s="110"/>
      <c r="M33" s="110"/>
      <c r="N33" s="110"/>
      <c r="O33" s="110"/>
      <c r="P33" s="110"/>
      <c r="Q33" s="110"/>
      <c r="R33" s="110"/>
      <c r="S33" s="110"/>
      <c r="T33" s="110"/>
      <c r="U33" s="110"/>
      <c r="V33" s="110"/>
      <c r="W33" s="110"/>
      <c r="X33" s="110"/>
      <c r="Y33" s="110"/>
      <c r="Z33" s="110"/>
    </row>
    <row r="34" spans="1:26" ht="15.75" customHeight="1">
      <c r="A34" s="112" t="s">
        <v>88</v>
      </c>
      <c r="B34" s="110" t="s">
        <v>89</v>
      </c>
      <c r="C34" s="110" t="s">
        <v>1875</v>
      </c>
      <c r="D34" s="110"/>
      <c r="E34" s="110"/>
      <c r="F34" s="110">
        <v>-35.075700183663443</v>
      </c>
      <c r="G34" s="110"/>
      <c r="H34" s="110"/>
      <c r="I34" s="100"/>
      <c r="J34" s="100"/>
      <c r="K34" s="100"/>
      <c r="L34" s="110"/>
      <c r="M34" s="110"/>
      <c r="N34" s="110"/>
      <c r="O34" s="110"/>
      <c r="P34" s="110"/>
      <c r="Q34" s="110"/>
      <c r="R34" s="110"/>
      <c r="S34" s="110"/>
      <c r="T34" s="110"/>
      <c r="U34" s="110"/>
      <c r="V34" s="110"/>
      <c r="W34" s="110"/>
      <c r="X34" s="110"/>
      <c r="Y34" s="110"/>
      <c r="Z34" s="110"/>
    </row>
    <row r="35" spans="1:26" ht="15.75" customHeight="1">
      <c r="A35" s="112" t="s">
        <v>91</v>
      </c>
      <c r="B35" s="110" t="s">
        <v>92</v>
      </c>
      <c r="C35" s="110" t="s">
        <v>1875</v>
      </c>
      <c r="D35" s="110"/>
      <c r="E35" s="110"/>
      <c r="F35" s="110">
        <v>-31.78583077705435</v>
      </c>
      <c r="G35" s="110"/>
      <c r="H35" s="110"/>
      <c r="I35" s="100"/>
      <c r="J35" s="100"/>
      <c r="K35" s="100"/>
      <c r="L35" s="110"/>
      <c r="M35" s="110"/>
      <c r="N35" s="110"/>
      <c r="O35" s="110"/>
      <c r="P35" s="110"/>
      <c r="Q35" s="110"/>
      <c r="R35" s="110"/>
      <c r="S35" s="110"/>
      <c r="T35" s="110"/>
      <c r="U35" s="110"/>
      <c r="V35" s="110"/>
      <c r="W35" s="110"/>
      <c r="X35" s="110"/>
      <c r="Y35" s="110"/>
      <c r="Z35" s="110"/>
    </row>
    <row r="36" spans="1:26" ht="15.75" customHeight="1">
      <c r="A36" s="112" t="s">
        <v>94</v>
      </c>
      <c r="B36" s="110" t="s">
        <v>95</v>
      </c>
      <c r="C36" s="110" t="s">
        <v>1875</v>
      </c>
      <c r="D36" s="110"/>
      <c r="E36" s="110"/>
      <c r="F36" s="110">
        <v>-3.5034355364398508</v>
      </c>
      <c r="G36" s="110"/>
      <c r="H36" s="110"/>
      <c r="I36" s="100"/>
      <c r="J36" s="100"/>
      <c r="K36" s="100"/>
      <c r="L36" s="110"/>
      <c r="M36" s="110"/>
      <c r="N36" s="110"/>
      <c r="O36" s="110"/>
      <c r="P36" s="110"/>
      <c r="Q36" s="110"/>
      <c r="R36" s="110"/>
      <c r="S36" s="110"/>
      <c r="T36" s="110"/>
      <c r="U36" s="110"/>
      <c r="V36" s="110"/>
      <c r="W36" s="110"/>
      <c r="X36" s="110"/>
      <c r="Y36" s="110"/>
      <c r="Z36" s="110"/>
    </row>
    <row r="37" spans="1:26" ht="15.75" customHeight="1">
      <c r="A37" s="112" t="s">
        <v>96</v>
      </c>
      <c r="B37" s="110" t="s">
        <v>97</v>
      </c>
      <c r="C37" s="110" t="s">
        <v>1875</v>
      </c>
      <c r="D37" s="110"/>
      <c r="E37" s="110"/>
      <c r="F37" s="110">
        <v>-24.94604556045255</v>
      </c>
      <c r="G37" s="110"/>
      <c r="H37" s="110"/>
      <c r="I37" s="100"/>
      <c r="J37" s="100"/>
      <c r="K37" s="100"/>
      <c r="L37" s="110"/>
      <c r="M37" s="110"/>
      <c r="N37" s="110"/>
      <c r="O37" s="110"/>
      <c r="P37" s="110"/>
      <c r="Q37" s="110"/>
      <c r="R37" s="110"/>
      <c r="S37" s="110"/>
      <c r="T37" s="110"/>
      <c r="U37" s="110"/>
      <c r="V37" s="110"/>
      <c r="W37" s="110"/>
      <c r="X37" s="110"/>
      <c r="Y37" s="110"/>
      <c r="Z37" s="110"/>
    </row>
    <row r="38" spans="1:26" ht="15.75" customHeight="1">
      <c r="A38" s="112" t="s">
        <v>99</v>
      </c>
      <c r="B38" s="110" t="s">
        <v>100</v>
      </c>
      <c r="C38" s="110" t="s">
        <v>1875</v>
      </c>
      <c r="D38" s="110"/>
      <c r="E38" s="110"/>
      <c r="F38" s="110">
        <v>-11.0495049974502</v>
      </c>
      <c r="G38" s="110"/>
      <c r="H38" s="110"/>
      <c r="I38" s="100"/>
      <c r="J38" s="100"/>
      <c r="K38" s="100"/>
      <c r="L38" s="110"/>
      <c r="M38" s="110"/>
      <c r="N38" s="110"/>
      <c r="O38" s="110"/>
      <c r="P38" s="110"/>
      <c r="Q38" s="110"/>
      <c r="R38" s="110"/>
      <c r="S38" s="110"/>
      <c r="T38" s="110"/>
      <c r="U38" s="110"/>
      <c r="V38" s="110"/>
      <c r="W38" s="110"/>
      <c r="X38" s="110"/>
      <c r="Y38" s="110"/>
      <c r="Z38" s="110"/>
    </row>
    <row r="39" spans="1:26" ht="15.75" customHeight="1">
      <c r="A39" s="112" t="s">
        <v>102</v>
      </c>
      <c r="B39" s="110" t="s">
        <v>103</v>
      </c>
      <c r="C39" s="110" t="s">
        <v>1875</v>
      </c>
      <c r="D39" s="110"/>
      <c r="E39" s="110"/>
      <c r="F39" s="110">
        <v>-1.924794567354271</v>
      </c>
      <c r="G39" s="110"/>
      <c r="H39" s="110"/>
      <c r="I39" s="100"/>
      <c r="J39" s="100"/>
      <c r="K39" s="100"/>
      <c r="L39" s="110"/>
      <c r="M39" s="110"/>
      <c r="N39" s="110"/>
      <c r="O39" s="110"/>
      <c r="P39" s="110"/>
      <c r="Q39" s="110"/>
      <c r="R39" s="110"/>
      <c r="S39" s="110"/>
      <c r="T39" s="110"/>
      <c r="U39" s="110"/>
      <c r="V39" s="110"/>
      <c r="W39" s="110"/>
      <c r="X39" s="110"/>
      <c r="Y39" s="110"/>
      <c r="Z39" s="110"/>
    </row>
    <row r="40" spans="1:26" ht="15.75" customHeight="1">
      <c r="A40" s="112" t="s">
        <v>105</v>
      </c>
      <c r="B40" s="110" t="s">
        <v>106</v>
      </c>
      <c r="C40" s="110" t="s">
        <v>1875</v>
      </c>
      <c r="D40" s="110"/>
      <c r="E40" s="110"/>
      <c r="F40" s="110">
        <v>-34.910378078828131</v>
      </c>
      <c r="G40" s="110"/>
      <c r="H40" s="110"/>
      <c r="I40" s="100"/>
      <c r="J40" s="100"/>
      <c r="K40" s="100"/>
      <c r="L40" s="110"/>
      <c r="M40" s="110"/>
      <c r="N40" s="110"/>
      <c r="O40" s="110"/>
      <c r="P40" s="110"/>
      <c r="Q40" s="110"/>
      <c r="R40" s="110"/>
      <c r="S40" s="110"/>
      <c r="T40" s="110"/>
      <c r="U40" s="110"/>
      <c r="V40" s="110"/>
      <c r="W40" s="110"/>
      <c r="X40" s="110"/>
      <c r="Y40" s="110"/>
      <c r="Z40" s="110"/>
    </row>
    <row r="41" spans="1:26" ht="15.75" customHeight="1">
      <c r="A41" s="112" t="s">
        <v>107</v>
      </c>
      <c r="B41" s="110" t="s">
        <v>108</v>
      </c>
      <c r="C41" s="110" t="s">
        <v>1875</v>
      </c>
      <c r="D41" s="110"/>
      <c r="E41" s="110"/>
      <c r="F41" s="110">
        <v>-1.103944058140798</v>
      </c>
      <c r="G41" s="110"/>
      <c r="H41" s="110"/>
      <c r="I41" s="100"/>
      <c r="J41" s="100"/>
      <c r="K41" s="100"/>
      <c r="L41" s="110"/>
      <c r="M41" s="110"/>
      <c r="N41" s="110"/>
      <c r="O41" s="110"/>
      <c r="P41" s="110"/>
      <c r="Q41" s="110"/>
      <c r="R41" s="110"/>
      <c r="S41" s="110"/>
      <c r="T41" s="110"/>
      <c r="U41" s="110"/>
      <c r="V41" s="110"/>
      <c r="W41" s="110"/>
      <c r="X41" s="110"/>
      <c r="Y41" s="110"/>
      <c r="Z41" s="110"/>
    </row>
    <row r="42" spans="1:26" ht="15.75" customHeight="1">
      <c r="A42" s="112" t="s">
        <v>110</v>
      </c>
      <c r="B42" s="110" t="s">
        <v>111</v>
      </c>
      <c r="C42" s="110" t="s">
        <v>1875</v>
      </c>
      <c r="D42" s="110"/>
      <c r="E42" s="110"/>
      <c r="F42" s="110">
        <v>-37.742136268725602</v>
      </c>
      <c r="G42" s="110"/>
      <c r="H42" s="110"/>
      <c r="I42" s="100"/>
      <c r="J42" s="100"/>
      <c r="K42" s="100"/>
      <c r="L42" s="110"/>
      <c r="M42" s="110"/>
      <c r="N42" s="110"/>
      <c r="O42" s="110"/>
      <c r="P42" s="110"/>
      <c r="Q42" s="110"/>
      <c r="R42" s="110"/>
      <c r="S42" s="110"/>
      <c r="T42" s="110"/>
      <c r="U42" s="110"/>
      <c r="V42" s="110"/>
      <c r="W42" s="110"/>
      <c r="X42" s="110"/>
      <c r="Y42" s="110"/>
      <c r="Z42" s="110"/>
    </row>
    <row r="43" spans="1:26" ht="15.75" customHeight="1">
      <c r="A43" s="112" t="s">
        <v>113</v>
      </c>
      <c r="B43" s="110" t="s">
        <v>114</v>
      </c>
      <c r="C43" s="110" t="s">
        <v>1875</v>
      </c>
      <c r="D43" s="110"/>
      <c r="E43" s="110"/>
      <c r="F43" s="110">
        <v>-6.6822163373437879</v>
      </c>
      <c r="G43" s="110"/>
      <c r="H43" s="110"/>
      <c r="I43" s="100"/>
      <c r="J43" s="100"/>
      <c r="K43" s="100"/>
      <c r="L43" s="110"/>
      <c r="M43" s="110"/>
      <c r="N43" s="110"/>
      <c r="O43" s="110"/>
      <c r="P43" s="110"/>
      <c r="Q43" s="110"/>
      <c r="R43" s="110"/>
      <c r="S43" s="110"/>
      <c r="T43" s="110"/>
      <c r="U43" s="110"/>
      <c r="V43" s="110"/>
      <c r="W43" s="110"/>
      <c r="X43" s="110"/>
      <c r="Y43" s="110"/>
      <c r="Z43" s="110"/>
    </row>
    <row r="44" spans="1:26" ht="15.75" customHeight="1">
      <c r="A44" s="112" t="s">
        <v>116</v>
      </c>
      <c r="B44" s="110" t="s">
        <v>117</v>
      </c>
      <c r="C44" s="110" t="s">
        <v>1875</v>
      </c>
      <c r="D44" s="110"/>
      <c r="E44" s="110"/>
      <c r="F44" s="110">
        <v>-29.68209589209372</v>
      </c>
      <c r="G44" s="110"/>
      <c r="H44" s="110"/>
      <c r="I44" s="100"/>
      <c r="J44" s="100"/>
      <c r="K44" s="100"/>
      <c r="L44" s="110"/>
      <c r="M44" s="110"/>
      <c r="N44" s="110"/>
      <c r="O44" s="110"/>
      <c r="P44" s="110"/>
      <c r="Q44" s="110"/>
      <c r="R44" s="110"/>
      <c r="S44" s="110"/>
      <c r="T44" s="110"/>
      <c r="U44" s="110"/>
      <c r="V44" s="110"/>
      <c r="W44" s="110"/>
      <c r="X44" s="110"/>
      <c r="Y44" s="110"/>
      <c r="Z44" s="110"/>
    </row>
    <row r="45" spans="1:26" ht="15.75" customHeight="1">
      <c r="A45" s="112" t="s">
        <v>118</v>
      </c>
      <c r="B45" s="110" t="s">
        <v>119</v>
      </c>
      <c r="C45" s="110" t="s">
        <v>1875</v>
      </c>
      <c r="D45" s="110"/>
      <c r="E45" s="110"/>
      <c r="F45" s="110">
        <v>-36.10534957119485</v>
      </c>
      <c r="G45" s="110"/>
      <c r="H45" s="110"/>
      <c r="I45" s="100"/>
      <c r="J45" s="100"/>
      <c r="K45" s="100"/>
      <c r="L45" s="110"/>
      <c r="M45" s="110"/>
      <c r="N45" s="110"/>
      <c r="O45" s="110"/>
      <c r="P45" s="110"/>
      <c r="Q45" s="110"/>
      <c r="R45" s="110"/>
      <c r="S45" s="110"/>
      <c r="T45" s="110"/>
      <c r="U45" s="110"/>
      <c r="V45" s="110"/>
      <c r="W45" s="110"/>
      <c r="X45" s="110"/>
      <c r="Y45" s="110"/>
      <c r="Z45" s="110"/>
    </row>
    <row r="46" spans="1:26" ht="15.75" customHeight="1">
      <c r="A46" s="112" t="s">
        <v>121</v>
      </c>
      <c r="B46" s="110" t="s">
        <v>122</v>
      </c>
      <c r="C46" s="110" t="s">
        <v>1875</v>
      </c>
      <c r="D46" s="110"/>
      <c r="E46" s="110"/>
      <c r="F46" s="110">
        <v>-2.84145008544307</v>
      </c>
      <c r="G46" s="110"/>
      <c r="H46" s="110"/>
      <c r="I46" s="100"/>
      <c r="J46" s="100"/>
      <c r="K46" s="100"/>
      <c r="L46" s="110"/>
      <c r="M46" s="110"/>
      <c r="N46" s="110"/>
      <c r="O46" s="110"/>
      <c r="P46" s="110"/>
      <c r="Q46" s="110"/>
      <c r="R46" s="110"/>
      <c r="S46" s="110"/>
      <c r="T46" s="110"/>
      <c r="U46" s="110"/>
      <c r="V46" s="110"/>
      <c r="W46" s="110"/>
      <c r="X46" s="110"/>
      <c r="Y46" s="110"/>
      <c r="Z46" s="110"/>
    </row>
    <row r="47" spans="1:26" ht="15.75" customHeight="1">
      <c r="A47" s="112" t="s">
        <v>124</v>
      </c>
      <c r="B47" s="110" t="s">
        <v>125</v>
      </c>
      <c r="C47" s="110" t="s">
        <v>1875</v>
      </c>
      <c r="D47" s="110"/>
      <c r="E47" s="110"/>
      <c r="F47" s="110">
        <v>-3.9111105022045769</v>
      </c>
      <c r="G47" s="110"/>
      <c r="H47" s="110"/>
      <c r="I47" s="100"/>
      <c r="J47" s="100"/>
      <c r="K47" s="100"/>
      <c r="L47" s="110"/>
      <c r="M47" s="110"/>
      <c r="N47" s="110"/>
      <c r="O47" s="110"/>
      <c r="P47" s="110"/>
      <c r="Q47" s="110"/>
      <c r="R47" s="110"/>
      <c r="S47" s="110"/>
      <c r="T47" s="110"/>
      <c r="U47" s="110"/>
      <c r="V47" s="110"/>
      <c r="W47" s="110"/>
      <c r="X47" s="110"/>
      <c r="Y47" s="110"/>
      <c r="Z47" s="110"/>
    </row>
    <row r="48" spans="1:26" ht="15.75" customHeight="1">
      <c r="A48" s="112" t="s">
        <v>127</v>
      </c>
      <c r="B48" s="110" t="s">
        <v>128</v>
      </c>
      <c r="C48" s="110" t="s">
        <v>1875</v>
      </c>
      <c r="D48" s="110"/>
      <c r="E48" s="110"/>
      <c r="F48" s="110">
        <v>-33.373670736872697</v>
      </c>
      <c r="G48" s="110"/>
      <c r="H48" s="110"/>
      <c r="I48" s="100"/>
      <c r="J48" s="100"/>
      <c r="K48" s="100"/>
      <c r="L48" s="110"/>
      <c r="M48" s="110"/>
      <c r="N48" s="110"/>
      <c r="O48" s="110"/>
      <c r="P48" s="110"/>
      <c r="Q48" s="110"/>
      <c r="R48" s="110"/>
      <c r="S48" s="110"/>
      <c r="T48" s="110"/>
      <c r="U48" s="110"/>
      <c r="V48" s="110"/>
      <c r="W48" s="110"/>
      <c r="X48" s="110"/>
      <c r="Y48" s="110"/>
      <c r="Z48" s="110"/>
    </row>
    <row r="49" spans="1:26" ht="15.75" customHeight="1">
      <c r="A49" s="112" t="s">
        <v>130</v>
      </c>
      <c r="B49" s="110" t="s">
        <v>131</v>
      </c>
      <c r="C49" s="110" t="s">
        <v>1875</v>
      </c>
      <c r="D49" s="110"/>
      <c r="E49" s="110"/>
      <c r="F49" s="110">
        <v>-35.75729607062145</v>
      </c>
      <c r="G49" s="110"/>
      <c r="H49" s="110"/>
      <c r="I49" s="100"/>
      <c r="J49" s="100"/>
      <c r="K49" s="100"/>
      <c r="L49" s="110"/>
      <c r="M49" s="110"/>
      <c r="N49" s="110"/>
      <c r="O49" s="110"/>
      <c r="P49" s="110"/>
      <c r="Q49" s="110"/>
      <c r="R49" s="110"/>
      <c r="S49" s="110"/>
      <c r="T49" s="110"/>
      <c r="U49" s="110"/>
      <c r="V49" s="110"/>
      <c r="W49" s="110"/>
      <c r="X49" s="110"/>
      <c r="Y49" s="110"/>
      <c r="Z49" s="110"/>
    </row>
    <row r="50" spans="1:26" ht="15.75" customHeight="1">
      <c r="A50" s="112" t="s">
        <v>132</v>
      </c>
      <c r="B50" s="110" t="s">
        <v>133</v>
      </c>
      <c r="C50" s="110" t="s">
        <v>1875</v>
      </c>
      <c r="D50" s="110"/>
      <c r="E50" s="110"/>
      <c r="F50" s="110">
        <v>-32.799968592237171</v>
      </c>
      <c r="G50" s="110"/>
      <c r="H50" s="110"/>
      <c r="I50" s="100"/>
      <c r="J50" s="100"/>
      <c r="K50" s="100"/>
      <c r="L50" s="110"/>
      <c r="M50" s="110"/>
      <c r="N50" s="110"/>
      <c r="O50" s="110"/>
      <c r="P50" s="110"/>
      <c r="Q50" s="110"/>
      <c r="R50" s="110"/>
      <c r="S50" s="110"/>
      <c r="T50" s="110"/>
      <c r="U50" s="110"/>
      <c r="V50" s="110"/>
      <c r="W50" s="110"/>
      <c r="X50" s="110"/>
      <c r="Y50" s="110"/>
      <c r="Z50" s="110"/>
    </row>
    <row r="51" spans="1:26" ht="15.75" customHeight="1">
      <c r="A51" s="112" t="s">
        <v>1</v>
      </c>
      <c r="B51" s="110" t="s">
        <v>134</v>
      </c>
      <c r="C51" s="110" t="s">
        <v>1875</v>
      </c>
      <c r="D51" s="110"/>
      <c r="E51" s="110"/>
      <c r="F51" s="110">
        <v>-54.633842204065907</v>
      </c>
      <c r="G51" s="110"/>
      <c r="H51" s="110"/>
      <c r="I51" s="100"/>
      <c r="J51" s="100"/>
      <c r="K51" s="100"/>
      <c r="L51" s="110"/>
      <c r="M51" s="110"/>
      <c r="N51" s="110"/>
      <c r="O51" s="110"/>
      <c r="P51" s="110"/>
      <c r="Q51" s="110"/>
      <c r="R51" s="110"/>
      <c r="S51" s="110"/>
      <c r="T51" s="110"/>
      <c r="U51" s="110"/>
      <c r="V51" s="110"/>
      <c r="W51" s="110"/>
      <c r="X51" s="110"/>
      <c r="Y51" s="110"/>
      <c r="Z51" s="110"/>
    </row>
    <row r="52" spans="1:26" ht="15.75" customHeight="1">
      <c r="A52" s="112" t="s">
        <v>136</v>
      </c>
      <c r="B52" s="110" t="s">
        <v>137</v>
      </c>
      <c r="C52" s="110" t="s">
        <v>1875</v>
      </c>
      <c r="D52" s="110"/>
      <c r="E52" s="110"/>
      <c r="F52" s="110">
        <v>20.200073916406961</v>
      </c>
      <c r="G52" s="110"/>
      <c r="H52" s="110"/>
      <c r="I52" s="110"/>
      <c r="J52" s="110"/>
      <c r="K52" s="110"/>
      <c r="L52" s="110"/>
      <c r="M52" s="110"/>
      <c r="N52" s="110"/>
      <c r="O52" s="110"/>
      <c r="P52" s="110"/>
      <c r="Q52" s="110"/>
      <c r="R52" s="110"/>
      <c r="S52" s="110"/>
      <c r="T52" s="110"/>
      <c r="U52" s="110"/>
      <c r="V52" s="110"/>
      <c r="W52" s="110"/>
      <c r="X52" s="110"/>
      <c r="Y52" s="110"/>
      <c r="Z52" s="110"/>
    </row>
    <row r="53" spans="1:26" ht="15.75" customHeight="1">
      <c r="A53" s="112" t="s">
        <v>2</v>
      </c>
      <c r="B53" s="110" t="s">
        <v>3</v>
      </c>
      <c r="C53" s="110" t="s">
        <v>1882</v>
      </c>
      <c r="D53" s="110"/>
      <c r="E53" s="110"/>
      <c r="F53" s="110">
        <v>5.2008180013742411</v>
      </c>
      <c r="G53" s="110"/>
      <c r="H53" s="110"/>
      <c r="I53" s="110"/>
      <c r="J53" s="110"/>
      <c r="K53" s="110"/>
      <c r="L53" s="110"/>
      <c r="M53" s="110"/>
      <c r="N53" s="110"/>
      <c r="O53" s="110"/>
      <c r="P53" s="110"/>
      <c r="Q53" s="110"/>
      <c r="R53" s="110"/>
      <c r="S53" s="110"/>
      <c r="T53" s="110"/>
      <c r="U53" s="110"/>
      <c r="V53" s="110"/>
      <c r="W53" s="110"/>
      <c r="X53" s="110"/>
      <c r="Y53" s="110"/>
      <c r="Z53" s="110"/>
    </row>
    <row r="54" spans="1:26" ht="15.75" customHeight="1">
      <c r="A54" s="112" t="s">
        <v>4</v>
      </c>
      <c r="B54" s="110" t="s">
        <v>5</v>
      </c>
      <c r="C54" s="110" t="s">
        <v>1882</v>
      </c>
      <c r="D54" s="110"/>
      <c r="E54" s="110"/>
      <c r="F54" s="110">
        <v>0.6328789577415137</v>
      </c>
      <c r="G54" s="110"/>
      <c r="H54" s="110"/>
      <c r="I54" s="110"/>
      <c r="J54" s="110"/>
      <c r="K54" s="110"/>
      <c r="L54" s="110"/>
      <c r="M54" s="110"/>
      <c r="N54" s="110"/>
      <c r="O54" s="110"/>
      <c r="P54" s="110"/>
      <c r="Q54" s="110"/>
      <c r="R54" s="110"/>
      <c r="S54" s="110"/>
      <c r="T54" s="110"/>
      <c r="U54" s="110"/>
      <c r="V54" s="110"/>
      <c r="W54" s="110"/>
      <c r="X54" s="110"/>
      <c r="Y54" s="110"/>
      <c r="Z54" s="110"/>
    </row>
    <row r="55" spans="1:26" ht="15.75" customHeight="1">
      <c r="A55" s="112" t="s">
        <v>7</v>
      </c>
      <c r="B55" s="110" t="s">
        <v>8</v>
      </c>
      <c r="C55" s="110" t="s">
        <v>1882</v>
      </c>
      <c r="D55" s="110"/>
      <c r="E55" s="110"/>
      <c r="F55" s="110">
        <v>2.7580660261091938</v>
      </c>
      <c r="G55" s="110"/>
      <c r="H55" s="110"/>
      <c r="I55" s="110"/>
      <c r="J55" s="110"/>
      <c r="K55" s="110"/>
      <c r="L55" s="110"/>
      <c r="M55" s="110"/>
      <c r="N55" s="110"/>
      <c r="O55" s="110"/>
      <c r="P55" s="110"/>
      <c r="Q55" s="110"/>
      <c r="R55" s="110"/>
      <c r="S55" s="110"/>
      <c r="T55" s="110"/>
      <c r="U55" s="110"/>
      <c r="V55" s="110"/>
      <c r="W55" s="110"/>
      <c r="X55" s="110"/>
      <c r="Y55" s="110"/>
      <c r="Z55" s="110"/>
    </row>
    <row r="56" spans="1:26" ht="15.75" customHeight="1">
      <c r="A56" s="112" t="s">
        <v>10</v>
      </c>
      <c r="B56" s="110" t="s">
        <v>11</v>
      </c>
      <c r="C56" s="110" t="s">
        <v>1882</v>
      </c>
      <c r="D56" s="110"/>
      <c r="E56" s="110"/>
      <c r="F56" s="110">
        <v>2.1091321704415291</v>
      </c>
      <c r="G56" s="110"/>
      <c r="H56" s="110"/>
      <c r="I56" s="110"/>
      <c r="J56" s="110"/>
      <c r="K56" s="110"/>
      <c r="L56" s="110"/>
      <c r="M56" s="110"/>
      <c r="N56" s="110"/>
      <c r="O56" s="110"/>
      <c r="P56" s="110"/>
      <c r="Q56" s="110"/>
      <c r="R56" s="110"/>
      <c r="S56" s="110"/>
      <c r="T56" s="110"/>
      <c r="U56" s="110"/>
      <c r="V56" s="110"/>
      <c r="W56" s="110"/>
      <c r="X56" s="110"/>
      <c r="Y56" s="110"/>
      <c r="Z56" s="110"/>
    </row>
    <row r="57" spans="1:26" ht="15.75" customHeight="1">
      <c r="A57" s="112" t="s">
        <v>13</v>
      </c>
      <c r="B57" s="110" t="s">
        <v>14</v>
      </c>
      <c r="C57" s="110" t="s">
        <v>1882</v>
      </c>
      <c r="D57" s="110"/>
      <c r="E57" s="110"/>
      <c r="F57" s="110">
        <v>17.946700622194559</v>
      </c>
      <c r="G57" s="110"/>
      <c r="H57" s="110"/>
      <c r="I57" s="110"/>
      <c r="J57" s="110"/>
      <c r="K57" s="110"/>
      <c r="L57" s="110"/>
      <c r="M57" s="110"/>
      <c r="N57" s="110"/>
      <c r="O57" s="110"/>
      <c r="P57" s="110"/>
      <c r="Q57" s="110"/>
      <c r="R57" s="110"/>
      <c r="S57" s="110"/>
      <c r="T57" s="110"/>
      <c r="U57" s="110"/>
      <c r="V57" s="110"/>
      <c r="W57" s="110"/>
      <c r="X57" s="110"/>
      <c r="Y57" s="110"/>
      <c r="Z57" s="110"/>
    </row>
    <row r="58" spans="1:26" ht="15.75" customHeight="1">
      <c r="A58" s="112" t="s">
        <v>16</v>
      </c>
      <c r="B58" s="110" t="s">
        <v>17</v>
      </c>
      <c r="C58" s="110" t="s">
        <v>1882</v>
      </c>
      <c r="D58" s="110"/>
      <c r="E58" s="110"/>
      <c r="F58" s="110">
        <v>2.9640601206629902</v>
      </c>
      <c r="G58" s="110"/>
      <c r="H58" s="110"/>
      <c r="I58" s="110"/>
      <c r="J58" s="110"/>
      <c r="K58" s="110"/>
      <c r="L58" s="110"/>
      <c r="M58" s="110"/>
      <c r="N58" s="110"/>
      <c r="O58" s="110"/>
      <c r="P58" s="110"/>
      <c r="Q58" s="110"/>
      <c r="R58" s="110"/>
      <c r="S58" s="110"/>
      <c r="T58" s="110"/>
      <c r="U58" s="110"/>
      <c r="V58" s="110"/>
      <c r="W58" s="110"/>
      <c r="X58" s="110"/>
      <c r="Y58" s="110"/>
      <c r="Z58" s="110"/>
    </row>
    <row r="59" spans="1:26" ht="15.75" customHeight="1">
      <c r="A59" s="112" t="s">
        <v>18</v>
      </c>
      <c r="B59" s="110" t="s">
        <v>19</v>
      </c>
      <c r="C59" s="110" t="s">
        <v>1882</v>
      </c>
      <c r="D59" s="110"/>
      <c r="E59" s="110"/>
      <c r="F59" s="110">
        <v>2.5849577210723842</v>
      </c>
      <c r="G59" s="110"/>
      <c r="H59" s="110"/>
      <c r="I59" s="110"/>
      <c r="J59" s="110"/>
      <c r="K59" s="110"/>
      <c r="L59" s="110"/>
      <c r="M59" s="110"/>
      <c r="N59" s="110"/>
      <c r="O59" s="110"/>
      <c r="P59" s="110"/>
      <c r="Q59" s="110"/>
      <c r="R59" s="110"/>
      <c r="S59" s="110"/>
      <c r="T59" s="110"/>
      <c r="U59" s="110"/>
      <c r="V59" s="110"/>
      <c r="W59" s="110"/>
      <c r="X59" s="110"/>
      <c r="Y59" s="110"/>
      <c r="Z59" s="110"/>
    </row>
    <row r="60" spans="1:26" ht="15.75" customHeight="1">
      <c r="A60" s="112" t="s">
        <v>21</v>
      </c>
      <c r="B60" s="110" t="s">
        <v>22</v>
      </c>
      <c r="C60" s="110" t="s">
        <v>1882</v>
      </c>
      <c r="D60" s="110"/>
      <c r="E60" s="110"/>
      <c r="F60" s="110">
        <v>0.30260757417010292</v>
      </c>
      <c r="G60" s="110"/>
      <c r="H60" s="110"/>
      <c r="I60" s="110"/>
      <c r="J60" s="110"/>
      <c r="K60" s="110"/>
      <c r="L60" s="110"/>
      <c r="M60" s="110"/>
      <c r="N60" s="110"/>
      <c r="O60" s="110"/>
      <c r="P60" s="110"/>
      <c r="Q60" s="110"/>
      <c r="R60" s="110"/>
      <c r="S60" s="110"/>
      <c r="T60" s="110"/>
      <c r="U60" s="110"/>
      <c r="V60" s="110"/>
      <c r="W60" s="110"/>
      <c r="X60" s="110"/>
      <c r="Y60" s="110"/>
      <c r="Z60" s="110"/>
    </row>
    <row r="61" spans="1:26" ht="15.75" customHeight="1">
      <c r="A61" s="112" t="s">
        <v>246</v>
      </c>
      <c r="B61" s="110" t="s">
        <v>22</v>
      </c>
      <c r="C61" s="110" t="s">
        <v>1882</v>
      </c>
      <c r="D61" s="110"/>
      <c r="E61" s="110"/>
      <c r="F61" s="110">
        <v>6.7943009351264433E-2</v>
      </c>
      <c r="G61" s="110"/>
      <c r="H61" s="110"/>
      <c r="I61" s="110"/>
      <c r="J61" s="110"/>
      <c r="K61" s="110"/>
      <c r="L61" s="110"/>
      <c r="M61" s="110"/>
      <c r="N61" s="110"/>
      <c r="O61" s="110"/>
      <c r="P61" s="110"/>
      <c r="Q61" s="110"/>
      <c r="R61" s="110"/>
      <c r="S61" s="110"/>
      <c r="T61" s="110"/>
      <c r="U61" s="110"/>
      <c r="V61" s="110"/>
      <c r="W61" s="110"/>
      <c r="X61" s="110"/>
      <c r="Y61" s="110"/>
      <c r="Z61" s="110"/>
    </row>
    <row r="62" spans="1:26" ht="15.75" customHeight="1">
      <c r="A62" s="112" t="s">
        <v>24</v>
      </c>
      <c r="B62" s="110" t="s">
        <v>25</v>
      </c>
      <c r="C62" s="110" t="s">
        <v>1882</v>
      </c>
      <c r="D62" s="110"/>
      <c r="E62" s="110"/>
      <c r="F62" s="110">
        <v>14.43930599487885</v>
      </c>
      <c r="G62" s="110"/>
      <c r="H62" s="110"/>
      <c r="I62" s="110"/>
      <c r="J62" s="110"/>
      <c r="K62" s="110"/>
      <c r="L62" s="110"/>
      <c r="M62" s="110"/>
      <c r="N62" s="110"/>
      <c r="O62" s="110"/>
      <c r="P62" s="110"/>
      <c r="Q62" s="110"/>
      <c r="R62" s="110"/>
      <c r="S62" s="110"/>
      <c r="T62" s="110"/>
      <c r="U62" s="110"/>
      <c r="V62" s="110"/>
      <c r="W62" s="110"/>
      <c r="X62" s="110"/>
      <c r="Y62" s="110"/>
      <c r="Z62" s="110"/>
    </row>
    <row r="63" spans="1:26" ht="15.75" customHeight="1">
      <c r="A63" s="112" t="s">
        <v>27</v>
      </c>
      <c r="B63" s="110" t="s">
        <v>28</v>
      </c>
      <c r="C63" s="110" t="s">
        <v>1882</v>
      </c>
      <c r="D63" s="110"/>
      <c r="E63" s="110"/>
      <c r="F63" s="110">
        <v>6.5240301625524797</v>
      </c>
      <c r="G63" s="110"/>
      <c r="H63" s="110"/>
      <c r="I63" s="110"/>
      <c r="J63" s="110"/>
      <c r="K63" s="110"/>
      <c r="L63" s="110"/>
      <c r="M63" s="110"/>
      <c r="N63" s="110"/>
      <c r="O63" s="110"/>
      <c r="P63" s="110"/>
      <c r="Q63" s="110"/>
      <c r="R63" s="110"/>
      <c r="S63" s="110"/>
      <c r="T63" s="110"/>
      <c r="U63" s="110"/>
      <c r="V63" s="110"/>
      <c r="W63" s="110"/>
      <c r="X63" s="110"/>
      <c r="Y63" s="110"/>
      <c r="Z63" s="110"/>
    </row>
    <row r="64" spans="1:26" ht="15.75" customHeight="1">
      <c r="A64" s="112" t="s">
        <v>29</v>
      </c>
      <c r="B64" s="110" t="s">
        <v>30</v>
      </c>
      <c r="C64" s="110" t="s">
        <v>1882</v>
      </c>
      <c r="D64" s="110"/>
      <c r="E64" s="110"/>
      <c r="F64" s="110">
        <v>1.4701335135613649</v>
      </c>
      <c r="G64" s="110"/>
      <c r="H64" s="110"/>
      <c r="I64" s="110"/>
      <c r="J64" s="110"/>
      <c r="K64" s="110"/>
      <c r="L64" s="110"/>
      <c r="M64" s="110"/>
      <c r="N64" s="110"/>
      <c r="O64" s="110"/>
      <c r="P64" s="110"/>
      <c r="Q64" s="110"/>
      <c r="R64" s="110"/>
      <c r="S64" s="110"/>
      <c r="T64" s="110"/>
      <c r="U64" s="110"/>
      <c r="V64" s="110"/>
      <c r="W64" s="110"/>
      <c r="X64" s="110"/>
      <c r="Y64" s="110"/>
      <c r="Z64" s="110"/>
    </row>
    <row r="65" spans="1:26" ht="15.75" customHeight="1">
      <c r="A65" s="112" t="s">
        <v>32</v>
      </c>
      <c r="B65" s="110" t="s">
        <v>33</v>
      </c>
      <c r="C65" s="110" t="s">
        <v>1882</v>
      </c>
      <c r="D65" s="110"/>
      <c r="E65" s="110"/>
      <c r="F65" s="110">
        <v>0.66657946908537102</v>
      </c>
      <c r="G65" s="110"/>
      <c r="H65" s="110"/>
      <c r="I65" s="110"/>
      <c r="J65" s="110"/>
      <c r="K65" s="110"/>
      <c r="L65" s="110"/>
      <c r="M65" s="110"/>
      <c r="N65" s="110"/>
      <c r="O65" s="110"/>
      <c r="P65" s="110"/>
      <c r="Q65" s="110"/>
      <c r="R65" s="110"/>
      <c r="S65" s="110"/>
      <c r="T65" s="110"/>
      <c r="U65" s="110"/>
      <c r="V65" s="110"/>
      <c r="W65" s="110"/>
      <c r="X65" s="110"/>
      <c r="Y65" s="110"/>
      <c r="Z65" s="110"/>
    </row>
    <row r="66" spans="1:26" ht="15.75" customHeight="1">
      <c r="A66" s="112" t="s">
        <v>35</v>
      </c>
      <c r="B66" s="110" t="s">
        <v>36</v>
      </c>
      <c r="C66" s="110" t="s">
        <v>1882</v>
      </c>
      <c r="D66" s="110"/>
      <c r="E66" s="110"/>
      <c r="F66" s="110">
        <v>10.130164839970609</v>
      </c>
      <c r="G66" s="110"/>
      <c r="H66" s="110"/>
      <c r="I66" s="110"/>
      <c r="J66" s="110"/>
      <c r="K66" s="110"/>
      <c r="L66" s="110"/>
      <c r="M66" s="110"/>
      <c r="N66" s="110"/>
      <c r="O66" s="110"/>
      <c r="P66" s="110"/>
      <c r="Q66" s="110"/>
      <c r="R66" s="110"/>
      <c r="S66" s="110"/>
      <c r="T66" s="110"/>
      <c r="U66" s="110"/>
      <c r="V66" s="110"/>
      <c r="W66" s="110"/>
      <c r="X66" s="110"/>
      <c r="Y66" s="110"/>
      <c r="Z66" s="110"/>
    </row>
    <row r="67" spans="1:26" ht="15.75" customHeight="1">
      <c r="A67" s="112" t="s">
        <v>38</v>
      </c>
      <c r="B67" s="110" t="s">
        <v>39</v>
      </c>
      <c r="C67" s="110" t="s">
        <v>1882</v>
      </c>
      <c r="D67" s="110"/>
      <c r="E67" s="110"/>
      <c r="F67" s="110">
        <v>5.8264303160598896</v>
      </c>
      <c r="G67" s="110"/>
      <c r="H67" s="110"/>
      <c r="I67" s="110"/>
      <c r="J67" s="110"/>
      <c r="K67" s="110"/>
      <c r="L67" s="110"/>
      <c r="M67" s="110"/>
      <c r="N67" s="110"/>
      <c r="O67" s="110"/>
      <c r="P67" s="110"/>
      <c r="Q67" s="110"/>
      <c r="R67" s="110"/>
      <c r="S67" s="110"/>
      <c r="T67" s="110"/>
      <c r="U67" s="110"/>
      <c r="V67" s="110"/>
      <c r="W67" s="110"/>
      <c r="X67" s="110"/>
      <c r="Y67" s="110"/>
      <c r="Z67" s="110"/>
    </row>
    <row r="68" spans="1:26" ht="15.75" customHeight="1">
      <c r="A68" s="112" t="s">
        <v>40</v>
      </c>
      <c r="B68" s="110" t="s">
        <v>41</v>
      </c>
      <c r="C68" s="110" t="s">
        <v>1882</v>
      </c>
      <c r="D68" s="110"/>
      <c r="E68" s="110"/>
      <c r="F68" s="110">
        <v>2.939352039286903</v>
      </c>
      <c r="G68" s="110"/>
      <c r="H68" s="110"/>
      <c r="I68" s="110"/>
      <c r="J68" s="110"/>
      <c r="K68" s="110"/>
      <c r="L68" s="110"/>
      <c r="M68" s="110"/>
      <c r="N68" s="110"/>
      <c r="O68" s="110"/>
      <c r="P68" s="110"/>
      <c r="Q68" s="110"/>
      <c r="R68" s="110"/>
      <c r="S68" s="110"/>
      <c r="T68" s="110"/>
      <c r="U68" s="110"/>
      <c r="V68" s="110"/>
      <c r="W68" s="110"/>
      <c r="X68" s="110"/>
      <c r="Y68" s="110"/>
      <c r="Z68" s="110"/>
    </row>
    <row r="69" spans="1:26" ht="15.75" customHeight="1">
      <c r="A69" s="112" t="s">
        <v>43</v>
      </c>
      <c r="B69" s="110" t="s">
        <v>44</v>
      </c>
      <c r="C69" s="110" t="s">
        <v>1882</v>
      </c>
      <c r="D69" s="110"/>
      <c r="E69" s="110"/>
      <c r="F69" s="110">
        <v>3.0939893467968829</v>
      </c>
      <c r="G69" s="110"/>
      <c r="H69" s="110"/>
      <c r="I69" s="110"/>
      <c r="J69" s="110"/>
      <c r="K69" s="110"/>
      <c r="L69" s="110"/>
      <c r="M69" s="110"/>
      <c r="N69" s="110"/>
      <c r="O69" s="110"/>
      <c r="P69" s="110"/>
      <c r="Q69" s="110"/>
      <c r="R69" s="110"/>
      <c r="S69" s="110"/>
      <c r="T69" s="110"/>
      <c r="U69" s="110"/>
      <c r="V69" s="110"/>
      <c r="W69" s="110"/>
      <c r="X69" s="110"/>
      <c r="Y69" s="110"/>
      <c r="Z69" s="110"/>
    </row>
    <row r="70" spans="1:26" ht="15.75" customHeight="1">
      <c r="A70" s="112" t="s">
        <v>46</v>
      </c>
      <c r="B70" s="110" t="s">
        <v>47</v>
      </c>
      <c r="C70" s="110" t="s">
        <v>1882</v>
      </c>
      <c r="D70" s="110"/>
      <c r="E70" s="110"/>
      <c r="F70" s="110">
        <v>4.8395685471114378</v>
      </c>
      <c r="G70" s="110"/>
      <c r="H70" s="110"/>
      <c r="I70" s="110"/>
      <c r="J70" s="110"/>
      <c r="K70" s="110"/>
      <c r="L70" s="110"/>
      <c r="M70" s="110"/>
      <c r="N70" s="110"/>
      <c r="O70" s="110"/>
      <c r="P70" s="110"/>
      <c r="Q70" s="110"/>
      <c r="R70" s="110"/>
      <c r="S70" s="110"/>
      <c r="T70" s="110"/>
      <c r="U70" s="110"/>
      <c r="V70" s="110"/>
      <c r="W70" s="110"/>
      <c r="X70" s="110"/>
      <c r="Y70" s="110"/>
      <c r="Z70" s="110"/>
    </row>
    <row r="71" spans="1:26" ht="15.75" customHeight="1">
      <c r="A71" s="112" t="s">
        <v>49</v>
      </c>
      <c r="B71" s="110" t="s">
        <v>50</v>
      </c>
      <c r="C71" s="110" t="s">
        <v>1882</v>
      </c>
      <c r="D71" s="110"/>
      <c r="E71" s="110"/>
      <c r="F71" s="110">
        <v>3.8008074147584492</v>
      </c>
      <c r="G71" s="110"/>
      <c r="H71" s="110"/>
      <c r="I71" s="110"/>
      <c r="J71" s="110"/>
      <c r="K71" s="110"/>
      <c r="L71" s="110"/>
      <c r="M71" s="110"/>
      <c r="N71" s="110"/>
      <c r="O71" s="110"/>
      <c r="P71" s="110"/>
      <c r="Q71" s="110"/>
      <c r="R71" s="110"/>
      <c r="S71" s="110"/>
      <c r="T71" s="110"/>
      <c r="U71" s="110"/>
      <c r="V71" s="110"/>
      <c r="W71" s="110"/>
      <c r="X71" s="110"/>
      <c r="Y71" s="110"/>
      <c r="Z71" s="110"/>
    </row>
    <row r="72" spans="1:26" ht="15.75" customHeight="1">
      <c r="A72" s="112" t="s">
        <v>52</v>
      </c>
      <c r="B72" s="110" t="s">
        <v>53</v>
      </c>
      <c r="C72" s="110" t="s">
        <v>1882</v>
      </c>
      <c r="D72" s="110"/>
      <c r="E72" s="110"/>
      <c r="F72" s="110">
        <v>0.60554749065435198</v>
      </c>
      <c r="G72" s="110"/>
      <c r="H72" s="110"/>
      <c r="I72" s="110"/>
      <c r="J72" s="110"/>
      <c r="K72" s="110"/>
      <c r="L72" s="110"/>
      <c r="M72" s="110"/>
      <c r="N72" s="110"/>
      <c r="O72" s="110"/>
      <c r="P72" s="110"/>
      <c r="Q72" s="110"/>
      <c r="R72" s="110"/>
      <c r="S72" s="110"/>
      <c r="T72" s="110"/>
      <c r="U72" s="110"/>
      <c r="V72" s="110"/>
      <c r="W72" s="110"/>
      <c r="X72" s="110"/>
      <c r="Y72" s="110"/>
      <c r="Z72" s="110"/>
    </row>
    <row r="73" spans="1:26" ht="15.75" customHeight="1">
      <c r="A73" s="112" t="s">
        <v>54</v>
      </c>
      <c r="B73" s="110" t="s">
        <v>55</v>
      </c>
      <c r="C73" s="110" t="s">
        <v>1882</v>
      </c>
      <c r="D73" s="110"/>
      <c r="E73" s="110"/>
      <c r="F73" s="110">
        <v>5.2152830624009434</v>
      </c>
      <c r="G73" s="110"/>
      <c r="H73" s="110"/>
      <c r="I73" s="110"/>
      <c r="J73" s="110"/>
      <c r="K73" s="110"/>
      <c r="L73" s="110"/>
      <c r="M73" s="110"/>
      <c r="N73" s="110"/>
      <c r="O73" s="110"/>
      <c r="P73" s="110"/>
      <c r="Q73" s="110"/>
      <c r="R73" s="110"/>
      <c r="S73" s="110"/>
      <c r="T73" s="110"/>
      <c r="U73" s="110"/>
      <c r="V73" s="110"/>
      <c r="W73" s="110"/>
      <c r="X73" s="110"/>
      <c r="Y73" s="110"/>
      <c r="Z73" s="110"/>
    </row>
    <row r="74" spans="1:26" ht="15.75" customHeight="1">
      <c r="A74" s="112" t="s">
        <v>57</v>
      </c>
      <c r="B74" s="110" t="s">
        <v>58</v>
      </c>
      <c r="C74" s="110" t="s">
        <v>1882</v>
      </c>
      <c r="D74" s="110"/>
      <c r="E74" s="110"/>
      <c r="F74" s="110">
        <v>4.0453988612728908</v>
      </c>
      <c r="G74" s="110"/>
      <c r="H74" s="110"/>
      <c r="I74" s="110"/>
      <c r="J74" s="110"/>
      <c r="K74" s="110"/>
      <c r="L74" s="110"/>
      <c r="M74" s="110"/>
      <c r="N74" s="110"/>
      <c r="O74" s="110"/>
      <c r="P74" s="110"/>
      <c r="Q74" s="110"/>
      <c r="R74" s="110"/>
      <c r="S74" s="110"/>
      <c r="T74" s="110"/>
      <c r="U74" s="110"/>
      <c r="V74" s="110"/>
      <c r="W74" s="110"/>
      <c r="X74" s="110"/>
      <c r="Y74" s="110"/>
      <c r="Z74" s="110"/>
    </row>
    <row r="75" spans="1:26" ht="15.75" customHeight="1">
      <c r="A75" s="112" t="s">
        <v>60</v>
      </c>
      <c r="B75" s="110" t="s">
        <v>61</v>
      </c>
      <c r="C75" s="110" t="s">
        <v>1882</v>
      </c>
      <c r="D75" s="110"/>
      <c r="E75" s="110"/>
      <c r="F75" s="110">
        <v>9.3754617640042408</v>
      </c>
      <c r="G75" s="110"/>
      <c r="H75" s="110"/>
      <c r="I75" s="110"/>
      <c r="J75" s="110"/>
      <c r="K75" s="110"/>
      <c r="L75" s="110"/>
      <c r="M75" s="110"/>
      <c r="N75" s="110"/>
      <c r="O75" s="110"/>
      <c r="P75" s="110"/>
      <c r="Q75" s="110"/>
      <c r="R75" s="110"/>
      <c r="S75" s="110"/>
      <c r="T75" s="110"/>
      <c r="U75" s="110"/>
      <c r="V75" s="110"/>
      <c r="W75" s="110"/>
      <c r="X75" s="110"/>
      <c r="Y75" s="110"/>
      <c r="Z75" s="110"/>
    </row>
    <row r="76" spans="1:26" ht="15.75" customHeight="1">
      <c r="A76" s="112" t="s">
        <v>63</v>
      </c>
      <c r="B76" s="110" t="s">
        <v>64</v>
      </c>
      <c r="C76" s="110" t="s">
        <v>1882</v>
      </c>
      <c r="D76" s="110"/>
      <c r="E76" s="110"/>
      <c r="F76" s="110">
        <v>2.3464141456829308</v>
      </c>
      <c r="G76" s="110"/>
      <c r="H76" s="110"/>
      <c r="I76" s="110"/>
      <c r="J76" s="110"/>
      <c r="K76" s="110"/>
      <c r="L76" s="110"/>
      <c r="M76" s="110"/>
      <c r="N76" s="110"/>
      <c r="O76" s="110"/>
      <c r="P76" s="110"/>
      <c r="Q76" s="110"/>
      <c r="R76" s="110"/>
      <c r="S76" s="110"/>
      <c r="T76" s="110"/>
      <c r="U76" s="110"/>
      <c r="V76" s="110"/>
      <c r="W76" s="110"/>
      <c r="X76" s="110"/>
      <c r="Y76" s="110"/>
      <c r="Z76" s="110"/>
    </row>
    <row r="77" spans="1:26" ht="15.75" customHeight="1">
      <c r="A77" s="112" t="s">
        <v>66</v>
      </c>
      <c r="B77" s="110" t="s">
        <v>67</v>
      </c>
      <c r="C77" s="110" t="s">
        <v>1882</v>
      </c>
      <c r="D77" s="110"/>
      <c r="E77" s="110"/>
      <c r="F77" s="110">
        <v>2.6841045544812618</v>
      </c>
      <c r="G77" s="110"/>
      <c r="H77" s="110"/>
      <c r="I77" s="110"/>
      <c r="J77" s="110"/>
      <c r="K77" s="110"/>
      <c r="L77" s="110"/>
      <c r="M77" s="110"/>
      <c r="N77" s="110"/>
      <c r="O77" s="110"/>
      <c r="P77" s="110"/>
      <c r="Q77" s="110"/>
      <c r="R77" s="110"/>
      <c r="S77" s="110"/>
      <c r="T77" s="110"/>
      <c r="U77" s="110"/>
      <c r="V77" s="110"/>
      <c r="W77" s="110"/>
      <c r="X77" s="110"/>
      <c r="Y77" s="110"/>
      <c r="Z77" s="110"/>
    </row>
    <row r="78" spans="1:26" ht="15.75" customHeight="1">
      <c r="A78" s="112" t="s">
        <v>69</v>
      </c>
      <c r="B78" s="110" t="s">
        <v>70</v>
      </c>
      <c r="C78" s="110" t="s">
        <v>1882</v>
      </c>
      <c r="D78" s="110"/>
      <c r="E78" s="110"/>
      <c r="F78" s="110">
        <v>6.3000654739569519</v>
      </c>
      <c r="G78" s="110"/>
      <c r="H78" s="110"/>
      <c r="I78" s="110"/>
      <c r="J78" s="110"/>
      <c r="K78" s="110"/>
      <c r="L78" s="110"/>
      <c r="M78" s="110"/>
      <c r="N78" s="110"/>
      <c r="O78" s="110"/>
      <c r="P78" s="110"/>
      <c r="Q78" s="110"/>
      <c r="R78" s="110"/>
      <c r="S78" s="110"/>
      <c r="T78" s="110"/>
      <c r="U78" s="110"/>
      <c r="V78" s="110"/>
      <c r="W78" s="110"/>
      <c r="X78" s="110"/>
      <c r="Y78" s="110"/>
      <c r="Z78" s="110"/>
    </row>
    <row r="79" spans="1:26" ht="15.75" customHeight="1">
      <c r="A79" s="112" t="s">
        <v>72</v>
      </c>
      <c r="B79" s="110" t="s">
        <v>73</v>
      </c>
      <c r="C79" s="110" t="s">
        <v>1882</v>
      </c>
      <c r="D79" s="110"/>
      <c r="E79" s="110"/>
      <c r="F79" s="110">
        <v>0.60666007392788868</v>
      </c>
      <c r="G79" s="110"/>
      <c r="H79" s="110"/>
      <c r="I79" s="110"/>
      <c r="J79" s="110"/>
      <c r="K79" s="110"/>
      <c r="L79" s="110"/>
      <c r="M79" s="110"/>
      <c r="N79" s="110"/>
      <c r="O79" s="110"/>
      <c r="P79" s="110"/>
      <c r="Q79" s="110"/>
      <c r="R79" s="110"/>
      <c r="S79" s="110"/>
      <c r="T79" s="110"/>
      <c r="U79" s="110"/>
      <c r="V79" s="110"/>
      <c r="W79" s="110"/>
      <c r="X79" s="110"/>
      <c r="Y79" s="110"/>
      <c r="Z79" s="110"/>
    </row>
    <row r="80" spans="1:26" ht="15.75" customHeight="1">
      <c r="A80" s="112" t="s">
        <v>74</v>
      </c>
      <c r="B80" s="110" t="s">
        <v>75</v>
      </c>
      <c r="C80" s="110" t="s">
        <v>1882</v>
      </c>
      <c r="D80" s="110"/>
      <c r="E80" s="110"/>
      <c r="F80" s="110">
        <v>1.6227547817201029</v>
      </c>
      <c r="G80" s="110"/>
      <c r="H80" s="110"/>
      <c r="I80" s="110"/>
      <c r="J80" s="110"/>
      <c r="K80" s="110"/>
      <c r="L80" s="110"/>
      <c r="M80" s="110"/>
      <c r="N80" s="110"/>
      <c r="O80" s="110"/>
      <c r="P80" s="110"/>
      <c r="Q80" s="110"/>
      <c r="R80" s="110"/>
      <c r="S80" s="110"/>
      <c r="T80" s="110"/>
      <c r="U80" s="110"/>
      <c r="V80" s="110"/>
      <c r="W80" s="110"/>
      <c r="X80" s="110"/>
      <c r="Y80" s="110"/>
      <c r="Z80" s="110"/>
    </row>
    <row r="81" spans="1:26" ht="15.75" customHeight="1">
      <c r="A81" s="112" t="s">
        <v>77</v>
      </c>
      <c r="B81" s="110" t="s">
        <v>78</v>
      </c>
      <c r="C81" s="110" t="s">
        <v>1882</v>
      </c>
      <c r="D81" s="110"/>
      <c r="E81" s="110"/>
      <c r="F81" s="110">
        <v>1.819880726473349</v>
      </c>
      <c r="G81" s="110"/>
      <c r="H81" s="110"/>
      <c r="I81" s="110"/>
      <c r="J81" s="110"/>
      <c r="K81" s="110"/>
      <c r="L81" s="110"/>
      <c r="M81" s="110"/>
      <c r="N81" s="110"/>
      <c r="O81" s="110"/>
      <c r="P81" s="110"/>
      <c r="Q81" s="110"/>
      <c r="R81" s="110"/>
      <c r="S81" s="110"/>
      <c r="T81" s="110"/>
      <c r="U81" s="110"/>
      <c r="V81" s="110"/>
      <c r="W81" s="110"/>
      <c r="X81" s="110"/>
      <c r="Y81" s="110"/>
      <c r="Z81" s="110"/>
    </row>
    <row r="82" spans="1:26" ht="15.75" customHeight="1">
      <c r="A82" s="112" t="s">
        <v>80</v>
      </c>
      <c r="B82" s="110" t="s">
        <v>81</v>
      </c>
      <c r="C82" s="110" t="s">
        <v>1882</v>
      </c>
      <c r="D82" s="110"/>
      <c r="E82" s="110"/>
      <c r="F82" s="110">
        <v>0.47721577053519182</v>
      </c>
      <c r="G82" s="110"/>
      <c r="H82" s="110"/>
      <c r="I82" s="110"/>
      <c r="J82" s="110"/>
      <c r="K82" s="110"/>
      <c r="L82" s="110"/>
      <c r="M82" s="110"/>
      <c r="N82" s="110"/>
      <c r="O82" s="110"/>
      <c r="P82" s="110"/>
      <c r="Q82" s="110"/>
      <c r="R82" s="110"/>
      <c r="S82" s="110"/>
      <c r="T82" s="110"/>
      <c r="U82" s="110"/>
      <c r="V82" s="110"/>
      <c r="W82" s="110"/>
      <c r="X82" s="110"/>
      <c r="Y82" s="110"/>
      <c r="Z82" s="110"/>
    </row>
    <row r="83" spans="1:26" ht="15.75" customHeight="1">
      <c r="A83" s="112" t="s">
        <v>83</v>
      </c>
      <c r="B83" s="110" t="s">
        <v>84</v>
      </c>
      <c r="C83" s="110" t="s">
        <v>1882</v>
      </c>
      <c r="D83" s="110"/>
      <c r="E83" s="110"/>
      <c r="F83" s="110">
        <v>4.607864068231283</v>
      </c>
      <c r="G83" s="110"/>
      <c r="H83" s="110"/>
      <c r="I83" s="110"/>
      <c r="J83" s="110"/>
      <c r="K83" s="110"/>
      <c r="L83" s="110"/>
      <c r="M83" s="110"/>
      <c r="N83" s="110"/>
      <c r="O83" s="110"/>
      <c r="P83" s="110"/>
      <c r="Q83" s="110"/>
      <c r="R83" s="110"/>
      <c r="S83" s="110"/>
      <c r="T83" s="110"/>
      <c r="U83" s="110"/>
      <c r="V83" s="110"/>
      <c r="W83" s="110"/>
      <c r="X83" s="110"/>
      <c r="Y83" s="110"/>
      <c r="Z83" s="110"/>
    </row>
    <row r="84" spans="1:26" ht="15.75" customHeight="1">
      <c r="A84" s="112" t="s">
        <v>85</v>
      </c>
      <c r="B84" s="110" t="s">
        <v>86</v>
      </c>
      <c r="C84" s="110" t="s">
        <v>1882</v>
      </c>
      <c r="D84" s="110"/>
      <c r="E84" s="110"/>
      <c r="F84" s="110">
        <v>1.5819243221093799</v>
      </c>
      <c r="G84" s="110"/>
      <c r="H84" s="110"/>
      <c r="I84" s="110"/>
      <c r="J84" s="110"/>
      <c r="K84" s="110"/>
      <c r="L84" s="110"/>
      <c r="M84" s="110"/>
      <c r="N84" s="110"/>
      <c r="O84" s="110"/>
      <c r="P84" s="110"/>
      <c r="Q84" s="110"/>
      <c r="R84" s="110"/>
      <c r="S84" s="110"/>
      <c r="T84" s="110"/>
      <c r="U84" s="110"/>
      <c r="V84" s="110"/>
      <c r="W84" s="110"/>
      <c r="X84" s="110"/>
      <c r="Y84" s="110"/>
      <c r="Z84" s="110"/>
    </row>
    <row r="85" spans="1:26" ht="15.75" customHeight="1">
      <c r="A85" s="112" t="s">
        <v>88</v>
      </c>
      <c r="B85" s="110" t="s">
        <v>89</v>
      </c>
      <c r="C85" s="110" t="s">
        <v>1882</v>
      </c>
      <c r="D85" s="110"/>
      <c r="E85" s="110"/>
      <c r="F85" s="110">
        <v>20.085159730983829</v>
      </c>
      <c r="G85" s="110"/>
      <c r="H85" s="110"/>
      <c r="I85" s="110"/>
      <c r="J85" s="110"/>
      <c r="K85" s="110"/>
      <c r="L85" s="110"/>
      <c r="M85" s="110"/>
      <c r="N85" s="110"/>
      <c r="O85" s="110"/>
      <c r="P85" s="110"/>
      <c r="Q85" s="110"/>
      <c r="R85" s="110"/>
      <c r="S85" s="110"/>
      <c r="T85" s="110"/>
      <c r="U85" s="110"/>
      <c r="V85" s="110"/>
      <c r="W85" s="110"/>
      <c r="X85" s="110"/>
      <c r="Y85" s="110"/>
      <c r="Z85" s="110"/>
    </row>
    <row r="86" spans="1:26" ht="15.75" customHeight="1">
      <c r="A86" s="112" t="s">
        <v>91</v>
      </c>
      <c r="B86" s="110" t="s">
        <v>92</v>
      </c>
      <c r="C86" s="110" t="s">
        <v>1882</v>
      </c>
      <c r="D86" s="110"/>
      <c r="E86" s="110"/>
      <c r="F86" s="110">
        <v>7.1722213404621709</v>
      </c>
      <c r="G86" s="110"/>
      <c r="H86" s="110"/>
      <c r="I86" s="110"/>
      <c r="J86" s="110"/>
      <c r="K86" s="110"/>
      <c r="L86" s="110"/>
      <c r="M86" s="110"/>
      <c r="N86" s="110"/>
      <c r="O86" s="110"/>
      <c r="P86" s="110"/>
      <c r="Q86" s="110"/>
      <c r="R86" s="110"/>
      <c r="S86" s="110"/>
      <c r="T86" s="110"/>
      <c r="U86" s="110"/>
      <c r="V86" s="110"/>
      <c r="W86" s="110"/>
      <c r="X86" s="110"/>
      <c r="Y86" s="110"/>
      <c r="Z86" s="110"/>
    </row>
    <row r="87" spans="1:26" ht="15.75" customHeight="1">
      <c r="A87" s="112" t="s">
        <v>94</v>
      </c>
      <c r="B87" s="110" t="s">
        <v>95</v>
      </c>
      <c r="C87" s="110" t="s">
        <v>1882</v>
      </c>
      <c r="D87" s="110"/>
      <c r="E87" s="110"/>
      <c r="F87" s="110">
        <v>0.4261605140062793</v>
      </c>
      <c r="G87" s="110"/>
      <c r="H87" s="110"/>
      <c r="I87" s="110"/>
      <c r="J87" s="110"/>
      <c r="K87" s="110"/>
      <c r="L87" s="110"/>
      <c r="M87" s="110"/>
      <c r="N87" s="110"/>
      <c r="O87" s="110"/>
      <c r="P87" s="110"/>
      <c r="Q87" s="110"/>
      <c r="R87" s="110"/>
      <c r="S87" s="110"/>
      <c r="T87" s="110"/>
      <c r="U87" s="110"/>
      <c r="V87" s="110"/>
      <c r="W87" s="110"/>
      <c r="X87" s="110"/>
      <c r="Y87" s="110"/>
      <c r="Z87" s="110"/>
    </row>
    <row r="88" spans="1:26" ht="15.75" customHeight="1">
      <c r="A88" s="112" t="s">
        <v>96</v>
      </c>
      <c r="B88" s="110" t="s">
        <v>97</v>
      </c>
      <c r="C88" s="110" t="s">
        <v>1882</v>
      </c>
      <c r="D88" s="110"/>
      <c r="E88" s="110"/>
      <c r="F88" s="110">
        <v>10.25309053850977</v>
      </c>
      <c r="G88" s="110"/>
      <c r="H88" s="110"/>
      <c r="I88" s="110"/>
      <c r="J88" s="110"/>
      <c r="K88" s="110"/>
      <c r="L88" s="110"/>
      <c r="M88" s="110"/>
      <c r="N88" s="110"/>
      <c r="O88" s="110"/>
      <c r="P88" s="110"/>
      <c r="Q88" s="110"/>
      <c r="R88" s="110"/>
      <c r="S88" s="110"/>
      <c r="T88" s="110"/>
      <c r="U88" s="110"/>
      <c r="V88" s="110"/>
      <c r="W88" s="110"/>
      <c r="X88" s="110"/>
      <c r="Y88" s="110"/>
      <c r="Z88" s="110"/>
    </row>
    <row r="89" spans="1:26" ht="15.75" customHeight="1">
      <c r="A89" s="112" t="s">
        <v>99</v>
      </c>
      <c r="B89" s="110" t="s">
        <v>100</v>
      </c>
      <c r="C89" s="110" t="s">
        <v>1882</v>
      </c>
      <c r="D89" s="110"/>
      <c r="E89" s="110"/>
      <c r="F89" s="110">
        <v>4.1247065545534278</v>
      </c>
      <c r="G89" s="110"/>
      <c r="H89" s="110"/>
      <c r="I89" s="110"/>
      <c r="J89" s="110"/>
      <c r="K89" s="110"/>
      <c r="L89" s="110"/>
      <c r="M89" s="110"/>
      <c r="N89" s="110"/>
      <c r="O89" s="110"/>
      <c r="P89" s="110"/>
      <c r="Q89" s="110"/>
      <c r="R89" s="110"/>
      <c r="S89" s="110"/>
      <c r="T89" s="110"/>
      <c r="U89" s="110"/>
      <c r="V89" s="110"/>
      <c r="W89" s="110"/>
      <c r="X89" s="110"/>
      <c r="Y89" s="110"/>
      <c r="Z89" s="110"/>
    </row>
    <row r="90" spans="1:26" ht="15.75" customHeight="1">
      <c r="A90" s="112" t="s">
        <v>102</v>
      </c>
      <c r="B90" s="110" t="s">
        <v>103</v>
      </c>
      <c r="C90" s="110" t="s">
        <v>1882</v>
      </c>
      <c r="D90" s="110"/>
      <c r="E90" s="110"/>
      <c r="F90" s="110">
        <v>2.4144168013148559</v>
      </c>
      <c r="G90" s="110"/>
      <c r="H90" s="110"/>
      <c r="I90" s="110"/>
      <c r="J90" s="110"/>
      <c r="K90" s="110"/>
      <c r="L90" s="110"/>
      <c r="M90" s="110"/>
      <c r="N90" s="110"/>
      <c r="O90" s="110"/>
      <c r="P90" s="110"/>
      <c r="Q90" s="110"/>
      <c r="R90" s="110"/>
      <c r="S90" s="110"/>
      <c r="T90" s="110"/>
      <c r="U90" s="110"/>
      <c r="V90" s="110"/>
      <c r="W90" s="110"/>
      <c r="X90" s="110"/>
      <c r="Y90" s="110"/>
      <c r="Z90" s="110"/>
    </row>
    <row r="91" spans="1:26" ht="15.75" customHeight="1">
      <c r="A91" s="112" t="s">
        <v>105</v>
      </c>
      <c r="B91" s="110" t="s">
        <v>106</v>
      </c>
      <c r="C91" s="110" t="s">
        <v>1882</v>
      </c>
      <c r="D91" s="110"/>
      <c r="E91" s="110"/>
      <c r="F91" s="110">
        <v>4.859659728010298</v>
      </c>
      <c r="G91" s="110"/>
      <c r="H91" s="110"/>
      <c r="I91" s="110"/>
      <c r="J91" s="110"/>
      <c r="K91" s="110"/>
      <c r="L91" s="110"/>
      <c r="M91" s="110"/>
      <c r="N91" s="110"/>
      <c r="O91" s="110"/>
      <c r="P91" s="110"/>
      <c r="Q91" s="110"/>
      <c r="R91" s="110"/>
      <c r="S91" s="110"/>
      <c r="T91" s="110"/>
      <c r="U91" s="110"/>
      <c r="V91" s="110"/>
      <c r="W91" s="110"/>
      <c r="X91" s="110"/>
      <c r="Y91" s="110"/>
      <c r="Z91" s="110"/>
    </row>
    <row r="92" spans="1:26" ht="15.75" customHeight="1">
      <c r="A92" s="112" t="s">
        <v>107</v>
      </c>
      <c r="B92" s="110" t="s">
        <v>108</v>
      </c>
      <c r="C92" s="110" t="s">
        <v>1882</v>
      </c>
      <c r="D92" s="110"/>
      <c r="E92" s="110"/>
      <c r="F92" s="110">
        <v>0.1966129758619389</v>
      </c>
      <c r="G92" s="110"/>
      <c r="H92" s="110"/>
      <c r="I92" s="110"/>
      <c r="J92" s="110"/>
      <c r="K92" s="110"/>
      <c r="L92" s="110"/>
      <c r="M92" s="110"/>
      <c r="N92" s="110"/>
      <c r="O92" s="110"/>
      <c r="P92" s="110"/>
      <c r="Q92" s="110"/>
      <c r="R92" s="110"/>
      <c r="S92" s="110"/>
      <c r="T92" s="110"/>
      <c r="U92" s="110"/>
      <c r="V92" s="110"/>
      <c r="W92" s="110"/>
      <c r="X92" s="110"/>
      <c r="Y92" s="110"/>
      <c r="Z92" s="110"/>
    </row>
    <row r="93" spans="1:26" ht="15.75" customHeight="1">
      <c r="A93" s="112" t="s">
        <v>110</v>
      </c>
      <c r="B93" s="110" t="s">
        <v>111</v>
      </c>
      <c r="C93" s="110" t="s">
        <v>1882</v>
      </c>
      <c r="D93" s="110"/>
      <c r="E93" s="110"/>
      <c r="F93" s="110">
        <v>4.2522465468662576</v>
      </c>
      <c r="G93" s="110"/>
      <c r="H93" s="110"/>
      <c r="I93" s="110"/>
      <c r="J93" s="110"/>
      <c r="K93" s="110"/>
      <c r="L93" s="110"/>
      <c r="M93" s="110"/>
      <c r="N93" s="110"/>
      <c r="O93" s="110"/>
      <c r="P93" s="110"/>
      <c r="Q93" s="110"/>
      <c r="R93" s="110"/>
      <c r="S93" s="110"/>
      <c r="T93" s="110"/>
      <c r="U93" s="110"/>
      <c r="V93" s="110"/>
      <c r="W93" s="110"/>
      <c r="X93" s="110"/>
      <c r="Y93" s="110"/>
      <c r="Z93" s="110"/>
    </row>
    <row r="94" spans="1:26" ht="15.75" customHeight="1">
      <c r="A94" s="112" t="s">
        <v>113</v>
      </c>
      <c r="B94" s="110" t="s">
        <v>114</v>
      </c>
      <c r="C94" s="110" t="s">
        <v>1882</v>
      </c>
      <c r="D94" s="110"/>
      <c r="E94" s="110"/>
      <c r="F94" s="110">
        <v>0.61400939308951641</v>
      </c>
      <c r="G94" s="110"/>
      <c r="H94" s="110"/>
      <c r="I94" s="110"/>
      <c r="J94" s="110"/>
      <c r="K94" s="110"/>
      <c r="L94" s="110"/>
      <c r="M94" s="110"/>
      <c r="N94" s="110"/>
      <c r="O94" s="110"/>
      <c r="P94" s="110"/>
      <c r="Q94" s="110"/>
      <c r="R94" s="110"/>
      <c r="S94" s="110"/>
      <c r="T94" s="110"/>
      <c r="U94" s="110"/>
      <c r="V94" s="110"/>
      <c r="W94" s="110"/>
      <c r="X94" s="110"/>
      <c r="Y94" s="110"/>
      <c r="Z94" s="110"/>
    </row>
    <row r="95" spans="1:26" ht="15.75" customHeight="1">
      <c r="A95" s="112" t="s">
        <v>116</v>
      </c>
      <c r="B95" s="110" t="s">
        <v>117</v>
      </c>
      <c r="C95" s="110" t="s">
        <v>1882</v>
      </c>
      <c r="D95" s="110"/>
      <c r="E95" s="110"/>
      <c r="F95" s="110">
        <v>4.0286596256362603</v>
      </c>
      <c r="G95" s="110"/>
      <c r="H95" s="110"/>
      <c r="I95" s="110"/>
      <c r="J95" s="110"/>
      <c r="K95" s="110"/>
      <c r="L95" s="110"/>
      <c r="M95" s="110"/>
      <c r="N95" s="110"/>
      <c r="O95" s="110"/>
      <c r="P95" s="110"/>
      <c r="Q95" s="110"/>
      <c r="R95" s="110"/>
      <c r="S95" s="110"/>
      <c r="T95" s="110"/>
      <c r="U95" s="110"/>
      <c r="V95" s="110"/>
      <c r="W95" s="110"/>
      <c r="X95" s="110"/>
      <c r="Y95" s="110"/>
      <c r="Z95" s="110"/>
    </row>
    <row r="96" spans="1:26" ht="15.75" customHeight="1">
      <c r="A96" s="112" t="s">
        <v>118</v>
      </c>
      <c r="B96" s="110" t="s">
        <v>119</v>
      </c>
      <c r="C96" s="110" t="s">
        <v>1882</v>
      </c>
      <c r="D96" s="110"/>
      <c r="E96" s="110"/>
      <c r="F96" s="110">
        <v>22.392963891641529</v>
      </c>
      <c r="G96" s="110"/>
      <c r="H96" s="110"/>
      <c r="I96" s="110"/>
      <c r="J96" s="110"/>
      <c r="K96" s="110"/>
      <c r="L96" s="110"/>
      <c r="M96" s="110"/>
      <c r="N96" s="110"/>
      <c r="O96" s="110"/>
      <c r="P96" s="110"/>
      <c r="Q96" s="110"/>
      <c r="R96" s="110"/>
      <c r="S96" s="110"/>
      <c r="T96" s="110"/>
      <c r="U96" s="110"/>
      <c r="V96" s="110"/>
      <c r="W96" s="110"/>
      <c r="X96" s="110"/>
      <c r="Y96" s="110"/>
      <c r="Z96" s="110"/>
    </row>
    <row r="97" spans="1:26" ht="15.75" customHeight="1">
      <c r="A97" s="112" t="s">
        <v>121</v>
      </c>
      <c r="B97" s="110" t="s">
        <v>122</v>
      </c>
      <c r="C97" s="110" t="s">
        <v>1882</v>
      </c>
      <c r="D97" s="110"/>
      <c r="E97" s="110"/>
      <c r="F97" s="110">
        <v>1.1659774672426739</v>
      </c>
      <c r="G97" s="110"/>
      <c r="H97" s="110"/>
      <c r="I97" s="110"/>
      <c r="J97" s="110"/>
      <c r="K97" s="110"/>
      <c r="L97" s="110"/>
      <c r="M97" s="110"/>
      <c r="N97" s="110"/>
      <c r="O97" s="110"/>
      <c r="P97" s="110"/>
      <c r="Q97" s="110"/>
      <c r="R97" s="110"/>
      <c r="S97" s="110"/>
      <c r="T97" s="110"/>
      <c r="U97" s="110"/>
      <c r="V97" s="110"/>
      <c r="W97" s="110"/>
      <c r="X97" s="110"/>
      <c r="Y97" s="110"/>
      <c r="Z97" s="110"/>
    </row>
    <row r="98" spans="1:26" ht="15.75" customHeight="1">
      <c r="A98" s="112" t="s">
        <v>124</v>
      </c>
      <c r="B98" s="110" t="s">
        <v>125</v>
      </c>
      <c r="C98" s="110" t="s">
        <v>1882</v>
      </c>
      <c r="D98" s="110"/>
      <c r="E98" s="110"/>
      <c r="F98" s="110">
        <v>0.20969392566326081</v>
      </c>
      <c r="G98" s="110"/>
      <c r="H98" s="110"/>
      <c r="I98" s="110"/>
      <c r="J98" s="110"/>
      <c r="K98" s="110"/>
      <c r="L98" s="110"/>
      <c r="M98" s="110"/>
      <c r="N98" s="110"/>
      <c r="O98" s="110"/>
      <c r="P98" s="110"/>
      <c r="Q98" s="110"/>
      <c r="R98" s="110"/>
      <c r="S98" s="110"/>
      <c r="T98" s="110"/>
      <c r="U98" s="110"/>
      <c r="V98" s="110"/>
      <c r="W98" s="110"/>
      <c r="X98" s="110"/>
      <c r="Y98" s="110"/>
      <c r="Z98" s="110"/>
    </row>
    <row r="99" spans="1:26" ht="15.75" customHeight="1">
      <c r="A99" s="112" t="s">
        <v>127</v>
      </c>
      <c r="B99" s="110" t="s">
        <v>128</v>
      </c>
      <c r="C99" s="110" t="s">
        <v>1882</v>
      </c>
      <c r="D99" s="110"/>
      <c r="E99" s="110"/>
      <c r="F99" s="110">
        <v>5.7600924654091932</v>
      </c>
      <c r="G99" s="110"/>
      <c r="H99" s="110"/>
      <c r="I99" s="110"/>
      <c r="J99" s="110"/>
      <c r="K99" s="110"/>
      <c r="L99" s="110"/>
      <c r="M99" s="110"/>
      <c r="N99" s="110"/>
      <c r="O99" s="110"/>
      <c r="P99" s="110"/>
      <c r="Q99" s="110"/>
      <c r="R99" s="110"/>
      <c r="S99" s="110"/>
      <c r="T99" s="110"/>
      <c r="U99" s="110"/>
      <c r="V99" s="110"/>
      <c r="W99" s="110"/>
      <c r="X99" s="110"/>
      <c r="Y99" s="110"/>
      <c r="Z99" s="110"/>
    </row>
    <row r="100" spans="1:26" ht="15.75" customHeight="1">
      <c r="A100" s="112" t="s">
        <v>130</v>
      </c>
      <c r="B100" s="110" t="s">
        <v>131</v>
      </c>
      <c r="C100" s="110" t="s">
        <v>1882</v>
      </c>
      <c r="D100" s="110"/>
      <c r="E100" s="110"/>
      <c r="F100" s="110">
        <v>2.8562106710962132</v>
      </c>
      <c r="G100" s="110"/>
      <c r="H100" s="110"/>
      <c r="I100" s="110"/>
      <c r="J100" s="110"/>
      <c r="K100" s="110"/>
      <c r="L100" s="110"/>
      <c r="M100" s="110"/>
      <c r="N100" s="110"/>
      <c r="O100" s="110"/>
      <c r="P100" s="110"/>
      <c r="Q100" s="110"/>
      <c r="R100" s="110"/>
      <c r="S100" s="110"/>
      <c r="T100" s="110"/>
      <c r="U100" s="110"/>
      <c r="V100" s="110"/>
      <c r="W100" s="110"/>
      <c r="X100" s="110"/>
      <c r="Y100" s="110"/>
      <c r="Z100" s="110"/>
    </row>
    <row r="101" spans="1:26" ht="15.75" customHeight="1">
      <c r="A101" s="112" t="s">
        <v>132</v>
      </c>
      <c r="B101" s="110" t="s">
        <v>133</v>
      </c>
      <c r="C101" s="110" t="s">
        <v>1882</v>
      </c>
      <c r="D101" s="110"/>
      <c r="E101" s="110"/>
      <c r="F101" s="110">
        <v>1.9997411985456941</v>
      </c>
      <c r="G101" s="110"/>
      <c r="H101" s="110"/>
      <c r="I101" s="110"/>
      <c r="J101" s="110"/>
      <c r="K101" s="110"/>
      <c r="L101" s="110"/>
      <c r="M101" s="110"/>
      <c r="N101" s="110"/>
      <c r="O101" s="110"/>
      <c r="P101" s="110"/>
      <c r="Q101" s="110"/>
      <c r="R101" s="110"/>
      <c r="S101" s="110"/>
      <c r="T101" s="110"/>
      <c r="U101" s="110"/>
      <c r="V101" s="110"/>
      <c r="W101" s="110"/>
      <c r="X101" s="110"/>
      <c r="Y101" s="110"/>
      <c r="Z101" s="110"/>
    </row>
    <row r="102" spans="1:26" ht="15.75" customHeight="1">
      <c r="A102" s="112" t="s">
        <v>1</v>
      </c>
      <c r="B102" s="110" t="s">
        <v>134</v>
      </c>
      <c r="C102" s="110" t="s">
        <v>1882</v>
      </c>
      <c r="D102" s="110"/>
      <c r="E102" s="110"/>
      <c r="F102" s="110">
        <v>2.8099739843118821</v>
      </c>
      <c r="G102" s="110"/>
      <c r="H102" s="110"/>
      <c r="I102" s="110"/>
      <c r="J102" s="110"/>
      <c r="K102" s="110"/>
      <c r="L102" s="110"/>
      <c r="M102" s="110"/>
      <c r="N102" s="110"/>
      <c r="O102" s="110"/>
      <c r="P102" s="110"/>
      <c r="Q102" s="110"/>
      <c r="R102" s="110"/>
      <c r="S102" s="110"/>
      <c r="T102" s="110"/>
      <c r="U102" s="110"/>
      <c r="V102" s="110"/>
      <c r="W102" s="110"/>
      <c r="X102" s="110"/>
      <c r="Y102" s="110"/>
      <c r="Z102" s="110"/>
    </row>
    <row r="103" spans="1:26" ht="15.75" customHeight="1">
      <c r="A103" s="112" t="s">
        <v>136</v>
      </c>
      <c r="B103" s="110" t="s">
        <v>137</v>
      </c>
      <c r="C103" s="110" t="s">
        <v>1882</v>
      </c>
      <c r="D103" s="110"/>
      <c r="E103" s="110"/>
      <c r="F103" s="110">
        <v>0.39526820183314498</v>
      </c>
      <c r="G103" s="110"/>
      <c r="H103" s="110"/>
      <c r="I103" s="110"/>
      <c r="J103" s="110"/>
      <c r="K103" s="110"/>
      <c r="L103" s="110"/>
      <c r="M103" s="110"/>
      <c r="N103" s="110"/>
      <c r="O103" s="110"/>
      <c r="P103" s="110"/>
      <c r="Q103" s="110"/>
      <c r="R103" s="110"/>
      <c r="S103" s="110"/>
      <c r="T103" s="110"/>
      <c r="U103" s="110"/>
      <c r="V103" s="110"/>
      <c r="W103" s="110"/>
      <c r="X103" s="110"/>
      <c r="Y103" s="110"/>
      <c r="Z103" s="110"/>
    </row>
    <row r="104" spans="1:26" ht="15.75" customHeight="1">
      <c r="A104" s="112" t="s">
        <v>2</v>
      </c>
      <c r="B104" s="110" t="s">
        <v>3</v>
      </c>
      <c r="C104" s="110" t="s">
        <v>776</v>
      </c>
      <c r="D104" s="110"/>
      <c r="E104" s="110"/>
      <c r="F104" s="110">
        <v>6.0785186757677598</v>
      </c>
      <c r="G104" s="110"/>
      <c r="H104" s="110"/>
      <c r="I104" s="110"/>
      <c r="J104" s="110"/>
      <c r="K104" s="110"/>
      <c r="L104" s="110"/>
      <c r="M104" s="110"/>
      <c r="N104" s="110"/>
      <c r="O104" s="110"/>
      <c r="P104" s="110"/>
      <c r="Q104" s="110"/>
      <c r="R104" s="110"/>
      <c r="S104" s="110"/>
      <c r="T104" s="110"/>
      <c r="U104" s="110"/>
      <c r="V104" s="110"/>
      <c r="W104" s="110"/>
      <c r="X104" s="110"/>
      <c r="Y104" s="110"/>
      <c r="Z104" s="110"/>
    </row>
    <row r="105" spans="1:26" ht="15.75" customHeight="1">
      <c r="A105" s="112" t="s">
        <v>4</v>
      </c>
      <c r="B105" s="110" t="s">
        <v>5</v>
      </c>
      <c r="C105" s="110" t="s">
        <v>776</v>
      </c>
      <c r="D105" s="110"/>
      <c r="E105" s="110"/>
      <c r="F105" s="110">
        <v>7.8678964407874058E-2</v>
      </c>
      <c r="G105" s="110"/>
      <c r="H105" s="110"/>
      <c r="I105" s="110"/>
      <c r="J105" s="110"/>
      <c r="K105" s="110"/>
      <c r="L105" s="110"/>
      <c r="M105" s="110"/>
      <c r="N105" s="110"/>
      <c r="O105" s="110"/>
      <c r="P105" s="110"/>
      <c r="Q105" s="110"/>
      <c r="R105" s="110"/>
      <c r="S105" s="110"/>
      <c r="T105" s="110"/>
      <c r="U105" s="110"/>
      <c r="V105" s="110"/>
      <c r="W105" s="110"/>
      <c r="X105" s="110"/>
      <c r="Y105" s="110"/>
      <c r="Z105" s="110"/>
    </row>
    <row r="106" spans="1:26" ht="15.75" customHeight="1">
      <c r="A106" s="112" t="s">
        <v>7</v>
      </c>
      <c r="B106" s="110" t="s">
        <v>8</v>
      </c>
      <c r="C106" s="110" t="s">
        <v>776</v>
      </c>
      <c r="D106" s="110"/>
      <c r="E106" s="110"/>
      <c r="F106" s="110">
        <v>5.4553256563434553</v>
      </c>
      <c r="G106" s="110"/>
      <c r="H106" s="110"/>
      <c r="I106" s="110"/>
      <c r="J106" s="110"/>
      <c r="K106" s="110"/>
      <c r="L106" s="110"/>
      <c r="M106" s="110"/>
      <c r="N106" s="110"/>
      <c r="O106" s="110"/>
      <c r="P106" s="110"/>
      <c r="Q106" s="110"/>
      <c r="R106" s="110"/>
      <c r="S106" s="110"/>
      <c r="T106" s="110"/>
      <c r="U106" s="110"/>
      <c r="V106" s="110"/>
      <c r="W106" s="110"/>
      <c r="X106" s="110"/>
      <c r="Y106" s="110"/>
      <c r="Z106" s="110"/>
    </row>
    <row r="107" spans="1:26" ht="15.75" customHeight="1">
      <c r="A107" s="112" t="s">
        <v>10</v>
      </c>
      <c r="B107" s="110" t="s">
        <v>11</v>
      </c>
      <c r="C107" s="110" t="s">
        <v>776</v>
      </c>
      <c r="D107" s="110"/>
      <c r="E107" s="110"/>
      <c r="F107" s="110">
        <v>14.93108914113596</v>
      </c>
      <c r="G107" s="110"/>
      <c r="H107" s="110"/>
      <c r="I107" s="110"/>
      <c r="J107" s="110"/>
      <c r="K107" s="110"/>
      <c r="L107" s="110"/>
      <c r="M107" s="110"/>
      <c r="N107" s="110"/>
      <c r="O107" s="110"/>
      <c r="P107" s="110"/>
      <c r="Q107" s="110"/>
      <c r="R107" s="110"/>
      <c r="S107" s="110"/>
      <c r="T107" s="110"/>
      <c r="U107" s="110"/>
      <c r="V107" s="110"/>
      <c r="W107" s="110"/>
      <c r="X107" s="110"/>
      <c r="Y107" s="110"/>
      <c r="Z107" s="110"/>
    </row>
    <row r="108" spans="1:26" ht="15.75" customHeight="1">
      <c r="A108" s="112" t="s">
        <v>13</v>
      </c>
      <c r="B108" s="110" t="s">
        <v>14</v>
      </c>
      <c r="C108" s="110" t="s">
        <v>776</v>
      </c>
      <c r="D108" s="110"/>
      <c r="E108" s="110"/>
      <c r="F108" s="110">
        <v>34.273494787472899</v>
      </c>
      <c r="G108" s="110"/>
      <c r="H108" s="110"/>
      <c r="I108" s="110"/>
      <c r="J108" s="110"/>
      <c r="K108" s="110"/>
      <c r="L108" s="110"/>
      <c r="M108" s="110"/>
      <c r="N108" s="110"/>
      <c r="O108" s="110"/>
      <c r="P108" s="110"/>
      <c r="Q108" s="110"/>
      <c r="R108" s="110"/>
      <c r="S108" s="110"/>
      <c r="T108" s="110"/>
      <c r="U108" s="110"/>
      <c r="V108" s="110"/>
      <c r="W108" s="110"/>
      <c r="X108" s="110"/>
      <c r="Y108" s="110"/>
      <c r="Z108" s="110"/>
    </row>
    <row r="109" spans="1:26" ht="15.75" customHeight="1">
      <c r="A109" s="112" t="s">
        <v>16</v>
      </c>
      <c r="B109" s="110" t="s">
        <v>17</v>
      </c>
      <c r="C109" s="110" t="s">
        <v>776</v>
      </c>
      <c r="D109" s="110"/>
      <c r="E109" s="110"/>
      <c r="F109" s="110">
        <v>11.420256865280979</v>
      </c>
      <c r="G109" s="110"/>
      <c r="H109" s="110"/>
      <c r="I109" s="110"/>
      <c r="J109" s="110"/>
      <c r="K109" s="110"/>
      <c r="L109" s="110"/>
      <c r="M109" s="110"/>
      <c r="N109" s="110"/>
      <c r="O109" s="110"/>
      <c r="P109" s="110"/>
      <c r="Q109" s="110"/>
      <c r="R109" s="110"/>
      <c r="S109" s="110"/>
      <c r="T109" s="110"/>
      <c r="U109" s="110"/>
      <c r="V109" s="110"/>
      <c r="W109" s="110"/>
      <c r="X109" s="110"/>
      <c r="Y109" s="110"/>
      <c r="Z109" s="110"/>
    </row>
    <row r="110" spans="1:26" ht="15.75" customHeight="1">
      <c r="A110" s="112" t="s">
        <v>18</v>
      </c>
      <c r="B110" s="110" t="s">
        <v>19</v>
      </c>
      <c r="C110" s="110" t="s">
        <v>776</v>
      </c>
      <c r="D110" s="110"/>
      <c r="E110" s="110"/>
      <c r="F110" s="110">
        <v>0.38204183167039463</v>
      </c>
      <c r="G110" s="110"/>
      <c r="H110" s="110"/>
      <c r="I110" s="110"/>
      <c r="J110" s="110"/>
      <c r="K110" s="110"/>
      <c r="L110" s="110"/>
      <c r="M110" s="110"/>
      <c r="N110" s="110"/>
      <c r="O110" s="110"/>
      <c r="P110" s="110"/>
      <c r="Q110" s="110"/>
      <c r="R110" s="110"/>
      <c r="S110" s="110"/>
      <c r="T110" s="110"/>
      <c r="U110" s="110"/>
      <c r="V110" s="110"/>
      <c r="W110" s="110"/>
      <c r="X110" s="110"/>
      <c r="Y110" s="110"/>
      <c r="Z110" s="110"/>
    </row>
    <row r="111" spans="1:26" ht="15.75" customHeight="1">
      <c r="A111" s="112" t="s">
        <v>21</v>
      </c>
      <c r="B111" s="110" t="s">
        <v>22</v>
      </c>
      <c r="C111" s="110" t="s">
        <v>776</v>
      </c>
      <c r="D111" s="110"/>
      <c r="E111" s="110"/>
      <c r="F111" s="110">
        <v>0.49594104199421107</v>
      </c>
      <c r="G111" s="110"/>
      <c r="H111" s="110"/>
      <c r="I111" s="110"/>
      <c r="J111" s="110"/>
      <c r="K111" s="110"/>
      <c r="L111" s="110"/>
      <c r="M111" s="110"/>
      <c r="N111" s="110"/>
      <c r="O111" s="110"/>
      <c r="P111" s="110"/>
      <c r="Q111" s="110"/>
      <c r="R111" s="110"/>
      <c r="S111" s="110"/>
      <c r="T111" s="110"/>
      <c r="U111" s="110"/>
      <c r="V111" s="110"/>
      <c r="W111" s="110"/>
      <c r="X111" s="110"/>
      <c r="Y111" s="110"/>
      <c r="Z111" s="110"/>
    </row>
    <row r="112" spans="1:26" ht="15.75" customHeight="1">
      <c r="A112" s="112" t="s">
        <v>246</v>
      </c>
      <c r="B112" s="110" t="s">
        <v>22</v>
      </c>
      <c r="C112" s="110" t="s">
        <v>776</v>
      </c>
      <c r="D112" s="110"/>
      <c r="E112" s="110"/>
      <c r="F112" s="110">
        <v>0</v>
      </c>
      <c r="G112" s="110"/>
      <c r="H112" s="110"/>
      <c r="I112" s="110"/>
      <c r="J112" s="110"/>
      <c r="K112" s="110"/>
      <c r="L112" s="110"/>
      <c r="M112" s="110"/>
      <c r="N112" s="110"/>
      <c r="O112" s="110"/>
      <c r="P112" s="110"/>
      <c r="Q112" s="110"/>
      <c r="R112" s="110"/>
      <c r="S112" s="110"/>
      <c r="T112" s="110"/>
      <c r="U112" s="110"/>
      <c r="V112" s="110"/>
      <c r="W112" s="110"/>
      <c r="X112" s="110"/>
      <c r="Y112" s="110"/>
      <c r="Z112" s="110"/>
    </row>
    <row r="113" spans="1:26" ht="15.75" customHeight="1">
      <c r="A113" s="112" t="s">
        <v>24</v>
      </c>
      <c r="B113" s="110" t="s">
        <v>25</v>
      </c>
      <c r="C113" s="110" t="s">
        <v>776</v>
      </c>
      <c r="D113" s="110"/>
      <c r="E113" s="110"/>
      <c r="F113" s="110">
        <v>8.014372658002511</v>
      </c>
      <c r="G113" s="110"/>
      <c r="H113" s="110"/>
      <c r="I113" s="110"/>
      <c r="J113" s="110"/>
      <c r="K113" s="110"/>
      <c r="L113" s="110"/>
      <c r="M113" s="110"/>
      <c r="N113" s="110"/>
      <c r="O113" s="110"/>
      <c r="P113" s="110"/>
      <c r="Q113" s="110"/>
      <c r="R113" s="110"/>
      <c r="S113" s="110"/>
      <c r="T113" s="110"/>
      <c r="U113" s="110"/>
      <c r="V113" s="110"/>
      <c r="W113" s="110"/>
      <c r="X113" s="110"/>
      <c r="Y113" s="110"/>
      <c r="Z113" s="110"/>
    </row>
    <row r="114" spans="1:26" ht="15.75" customHeight="1">
      <c r="A114" s="112" t="s">
        <v>27</v>
      </c>
      <c r="B114" s="110" t="s">
        <v>28</v>
      </c>
      <c r="C114" s="110" t="s">
        <v>776</v>
      </c>
      <c r="D114" s="110"/>
      <c r="E114" s="110"/>
      <c r="F114" s="110">
        <v>7.078259139086895</v>
      </c>
      <c r="G114" s="110"/>
      <c r="H114" s="110"/>
      <c r="I114" s="110"/>
      <c r="J114" s="110"/>
      <c r="K114" s="110"/>
      <c r="L114" s="110"/>
      <c r="M114" s="110"/>
      <c r="N114" s="110"/>
      <c r="O114" s="110"/>
      <c r="P114" s="110"/>
      <c r="Q114" s="110"/>
      <c r="R114" s="110"/>
      <c r="S114" s="110"/>
      <c r="T114" s="110"/>
      <c r="U114" s="110"/>
      <c r="V114" s="110"/>
      <c r="W114" s="110"/>
      <c r="X114" s="110"/>
      <c r="Y114" s="110"/>
      <c r="Z114" s="110"/>
    </row>
    <row r="115" spans="1:26" ht="15.75" customHeight="1">
      <c r="A115" s="112" t="s">
        <v>29</v>
      </c>
      <c r="B115" s="110" t="s">
        <v>30</v>
      </c>
      <c r="C115" s="110" t="s">
        <v>776</v>
      </c>
      <c r="D115" s="110"/>
      <c r="E115" s="110"/>
      <c r="F115" s="110">
        <v>0.57837849165936361</v>
      </c>
      <c r="G115" s="110"/>
      <c r="H115" s="110"/>
      <c r="I115" s="110"/>
      <c r="J115" s="110"/>
      <c r="K115" s="110"/>
      <c r="L115" s="110"/>
      <c r="M115" s="110"/>
      <c r="N115" s="110"/>
      <c r="O115" s="110"/>
      <c r="P115" s="110"/>
      <c r="Q115" s="110"/>
      <c r="R115" s="110"/>
      <c r="S115" s="110"/>
      <c r="T115" s="110"/>
      <c r="U115" s="110"/>
      <c r="V115" s="110"/>
      <c r="W115" s="110"/>
      <c r="X115" s="110"/>
      <c r="Y115" s="110"/>
      <c r="Z115" s="110"/>
    </row>
    <row r="116" spans="1:26" ht="15.75" customHeight="1">
      <c r="A116" s="112" t="s">
        <v>32</v>
      </c>
      <c r="B116" s="110" t="s">
        <v>33</v>
      </c>
      <c r="C116" s="110" t="s">
        <v>776</v>
      </c>
      <c r="D116" s="110"/>
      <c r="E116" s="110"/>
      <c r="F116" s="110">
        <v>11.515133764034051</v>
      </c>
      <c r="G116" s="110"/>
      <c r="H116" s="110"/>
      <c r="I116" s="110"/>
      <c r="J116" s="110"/>
      <c r="K116" s="110"/>
      <c r="L116" s="110"/>
      <c r="M116" s="110"/>
      <c r="N116" s="110"/>
      <c r="O116" s="110"/>
      <c r="P116" s="110"/>
      <c r="Q116" s="110"/>
      <c r="R116" s="110"/>
      <c r="S116" s="110"/>
      <c r="T116" s="110"/>
      <c r="U116" s="110"/>
      <c r="V116" s="110"/>
      <c r="W116" s="110"/>
      <c r="X116" s="110"/>
      <c r="Y116" s="110"/>
      <c r="Z116" s="110"/>
    </row>
    <row r="117" spans="1:26" ht="15.75" customHeight="1">
      <c r="A117" s="112" t="s">
        <v>35</v>
      </c>
      <c r="B117" s="110" t="s">
        <v>36</v>
      </c>
      <c r="C117" s="110" t="s">
        <v>776</v>
      </c>
      <c r="D117" s="110"/>
      <c r="E117" s="110"/>
      <c r="F117" s="110">
        <v>18.448807091380999</v>
      </c>
      <c r="G117" s="110"/>
      <c r="H117" s="110"/>
      <c r="I117" s="110"/>
      <c r="J117" s="110"/>
      <c r="K117" s="110"/>
      <c r="L117" s="110"/>
      <c r="M117" s="110"/>
      <c r="N117" s="110"/>
      <c r="O117" s="110"/>
      <c r="P117" s="110"/>
      <c r="Q117" s="110"/>
      <c r="R117" s="110"/>
      <c r="S117" s="110"/>
      <c r="T117" s="110"/>
      <c r="U117" s="110"/>
      <c r="V117" s="110"/>
      <c r="W117" s="110"/>
      <c r="X117" s="110"/>
      <c r="Y117" s="110"/>
      <c r="Z117" s="110"/>
    </row>
    <row r="118" spans="1:26" ht="15.75" customHeight="1">
      <c r="A118" s="112" t="s">
        <v>38</v>
      </c>
      <c r="B118" s="110" t="s">
        <v>39</v>
      </c>
      <c r="C118" s="110" t="s">
        <v>776</v>
      </c>
      <c r="D118" s="110"/>
      <c r="E118" s="110"/>
      <c r="F118" s="110">
        <v>12.301707161489309</v>
      </c>
      <c r="G118" s="110"/>
      <c r="H118" s="110"/>
      <c r="I118" s="110"/>
      <c r="J118" s="110"/>
      <c r="K118" s="110"/>
      <c r="L118" s="110"/>
      <c r="M118" s="110"/>
      <c r="N118" s="110"/>
      <c r="O118" s="110"/>
      <c r="P118" s="110"/>
      <c r="Q118" s="110"/>
      <c r="R118" s="110"/>
      <c r="S118" s="110"/>
      <c r="T118" s="110"/>
      <c r="U118" s="110"/>
      <c r="V118" s="110"/>
      <c r="W118" s="110"/>
      <c r="X118" s="110"/>
      <c r="Y118" s="110"/>
      <c r="Z118" s="110"/>
    </row>
    <row r="119" spans="1:26" ht="15.75" customHeight="1">
      <c r="A119" s="112" t="s">
        <v>40</v>
      </c>
      <c r="B119" s="110" t="s">
        <v>41</v>
      </c>
      <c r="C119" s="110" t="s">
        <v>776</v>
      </c>
      <c r="D119" s="110"/>
      <c r="E119" s="110"/>
      <c r="F119" s="110">
        <v>33.715469481214093</v>
      </c>
      <c r="G119" s="110"/>
      <c r="H119" s="110"/>
      <c r="I119" s="110"/>
      <c r="J119" s="110"/>
      <c r="K119" s="110"/>
      <c r="L119" s="110"/>
      <c r="M119" s="110"/>
      <c r="N119" s="110"/>
      <c r="O119" s="110"/>
      <c r="P119" s="110"/>
      <c r="Q119" s="110"/>
      <c r="R119" s="110"/>
      <c r="S119" s="110"/>
      <c r="T119" s="110"/>
      <c r="U119" s="110"/>
      <c r="V119" s="110"/>
      <c r="W119" s="110"/>
      <c r="X119" s="110"/>
      <c r="Y119" s="110"/>
      <c r="Z119" s="110"/>
    </row>
    <row r="120" spans="1:26" ht="15.75" customHeight="1">
      <c r="A120" s="112" t="s">
        <v>43</v>
      </c>
      <c r="B120" s="110" t="s">
        <v>44</v>
      </c>
      <c r="C120" s="110" t="s">
        <v>776</v>
      </c>
      <c r="D120" s="110"/>
      <c r="E120" s="110"/>
      <c r="F120" s="110">
        <v>29.441177029568401</v>
      </c>
      <c r="G120" s="110"/>
      <c r="H120" s="110"/>
      <c r="I120" s="110"/>
      <c r="J120" s="110"/>
      <c r="K120" s="110"/>
      <c r="L120" s="110"/>
      <c r="M120" s="110"/>
      <c r="N120" s="110"/>
      <c r="O120" s="110"/>
      <c r="P120" s="110"/>
      <c r="Q120" s="110"/>
      <c r="R120" s="110"/>
      <c r="S120" s="110"/>
      <c r="T120" s="110"/>
      <c r="U120" s="110"/>
      <c r="V120" s="110"/>
      <c r="W120" s="110"/>
      <c r="X120" s="110"/>
      <c r="Y120" s="110"/>
      <c r="Z120" s="110"/>
    </row>
    <row r="121" spans="1:26" ht="15.75" customHeight="1">
      <c r="A121" s="112" t="s">
        <v>46</v>
      </c>
      <c r="B121" s="110" t="s">
        <v>47</v>
      </c>
      <c r="C121" s="110" t="s">
        <v>776</v>
      </c>
      <c r="D121" s="110"/>
      <c r="E121" s="110"/>
      <c r="F121" s="110">
        <v>9.5819015499978999</v>
      </c>
      <c r="G121" s="110"/>
      <c r="H121" s="110"/>
      <c r="I121" s="110"/>
      <c r="J121" s="110"/>
      <c r="K121" s="110"/>
      <c r="L121" s="110"/>
      <c r="M121" s="110"/>
      <c r="N121" s="110"/>
      <c r="O121" s="110"/>
      <c r="P121" s="110"/>
      <c r="Q121" s="110"/>
      <c r="R121" s="110"/>
      <c r="S121" s="110"/>
      <c r="T121" s="110"/>
      <c r="U121" s="110"/>
      <c r="V121" s="110"/>
      <c r="W121" s="110"/>
      <c r="X121" s="110"/>
      <c r="Y121" s="110"/>
      <c r="Z121" s="110"/>
    </row>
    <row r="122" spans="1:26" ht="15.75" customHeight="1">
      <c r="A122" s="112" t="s">
        <v>49</v>
      </c>
      <c r="B122" s="110" t="s">
        <v>50</v>
      </c>
      <c r="C122" s="110" t="s">
        <v>776</v>
      </c>
      <c r="D122" s="110"/>
      <c r="E122" s="110"/>
      <c r="F122" s="110">
        <v>7.4822620999226386</v>
      </c>
      <c r="G122" s="110"/>
      <c r="H122" s="110"/>
      <c r="I122" s="110"/>
      <c r="J122" s="110"/>
      <c r="K122" s="110"/>
      <c r="L122" s="110"/>
      <c r="M122" s="110"/>
      <c r="N122" s="110"/>
      <c r="O122" s="110"/>
      <c r="P122" s="110"/>
      <c r="Q122" s="110"/>
      <c r="R122" s="110"/>
      <c r="S122" s="110"/>
      <c r="T122" s="110"/>
      <c r="U122" s="110"/>
      <c r="V122" s="110"/>
      <c r="W122" s="110"/>
      <c r="X122" s="110"/>
      <c r="Y122" s="110"/>
      <c r="Z122" s="110"/>
    </row>
    <row r="123" spans="1:26" ht="15.75" customHeight="1">
      <c r="A123" s="112" t="s">
        <v>52</v>
      </c>
      <c r="B123" s="110" t="s">
        <v>53</v>
      </c>
      <c r="C123" s="110" t="s">
        <v>776</v>
      </c>
      <c r="D123" s="110"/>
      <c r="E123" s="110"/>
      <c r="F123" s="110">
        <v>0.57020245785021695</v>
      </c>
      <c r="G123" s="110"/>
      <c r="H123" s="110"/>
      <c r="I123" s="110"/>
      <c r="J123" s="110"/>
      <c r="K123" s="110"/>
      <c r="L123" s="110"/>
      <c r="M123" s="110"/>
      <c r="N123" s="110"/>
      <c r="O123" s="110"/>
      <c r="P123" s="110"/>
      <c r="Q123" s="110"/>
      <c r="R123" s="110"/>
      <c r="S123" s="110"/>
      <c r="T123" s="110"/>
      <c r="U123" s="110"/>
      <c r="V123" s="110"/>
      <c r="W123" s="110"/>
      <c r="X123" s="110"/>
      <c r="Y123" s="110"/>
      <c r="Z123" s="110"/>
    </row>
    <row r="124" spans="1:26" ht="15.75" customHeight="1">
      <c r="A124" s="112" t="s">
        <v>54</v>
      </c>
      <c r="B124" s="110" t="s">
        <v>55</v>
      </c>
      <c r="C124" s="110" t="s">
        <v>776</v>
      </c>
      <c r="D124" s="110"/>
      <c r="E124" s="110"/>
      <c r="F124" s="110">
        <v>1.797938652939711</v>
      </c>
      <c r="G124" s="110"/>
      <c r="H124" s="110"/>
      <c r="I124" s="110"/>
      <c r="J124" s="110"/>
      <c r="K124" s="110"/>
      <c r="L124" s="110"/>
      <c r="M124" s="110"/>
      <c r="N124" s="110"/>
      <c r="O124" s="110"/>
      <c r="P124" s="110"/>
      <c r="Q124" s="110"/>
      <c r="R124" s="110"/>
      <c r="S124" s="110"/>
      <c r="T124" s="110"/>
      <c r="U124" s="110"/>
      <c r="V124" s="110"/>
      <c r="W124" s="110"/>
      <c r="X124" s="110"/>
      <c r="Y124" s="110"/>
      <c r="Z124" s="110"/>
    </row>
    <row r="125" spans="1:26" ht="15.75" customHeight="1">
      <c r="A125" s="112" t="s">
        <v>57</v>
      </c>
      <c r="B125" s="110" t="s">
        <v>58</v>
      </c>
      <c r="C125" s="110" t="s">
        <v>776</v>
      </c>
      <c r="D125" s="110"/>
      <c r="E125" s="110"/>
      <c r="F125" s="110">
        <v>0.31952172800242601</v>
      </c>
      <c r="G125" s="110"/>
      <c r="H125" s="110"/>
      <c r="I125" s="110"/>
      <c r="J125" s="110"/>
      <c r="K125" s="110"/>
      <c r="L125" s="110"/>
      <c r="M125" s="110"/>
      <c r="N125" s="110"/>
      <c r="O125" s="110"/>
      <c r="P125" s="110"/>
      <c r="Q125" s="110"/>
      <c r="R125" s="110"/>
      <c r="S125" s="110"/>
      <c r="T125" s="110"/>
      <c r="U125" s="110"/>
      <c r="V125" s="110"/>
      <c r="W125" s="110"/>
      <c r="X125" s="110"/>
      <c r="Y125" s="110"/>
      <c r="Z125" s="110"/>
    </row>
    <row r="126" spans="1:26" ht="15.75" customHeight="1">
      <c r="A126" s="112" t="s">
        <v>60</v>
      </c>
      <c r="B126" s="110" t="s">
        <v>61</v>
      </c>
      <c r="C126" s="110" t="s">
        <v>776</v>
      </c>
      <c r="D126" s="110"/>
      <c r="E126" s="110"/>
      <c r="F126" s="110">
        <v>7.9167757605942288</v>
      </c>
      <c r="G126" s="110"/>
      <c r="H126" s="110"/>
      <c r="I126" s="110"/>
      <c r="J126" s="110"/>
      <c r="K126" s="110"/>
      <c r="L126" s="110"/>
      <c r="M126" s="110"/>
      <c r="N126" s="110"/>
      <c r="O126" s="110"/>
      <c r="P126" s="110"/>
      <c r="Q126" s="110"/>
      <c r="R126" s="110"/>
      <c r="S126" s="110"/>
      <c r="T126" s="110"/>
      <c r="U126" s="110"/>
      <c r="V126" s="110"/>
      <c r="W126" s="110"/>
      <c r="X126" s="110"/>
      <c r="Y126" s="110"/>
      <c r="Z126" s="110"/>
    </row>
    <row r="127" spans="1:26" ht="15.75" customHeight="1">
      <c r="A127" s="112" t="s">
        <v>63</v>
      </c>
      <c r="B127" s="110" t="s">
        <v>64</v>
      </c>
      <c r="C127" s="110" t="s">
        <v>776</v>
      </c>
      <c r="D127" s="110"/>
      <c r="E127" s="110"/>
      <c r="F127" s="110">
        <v>19.66708079856015</v>
      </c>
      <c r="G127" s="110"/>
      <c r="H127" s="110"/>
      <c r="I127" s="110"/>
      <c r="J127" s="110"/>
      <c r="K127" s="110"/>
      <c r="L127" s="110"/>
      <c r="M127" s="110"/>
      <c r="N127" s="110"/>
      <c r="O127" s="110"/>
      <c r="P127" s="110"/>
      <c r="Q127" s="110"/>
      <c r="R127" s="110"/>
      <c r="S127" s="110"/>
      <c r="T127" s="110"/>
      <c r="U127" s="110"/>
      <c r="V127" s="110"/>
      <c r="W127" s="110"/>
      <c r="X127" s="110"/>
      <c r="Y127" s="110"/>
      <c r="Z127" s="110"/>
    </row>
    <row r="128" spans="1:26" ht="15.75" customHeight="1">
      <c r="A128" s="112" t="s">
        <v>66</v>
      </c>
      <c r="B128" s="110" t="s">
        <v>67</v>
      </c>
      <c r="C128" s="110" t="s">
        <v>776</v>
      </c>
      <c r="D128" s="110"/>
      <c r="E128" s="110"/>
      <c r="F128" s="110">
        <v>6.9276871862912008</v>
      </c>
      <c r="G128" s="110"/>
      <c r="H128" s="110"/>
      <c r="I128" s="110"/>
      <c r="J128" s="110"/>
      <c r="K128" s="110"/>
      <c r="L128" s="110"/>
      <c r="M128" s="110"/>
      <c r="N128" s="110"/>
      <c r="O128" s="110"/>
      <c r="P128" s="110"/>
      <c r="Q128" s="110"/>
      <c r="R128" s="110"/>
      <c r="S128" s="110"/>
      <c r="T128" s="110"/>
      <c r="U128" s="110"/>
      <c r="V128" s="110"/>
      <c r="W128" s="110"/>
      <c r="X128" s="110"/>
      <c r="Y128" s="110"/>
      <c r="Z128" s="110"/>
    </row>
    <row r="129" spans="1:26" ht="15.75" customHeight="1">
      <c r="A129" s="112" t="s">
        <v>69</v>
      </c>
      <c r="B129" s="110" t="s">
        <v>70</v>
      </c>
      <c r="C129" s="110" t="s">
        <v>776</v>
      </c>
      <c r="D129" s="110"/>
      <c r="E129" s="110"/>
      <c r="F129" s="110">
        <v>20.54117524514918</v>
      </c>
      <c r="G129" s="110"/>
      <c r="H129" s="110"/>
      <c r="I129" s="110"/>
      <c r="J129" s="110"/>
      <c r="K129" s="110"/>
      <c r="L129" s="110"/>
      <c r="M129" s="110"/>
      <c r="N129" s="110"/>
      <c r="O129" s="110"/>
      <c r="P129" s="110"/>
      <c r="Q129" s="110"/>
      <c r="R129" s="110"/>
      <c r="S129" s="110"/>
      <c r="T129" s="110"/>
      <c r="U129" s="110"/>
      <c r="V129" s="110"/>
      <c r="W129" s="110"/>
      <c r="X129" s="110"/>
      <c r="Y129" s="110"/>
      <c r="Z129" s="110"/>
    </row>
    <row r="130" spans="1:26" ht="15.75" customHeight="1">
      <c r="A130" s="112" t="s">
        <v>72</v>
      </c>
      <c r="B130" s="110" t="s">
        <v>73</v>
      </c>
      <c r="C130" s="110" t="s">
        <v>776</v>
      </c>
      <c r="D130" s="110"/>
      <c r="E130" s="110"/>
      <c r="F130" s="110">
        <v>9.7836916467677728</v>
      </c>
      <c r="G130" s="110"/>
      <c r="H130" s="110"/>
      <c r="I130" s="110"/>
      <c r="J130" s="110"/>
      <c r="K130" s="110"/>
      <c r="L130" s="110"/>
      <c r="M130" s="110"/>
      <c r="N130" s="110"/>
      <c r="O130" s="110"/>
      <c r="P130" s="110"/>
      <c r="Q130" s="110"/>
      <c r="R130" s="110"/>
      <c r="S130" s="110"/>
      <c r="T130" s="110"/>
      <c r="U130" s="110"/>
      <c r="V130" s="110"/>
      <c r="W130" s="110"/>
      <c r="X130" s="110"/>
      <c r="Y130" s="110"/>
      <c r="Z130" s="110"/>
    </row>
    <row r="131" spans="1:26" ht="15.75" customHeight="1">
      <c r="A131" s="112" t="s">
        <v>74</v>
      </c>
      <c r="B131" s="110" t="s">
        <v>75</v>
      </c>
      <c r="C131" s="110" t="s">
        <v>776</v>
      </c>
      <c r="D131" s="110"/>
      <c r="E131" s="110"/>
      <c r="F131" s="110">
        <v>32.14581761399684</v>
      </c>
      <c r="G131" s="110"/>
      <c r="H131" s="110"/>
      <c r="I131" s="110"/>
      <c r="J131" s="110"/>
      <c r="K131" s="110"/>
      <c r="L131" s="110"/>
      <c r="M131" s="110"/>
      <c r="N131" s="110"/>
      <c r="O131" s="110"/>
      <c r="P131" s="110"/>
      <c r="Q131" s="110"/>
      <c r="R131" s="110"/>
      <c r="S131" s="110"/>
      <c r="T131" s="110"/>
      <c r="U131" s="110"/>
      <c r="V131" s="110"/>
      <c r="W131" s="110"/>
      <c r="X131" s="110"/>
      <c r="Y131" s="110"/>
      <c r="Z131" s="110"/>
    </row>
    <row r="132" spans="1:26" ht="15.75" customHeight="1">
      <c r="A132" s="112" t="s">
        <v>77</v>
      </c>
      <c r="B132" s="110" t="s">
        <v>78</v>
      </c>
      <c r="C132" s="110" t="s">
        <v>776</v>
      </c>
      <c r="D132" s="110"/>
      <c r="E132" s="110"/>
      <c r="F132" s="110">
        <v>1.9160229338549359</v>
      </c>
      <c r="G132" s="110"/>
      <c r="H132" s="110"/>
      <c r="I132" s="110"/>
      <c r="J132" s="110"/>
      <c r="K132" s="110"/>
      <c r="L132" s="110"/>
      <c r="M132" s="110"/>
      <c r="N132" s="110"/>
      <c r="O132" s="110"/>
      <c r="P132" s="110"/>
      <c r="Q132" s="110"/>
      <c r="R132" s="110"/>
      <c r="S132" s="110"/>
      <c r="T132" s="110"/>
      <c r="U132" s="110"/>
      <c r="V132" s="110"/>
      <c r="W132" s="110"/>
      <c r="X132" s="110"/>
      <c r="Y132" s="110"/>
      <c r="Z132" s="110"/>
    </row>
    <row r="133" spans="1:26" ht="15.75" customHeight="1">
      <c r="A133" s="112" t="s">
        <v>80</v>
      </c>
      <c r="B133" s="110" t="s">
        <v>81</v>
      </c>
      <c r="C133" s="110" t="s">
        <v>776</v>
      </c>
      <c r="D133" s="110"/>
      <c r="E133" s="110"/>
      <c r="F133" s="110">
        <v>0.20038224117163481</v>
      </c>
      <c r="G133" s="110"/>
      <c r="H133" s="110"/>
      <c r="I133" s="110"/>
      <c r="J133" s="110"/>
      <c r="K133" s="110"/>
      <c r="L133" s="110"/>
      <c r="M133" s="110"/>
      <c r="N133" s="110"/>
      <c r="O133" s="110"/>
      <c r="P133" s="110"/>
      <c r="Q133" s="110"/>
      <c r="R133" s="110"/>
      <c r="S133" s="110"/>
      <c r="T133" s="110"/>
      <c r="U133" s="110"/>
      <c r="V133" s="110"/>
      <c r="W133" s="110"/>
      <c r="X133" s="110"/>
      <c r="Y133" s="110"/>
      <c r="Z133" s="110"/>
    </row>
    <row r="134" spans="1:26" ht="15.75" customHeight="1">
      <c r="A134" s="112" t="s">
        <v>83</v>
      </c>
      <c r="B134" s="110" t="s">
        <v>84</v>
      </c>
      <c r="C134" s="110" t="s">
        <v>776</v>
      </c>
      <c r="D134" s="110"/>
      <c r="E134" s="110"/>
      <c r="F134" s="110">
        <v>0.39596992400695857</v>
      </c>
      <c r="G134" s="110"/>
      <c r="H134" s="110"/>
      <c r="I134" s="110"/>
      <c r="J134" s="110"/>
      <c r="K134" s="110"/>
      <c r="L134" s="110"/>
      <c r="M134" s="110"/>
      <c r="N134" s="110"/>
      <c r="O134" s="110"/>
      <c r="P134" s="110"/>
      <c r="Q134" s="110"/>
      <c r="R134" s="110"/>
      <c r="S134" s="110"/>
      <c r="T134" s="110"/>
      <c r="U134" s="110"/>
      <c r="V134" s="110"/>
      <c r="W134" s="110"/>
      <c r="X134" s="110"/>
      <c r="Y134" s="110"/>
      <c r="Z134" s="110"/>
    </row>
    <row r="135" spans="1:26" ht="15.75" customHeight="1">
      <c r="A135" s="112" t="s">
        <v>85</v>
      </c>
      <c r="B135" s="110" t="s">
        <v>86</v>
      </c>
      <c r="C135" s="110" t="s">
        <v>776</v>
      </c>
      <c r="D135" s="110"/>
      <c r="E135" s="110"/>
      <c r="F135" s="110">
        <v>7.3467290162071146</v>
      </c>
      <c r="G135" s="110"/>
      <c r="H135" s="110"/>
      <c r="I135" s="110"/>
      <c r="J135" s="110"/>
      <c r="K135" s="110"/>
      <c r="L135" s="110"/>
      <c r="M135" s="110"/>
      <c r="N135" s="110"/>
      <c r="O135" s="110"/>
      <c r="P135" s="110"/>
      <c r="Q135" s="110"/>
      <c r="R135" s="110"/>
      <c r="S135" s="110"/>
      <c r="T135" s="110"/>
      <c r="U135" s="110"/>
      <c r="V135" s="110"/>
      <c r="W135" s="110"/>
      <c r="X135" s="110"/>
      <c r="Y135" s="110"/>
      <c r="Z135" s="110"/>
    </row>
    <row r="136" spans="1:26" ht="15.75" customHeight="1">
      <c r="A136" s="112" t="s">
        <v>88</v>
      </c>
      <c r="B136" s="110" t="s">
        <v>89</v>
      </c>
      <c r="C136" s="110" t="s">
        <v>776</v>
      </c>
      <c r="D136" s="110"/>
      <c r="E136" s="110"/>
      <c r="F136" s="110">
        <v>6.744180358536453</v>
      </c>
      <c r="G136" s="110"/>
      <c r="H136" s="110"/>
      <c r="I136" s="110"/>
      <c r="J136" s="110"/>
      <c r="K136" s="110"/>
      <c r="L136" s="110"/>
      <c r="M136" s="110"/>
      <c r="N136" s="110"/>
      <c r="O136" s="110"/>
      <c r="P136" s="110"/>
      <c r="Q136" s="110"/>
      <c r="R136" s="110"/>
      <c r="S136" s="110"/>
      <c r="T136" s="110"/>
      <c r="U136" s="110"/>
      <c r="V136" s="110"/>
      <c r="W136" s="110"/>
      <c r="X136" s="110"/>
      <c r="Y136" s="110"/>
      <c r="Z136" s="110"/>
    </row>
    <row r="137" spans="1:26" ht="15.75" customHeight="1">
      <c r="A137" s="112" t="s">
        <v>91</v>
      </c>
      <c r="B137" s="110" t="s">
        <v>92</v>
      </c>
      <c r="C137" s="110" t="s">
        <v>776</v>
      </c>
      <c r="D137" s="110"/>
      <c r="E137" s="110"/>
      <c r="F137" s="110">
        <v>11.929893585805139</v>
      </c>
      <c r="G137" s="110"/>
      <c r="H137" s="110"/>
      <c r="I137" s="110"/>
      <c r="J137" s="110"/>
      <c r="K137" s="110"/>
      <c r="L137" s="110"/>
      <c r="M137" s="110"/>
      <c r="N137" s="110"/>
      <c r="O137" s="110"/>
      <c r="P137" s="110"/>
      <c r="Q137" s="110"/>
      <c r="R137" s="110"/>
      <c r="S137" s="110"/>
      <c r="T137" s="110"/>
      <c r="U137" s="110"/>
      <c r="V137" s="110"/>
      <c r="W137" s="110"/>
      <c r="X137" s="110"/>
      <c r="Y137" s="110"/>
      <c r="Z137" s="110"/>
    </row>
    <row r="138" spans="1:26" ht="15.75" customHeight="1">
      <c r="A138" s="112" t="s">
        <v>94</v>
      </c>
      <c r="B138" s="110" t="s">
        <v>95</v>
      </c>
      <c r="C138" s="110" t="s">
        <v>776</v>
      </c>
      <c r="D138" s="110"/>
      <c r="E138" s="110"/>
      <c r="F138" s="110">
        <v>11.55035238074411</v>
      </c>
      <c r="G138" s="110"/>
      <c r="H138" s="110"/>
      <c r="I138" s="110"/>
      <c r="J138" s="110"/>
      <c r="K138" s="110"/>
      <c r="L138" s="110"/>
      <c r="M138" s="110"/>
      <c r="N138" s="110"/>
      <c r="O138" s="110"/>
      <c r="P138" s="110"/>
      <c r="Q138" s="110"/>
      <c r="R138" s="110"/>
      <c r="S138" s="110"/>
      <c r="T138" s="110"/>
      <c r="U138" s="110"/>
      <c r="V138" s="110"/>
      <c r="W138" s="110"/>
      <c r="X138" s="110"/>
      <c r="Y138" s="110"/>
      <c r="Z138" s="110"/>
    </row>
    <row r="139" spans="1:26" ht="15.75" customHeight="1">
      <c r="A139" s="112" t="s">
        <v>96</v>
      </c>
      <c r="B139" s="110" t="s">
        <v>97</v>
      </c>
      <c r="C139" s="110" t="s">
        <v>776</v>
      </c>
      <c r="D139" s="110"/>
      <c r="E139" s="110"/>
      <c r="F139" s="110">
        <v>11.05247786920294</v>
      </c>
      <c r="G139" s="110"/>
      <c r="H139" s="110"/>
      <c r="I139" s="110"/>
      <c r="J139" s="110"/>
      <c r="K139" s="110"/>
      <c r="L139" s="110"/>
      <c r="M139" s="110"/>
      <c r="N139" s="110"/>
      <c r="O139" s="110"/>
      <c r="P139" s="110"/>
      <c r="Q139" s="110"/>
      <c r="R139" s="110"/>
      <c r="S139" s="110"/>
      <c r="T139" s="110"/>
      <c r="U139" s="110"/>
      <c r="V139" s="110"/>
      <c r="W139" s="110"/>
      <c r="X139" s="110"/>
      <c r="Y139" s="110"/>
      <c r="Z139" s="110"/>
    </row>
    <row r="140" spans="1:26" ht="15.75" customHeight="1">
      <c r="A140" s="112" t="s">
        <v>99</v>
      </c>
      <c r="B140" s="110" t="s">
        <v>100</v>
      </c>
      <c r="C140" s="110" t="s">
        <v>776</v>
      </c>
      <c r="D140" s="110"/>
      <c r="E140" s="110"/>
      <c r="F140" s="110">
        <v>19.90656619203752</v>
      </c>
      <c r="G140" s="110"/>
      <c r="H140" s="110"/>
      <c r="I140" s="110"/>
      <c r="J140" s="110"/>
      <c r="K140" s="110"/>
      <c r="L140" s="110"/>
      <c r="M140" s="110"/>
      <c r="N140" s="110"/>
      <c r="O140" s="110"/>
      <c r="P140" s="110"/>
      <c r="Q140" s="110"/>
      <c r="R140" s="110"/>
      <c r="S140" s="110"/>
      <c r="T140" s="110"/>
      <c r="U140" s="110"/>
      <c r="V140" s="110"/>
      <c r="W140" s="110"/>
      <c r="X140" s="110"/>
      <c r="Y140" s="110"/>
      <c r="Z140" s="110"/>
    </row>
    <row r="141" spans="1:26" ht="15.75" customHeight="1">
      <c r="A141" s="112" t="s">
        <v>102</v>
      </c>
      <c r="B141" s="110" t="s">
        <v>103</v>
      </c>
      <c r="C141" s="110" t="s">
        <v>776</v>
      </c>
      <c r="D141" s="110"/>
      <c r="E141" s="110"/>
      <c r="F141" s="110">
        <v>6.5643605396284324</v>
      </c>
      <c r="G141" s="110"/>
      <c r="H141" s="110"/>
      <c r="I141" s="110"/>
      <c r="J141" s="110"/>
      <c r="K141" s="110"/>
      <c r="L141" s="110"/>
      <c r="M141" s="110"/>
      <c r="N141" s="110"/>
      <c r="O141" s="110"/>
      <c r="P141" s="110"/>
      <c r="Q141" s="110"/>
      <c r="R141" s="110"/>
      <c r="S141" s="110"/>
      <c r="T141" s="110"/>
      <c r="U141" s="110"/>
      <c r="V141" s="110"/>
      <c r="W141" s="110"/>
      <c r="X141" s="110"/>
      <c r="Y141" s="110"/>
      <c r="Z141" s="110"/>
    </row>
    <row r="142" spans="1:26" ht="15.75" customHeight="1">
      <c r="A142" s="112" t="s">
        <v>105</v>
      </c>
      <c r="B142" s="110" t="s">
        <v>106</v>
      </c>
      <c r="C142" s="110" t="s">
        <v>776</v>
      </c>
      <c r="D142" s="110"/>
      <c r="E142" s="110"/>
      <c r="F142" s="110">
        <v>7.7049237356988884</v>
      </c>
      <c r="G142" s="110"/>
      <c r="H142" s="110"/>
      <c r="I142" s="110"/>
      <c r="J142" s="110"/>
      <c r="K142" s="110"/>
      <c r="L142" s="110"/>
      <c r="M142" s="110"/>
      <c r="N142" s="110"/>
      <c r="O142" s="110"/>
      <c r="P142" s="110"/>
      <c r="Q142" s="110"/>
      <c r="R142" s="110"/>
      <c r="S142" s="110"/>
      <c r="T142" s="110"/>
      <c r="U142" s="110"/>
      <c r="V142" s="110"/>
      <c r="W142" s="110"/>
      <c r="X142" s="110"/>
      <c r="Y142" s="110"/>
      <c r="Z142" s="110"/>
    </row>
    <row r="143" spans="1:26" ht="15.75" customHeight="1">
      <c r="A143" s="112" t="s">
        <v>107</v>
      </c>
      <c r="B143" s="110" t="s">
        <v>108</v>
      </c>
      <c r="C143" s="110" t="s">
        <v>776</v>
      </c>
      <c r="D143" s="110"/>
      <c r="E143" s="110"/>
      <c r="F143" s="110">
        <v>6.9835194983714849E-2</v>
      </c>
      <c r="G143" s="110"/>
      <c r="H143" s="110"/>
      <c r="I143" s="110"/>
      <c r="J143" s="110"/>
      <c r="K143" s="110"/>
      <c r="L143" s="110"/>
      <c r="M143" s="110"/>
      <c r="N143" s="110"/>
      <c r="O143" s="110"/>
      <c r="P143" s="110"/>
      <c r="Q143" s="110"/>
      <c r="R143" s="110"/>
      <c r="S143" s="110"/>
      <c r="T143" s="110"/>
      <c r="U143" s="110"/>
      <c r="V143" s="110"/>
      <c r="W143" s="110"/>
      <c r="X143" s="110"/>
      <c r="Y143" s="110"/>
      <c r="Z143" s="110"/>
    </row>
    <row r="144" spans="1:26" ht="15.75" customHeight="1">
      <c r="A144" s="112" t="s">
        <v>110</v>
      </c>
      <c r="B144" s="110" t="s">
        <v>111</v>
      </c>
      <c r="C144" s="110" t="s">
        <v>776</v>
      </c>
      <c r="D144" s="110"/>
      <c r="E144" s="110"/>
      <c r="F144" s="110">
        <v>2.5452355345988811</v>
      </c>
      <c r="G144" s="110"/>
      <c r="H144" s="110"/>
      <c r="I144" s="110"/>
      <c r="J144" s="110"/>
      <c r="K144" s="110"/>
      <c r="L144" s="110"/>
      <c r="M144" s="110"/>
      <c r="N144" s="110"/>
      <c r="O144" s="110"/>
      <c r="P144" s="110"/>
      <c r="Q144" s="110"/>
      <c r="R144" s="110"/>
      <c r="S144" s="110"/>
      <c r="T144" s="110"/>
      <c r="U144" s="110"/>
      <c r="V144" s="110"/>
      <c r="W144" s="110"/>
      <c r="X144" s="110"/>
      <c r="Y144" s="110"/>
      <c r="Z144" s="110"/>
    </row>
    <row r="145" spans="1:26" ht="15.75" customHeight="1">
      <c r="A145" s="112" t="s">
        <v>113</v>
      </c>
      <c r="B145" s="110" t="s">
        <v>114</v>
      </c>
      <c r="C145" s="110" t="s">
        <v>776</v>
      </c>
      <c r="D145" s="110"/>
      <c r="E145" s="110"/>
      <c r="F145" s="110">
        <v>18.553762894672349</v>
      </c>
      <c r="G145" s="110"/>
      <c r="H145" s="110"/>
      <c r="I145" s="110"/>
      <c r="J145" s="110"/>
      <c r="K145" s="110"/>
      <c r="L145" s="110"/>
      <c r="M145" s="110"/>
      <c r="N145" s="110"/>
      <c r="O145" s="110"/>
      <c r="P145" s="110"/>
      <c r="Q145" s="110"/>
      <c r="R145" s="110"/>
      <c r="S145" s="110"/>
      <c r="T145" s="110"/>
      <c r="U145" s="110"/>
      <c r="V145" s="110"/>
      <c r="W145" s="110"/>
      <c r="X145" s="110"/>
      <c r="Y145" s="110"/>
      <c r="Z145" s="110"/>
    </row>
    <row r="146" spans="1:26" ht="15.75" customHeight="1">
      <c r="A146" s="112" t="s">
        <v>116</v>
      </c>
      <c r="B146" s="110" t="s">
        <v>117</v>
      </c>
      <c r="C146" s="110" t="s">
        <v>776</v>
      </c>
      <c r="D146" s="110"/>
      <c r="E146" s="110"/>
      <c r="F146" s="110">
        <v>8.3853602960643485</v>
      </c>
      <c r="G146" s="110"/>
      <c r="H146" s="110"/>
      <c r="I146" s="110"/>
      <c r="J146" s="110"/>
      <c r="K146" s="110"/>
      <c r="L146" s="110"/>
      <c r="M146" s="110"/>
      <c r="N146" s="110"/>
      <c r="O146" s="110"/>
      <c r="P146" s="110"/>
      <c r="Q146" s="110"/>
      <c r="R146" s="110"/>
      <c r="S146" s="110"/>
      <c r="T146" s="110"/>
      <c r="U146" s="110"/>
      <c r="V146" s="110"/>
      <c r="W146" s="110"/>
      <c r="X146" s="110"/>
      <c r="Y146" s="110"/>
      <c r="Z146" s="110"/>
    </row>
    <row r="147" spans="1:26" ht="15.75" customHeight="1">
      <c r="A147" s="112" t="s">
        <v>118</v>
      </c>
      <c r="B147" s="110" t="s">
        <v>119</v>
      </c>
      <c r="C147" s="110" t="s">
        <v>776</v>
      </c>
      <c r="D147" s="110"/>
      <c r="E147" s="110"/>
      <c r="F147" s="110">
        <v>54.673320341150038</v>
      </c>
      <c r="G147" s="110"/>
      <c r="H147" s="110"/>
      <c r="I147" s="110"/>
      <c r="J147" s="110"/>
      <c r="K147" s="110"/>
      <c r="L147" s="110"/>
      <c r="M147" s="110"/>
      <c r="N147" s="110"/>
      <c r="O147" s="110"/>
      <c r="P147" s="110"/>
      <c r="Q147" s="110"/>
      <c r="R147" s="110"/>
      <c r="S147" s="110"/>
      <c r="T147" s="110"/>
      <c r="U147" s="110"/>
      <c r="V147" s="110"/>
      <c r="W147" s="110"/>
      <c r="X147" s="110"/>
      <c r="Y147" s="110"/>
      <c r="Z147" s="110"/>
    </row>
    <row r="148" spans="1:26" ht="15.75" customHeight="1">
      <c r="A148" s="112" t="s">
        <v>121</v>
      </c>
      <c r="B148" s="110" t="s">
        <v>122</v>
      </c>
      <c r="C148" s="110" t="s">
        <v>776</v>
      </c>
      <c r="D148" s="110"/>
      <c r="E148" s="110"/>
      <c r="F148" s="110">
        <v>3.9241596840212432</v>
      </c>
      <c r="G148" s="110"/>
      <c r="H148" s="110"/>
      <c r="I148" s="110"/>
      <c r="J148" s="110"/>
      <c r="K148" s="110"/>
      <c r="L148" s="110"/>
      <c r="M148" s="110"/>
      <c r="N148" s="110"/>
      <c r="O148" s="110"/>
      <c r="P148" s="110"/>
      <c r="Q148" s="110"/>
      <c r="R148" s="110"/>
      <c r="S148" s="110"/>
      <c r="T148" s="110"/>
      <c r="U148" s="110"/>
      <c r="V148" s="110"/>
      <c r="W148" s="110"/>
      <c r="X148" s="110"/>
      <c r="Y148" s="110"/>
      <c r="Z148" s="110"/>
    </row>
    <row r="149" spans="1:26" ht="15.75" customHeight="1">
      <c r="A149" s="112" t="s">
        <v>124</v>
      </c>
      <c r="B149" s="110" t="s">
        <v>125</v>
      </c>
      <c r="C149" s="110" t="s">
        <v>776</v>
      </c>
      <c r="D149" s="110"/>
      <c r="E149" s="110"/>
      <c r="F149" s="110">
        <v>1.2331066120161771</v>
      </c>
      <c r="G149" s="110"/>
      <c r="H149" s="110"/>
      <c r="I149" s="110"/>
      <c r="J149" s="110"/>
      <c r="K149" s="110"/>
      <c r="L149" s="110"/>
      <c r="M149" s="110"/>
      <c r="N149" s="110"/>
      <c r="O149" s="110"/>
      <c r="P149" s="110"/>
      <c r="Q149" s="110"/>
      <c r="R149" s="110"/>
      <c r="S149" s="110"/>
      <c r="T149" s="110"/>
      <c r="U149" s="110"/>
      <c r="V149" s="110"/>
      <c r="W149" s="110"/>
      <c r="X149" s="110"/>
      <c r="Y149" s="110"/>
      <c r="Z149" s="110"/>
    </row>
    <row r="150" spans="1:26" ht="15.75" customHeight="1">
      <c r="A150" s="112" t="s">
        <v>127</v>
      </c>
      <c r="B150" s="110" t="s">
        <v>128</v>
      </c>
      <c r="C150" s="110" t="s">
        <v>776</v>
      </c>
      <c r="D150" s="110"/>
      <c r="E150" s="110"/>
      <c r="F150" s="110">
        <v>6.5586726442117129</v>
      </c>
      <c r="G150" s="110"/>
      <c r="H150" s="110"/>
      <c r="I150" s="110"/>
      <c r="J150" s="110"/>
      <c r="K150" s="110"/>
      <c r="L150" s="110"/>
      <c r="M150" s="110"/>
      <c r="N150" s="110"/>
      <c r="O150" s="110"/>
      <c r="P150" s="110"/>
      <c r="Q150" s="110"/>
      <c r="R150" s="110"/>
      <c r="S150" s="110"/>
      <c r="T150" s="110"/>
      <c r="U150" s="110"/>
      <c r="V150" s="110"/>
      <c r="W150" s="110"/>
      <c r="X150" s="110"/>
      <c r="Y150" s="110"/>
      <c r="Z150" s="110"/>
    </row>
    <row r="151" spans="1:26" ht="15.75" customHeight="1">
      <c r="A151" s="112" t="s">
        <v>130</v>
      </c>
      <c r="B151" s="110" t="s">
        <v>131</v>
      </c>
      <c r="C151" s="110" t="s">
        <v>776</v>
      </c>
      <c r="D151" s="110"/>
      <c r="E151" s="110"/>
      <c r="F151" s="110">
        <v>6.739083818486761</v>
      </c>
      <c r="G151" s="110"/>
      <c r="H151" s="110"/>
      <c r="I151" s="110"/>
      <c r="J151" s="110"/>
      <c r="K151" s="110"/>
      <c r="L151" s="110"/>
      <c r="M151" s="110"/>
      <c r="N151" s="110"/>
      <c r="O151" s="110"/>
      <c r="P151" s="110"/>
      <c r="Q151" s="110"/>
      <c r="R151" s="110"/>
      <c r="S151" s="110"/>
      <c r="T151" s="110"/>
      <c r="U151" s="110"/>
      <c r="V151" s="110"/>
      <c r="W151" s="110"/>
      <c r="X151" s="110"/>
      <c r="Y151" s="110"/>
      <c r="Z151" s="110"/>
    </row>
    <row r="152" spans="1:26" ht="15.75" customHeight="1">
      <c r="A152" s="112" t="s">
        <v>132</v>
      </c>
      <c r="B152" s="110" t="s">
        <v>133</v>
      </c>
      <c r="C152" s="110" t="s">
        <v>776</v>
      </c>
      <c r="D152" s="110"/>
      <c r="E152" s="110"/>
      <c r="F152" s="110">
        <v>1.649349237515791</v>
      </c>
      <c r="G152" s="110"/>
      <c r="H152" s="110"/>
      <c r="I152" s="110"/>
      <c r="J152" s="110"/>
      <c r="K152" s="110"/>
      <c r="L152" s="110"/>
      <c r="M152" s="110"/>
      <c r="N152" s="110"/>
      <c r="O152" s="110"/>
      <c r="P152" s="110"/>
      <c r="Q152" s="110"/>
      <c r="R152" s="110"/>
      <c r="S152" s="110"/>
      <c r="T152" s="110"/>
      <c r="U152" s="110"/>
      <c r="V152" s="110"/>
      <c r="W152" s="110"/>
      <c r="X152" s="110"/>
      <c r="Y152" s="110"/>
      <c r="Z152" s="110"/>
    </row>
    <row r="153" spans="1:26" ht="15.75" customHeight="1">
      <c r="A153" s="112" t="s">
        <v>1</v>
      </c>
      <c r="B153" s="110" t="s">
        <v>134</v>
      </c>
      <c r="C153" s="110" t="s">
        <v>776</v>
      </c>
      <c r="D153" s="110"/>
      <c r="E153" s="110"/>
      <c r="F153" s="110">
        <v>16.410265028440239</v>
      </c>
      <c r="G153" s="110"/>
      <c r="H153" s="110"/>
      <c r="I153" s="110"/>
      <c r="J153" s="110"/>
      <c r="K153" s="110"/>
      <c r="L153" s="110"/>
      <c r="M153" s="110"/>
      <c r="N153" s="110"/>
      <c r="O153" s="110"/>
      <c r="P153" s="110"/>
      <c r="Q153" s="110"/>
      <c r="R153" s="110"/>
      <c r="S153" s="110"/>
      <c r="T153" s="110"/>
      <c r="U153" s="110"/>
      <c r="V153" s="110"/>
      <c r="W153" s="110"/>
      <c r="X153" s="110"/>
      <c r="Y153" s="110"/>
      <c r="Z153" s="110"/>
    </row>
    <row r="154" spans="1:26" ht="15.75" customHeight="1">
      <c r="A154" s="112" t="s">
        <v>136</v>
      </c>
      <c r="B154" s="110" t="s">
        <v>137</v>
      </c>
      <c r="C154" s="110" t="s">
        <v>776</v>
      </c>
      <c r="D154" s="110"/>
      <c r="E154" s="110"/>
      <c r="F154" s="110">
        <v>5.2864294409061161</v>
      </c>
      <c r="G154" s="110"/>
      <c r="H154" s="110"/>
      <c r="I154" s="110"/>
      <c r="J154" s="110"/>
      <c r="K154" s="110"/>
      <c r="L154" s="110"/>
      <c r="M154" s="110"/>
      <c r="N154" s="110"/>
      <c r="O154" s="110"/>
      <c r="P154" s="110"/>
      <c r="Q154" s="110"/>
      <c r="R154" s="110"/>
      <c r="S154" s="110"/>
      <c r="T154" s="110"/>
      <c r="U154" s="110"/>
      <c r="V154" s="110"/>
      <c r="W154" s="110"/>
      <c r="X154" s="110"/>
      <c r="Y154" s="110"/>
      <c r="Z154" s="110"/>
    </row>
    <row r="155" spans="1:26"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spans="1:2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spans="1:26" ht="15.75" customHeight="1">
      <c r="A157" s="110"/>
      <c r="B157" s="110"/>
      <c r="C157" s="110"/>
      <c r="D157" s="110"/>
      <c r="E157" s="100" t="s">
        <v>1891</v>
      </c>
      <c r="F157" s="100" t="s">
        <v>1892</v>
      </c>
      <c r="G157" s="110"/>
      <c r="H157" s="110"/>
      <c r="I157" s="110"/>
      <c r="J157" s="110"/>
      <c r="K157" s="110"/>
      <c r="L157" s="110"/>
      <c r="M157" s="110"/>
      <c r="N157" s="110"/>
      <c r="O157" s="110"/>
      <c r="P157" s="110"/>
      <c r="Q157" s="110"/>
      <c r="R157" s="110"/>
      <c r="S157" s="110"/>
      <c r="T157" s="110"/>
      <c r="U157" s="110"/>
      <c r="V157" s="110"/>
      <c r="W157" s="110"/>
      <c r="X157" s="110"/>
      <c r="Y157" s="110"/>
      <c r="Z157" s="110"/>
    </row>
    <row r="158" spans="1:26" ht="15.75" customHeight="1">
      <c r="A158" s="118" t="s">
        <v>7</v>
      </c>
      <c r="B158" s="119" t="s">
        <v>8</v>
      </c>
      <c r="C158" s="110" t="s">
        <v>1029</v>
      </c>
      <c r="D158" s="110" t="s">
        <v>1372</v>
      </c>
      <c r="E158" s="120">
        <v>50.360372685285448</v>
      </c>
      <c r="F158" s="121">
        <f>IF(D158="CO2",E158,IF(D158="CH4",E158*'State 2005 Data'!$J$16,IF(D158="N2O",'State 2005 Data'!$J$17,IF(D158="Other",E158))))</f>
        <v>50.360372685285448</v>
      </c>
      <c r="G158" s="110"/>
      <c r="H158" s="110"/>
      <c r="I158" s="110"/>
      <c r="J158" s="110"/>
      <c r="K158" s="110"/>
      <c r="L158" s="110"/>
      <c r="M158" s="110"/>
      <c r="N158" s="110"/>
      <c r="O158" s="110"/>
      <c r="P158" s="110"/>
      <c r="Q158" s="110"/>
      <c r="R158" s="110"/>
      <c r="S158" s="110"/>
      <c r="T158" s="110"/>
      <c r="U158" s="110"/>
      <c r="V158" s="110"/>
      <c r="W158" s="110"/>
      <c r="X158" s="110"/>
      <c r="Y158" s="110"/>
      <c r="Z158" s="110"/>
    </row>
    <row r="159" spans="1:26" ht="15.75" customHeight="1">
      <c r="A159" s="118" t="s">
        <v>7</v>
      </c>
      <c r="B159" s="119" t="s">
        <v>8</v>
      </c>
      <c r="C159" s="110" t="s">
        <v>1029</v>
      </c>
      <c r="D159" s="110" t="s">
        <v>332</v>
      </c>
      <c r="E159" s="120">
        <v>1.5843389499999999E-2</v>
      </c>
      <c r="F159" s="121">
        <f>IF(D159="CO2",E159,IF(D159="CH4",E159*'State 2005 Data'!$J$16,IF(D159="N2O",'State 2005 Data'!$J$17,IF(D159="Other",E159))))</f>
        <v>1.774459624E-2</v>
      </c>
      <c r="G159" s="110"/>
      <c r="H159" s="100"/>
      <c r="I159" s="110"/>
      <c r="J159" s="110"/>
      <c r="K159" s="110"/>
      <c r="L159" s="110"/>
      <c r="M159" s="110"/>
      <c r="N159" s="110"/>
      <c r="O159" s="110"/>
      <c r="P159" s="110"/>
      <c r="Q159" s="110"/>
      <c r="R159" s="110"/>
      <c r="S159" s="110"/>
      <c r="T159" s="110"/>
      <c r="U159" s="110"/>
      <c r="V159" s="110"/>
      <c r="W159" s="110"/>
      <c r="X159" s="110"/>
      <c r="Y159" s="110"/>
      <c r="Z159" s="110"/>
    </row>
    <row r="160" spans="1:26" ht="15.75" customHeight="1">
      <c r="A160" s="118" t="s">
        <v>7</v>
      </c>
      <c r="B160" s="119" t="s">
        <v>8</v>
      </c>
      <c r="C160" s="110" t="s">
        <v>1029</v>
      </c>
      <c r="D160" s="110" t="s">
        <v>334</v>
      </c>
      <c r="E160" s="120">
        <v>0.19076809123999999</v>
      </c>
      <c r="F160" s="121">
        <f>IF(D160="CO2",E160,IF(D160="CH4",E160*'State 2005 Data'!$J$16,IF(D160="N2O",'State 2005 Data'!$J$17,IF(D160="Other",E160))))</f>
        <v>0.88926174496644295</v>
      </c>
      <c r="G160" s="110"/>
      <c r="H160" s="100"/>
      <c r="I160" s="110"/>
      <c r="J160" s="110"/>
      <c r="K160" s="110"/>
      <c r="L160" s="110"/>
      <c r="M160" s="110"/>
      <c r="N160" s="110"/>
      <c r="O160" s="110"/>
      <c r="P160" s="110"/>
      <c r="Q160" s="110"/>
      <c r="R160" s="110"/>
      <c r="S160" s="110"/>
      <c r="T160" s="110"/>
      <c r="U160" s="110"/>
      <c r="V160" s="110"/>
      <c r="W160" s="110"/>
      <c r="X160" s="110"/>
      <c r="Y160" s="110"/>
      <c r="Z160" s="110"/>
    </row>
    <row r="161" spans="1:26" ht="15.75" customHeight="1">
      <c r="A161" s="118" t="s">
        <v>7</v>
      </c>
      <c r="B161" s="119" t="s">
        <v>8</v>
      </c>
      <c r="C161" s="110" t="s">
        <v>1029</v>
      </c>
      <c r="D161" s="122" t="s">
        <v>1893</v>
      </c>
      <c r="E161" s="120"/>
      <c r="F161" s="121">
        <f>IF(D161="CO2",E161,IF(D161="CH4",E161*'State 2005 Data'!$J$16,IF(D161="N2O",'State 2005 Data'!$J$17,IF(D161="Other",E161))))</f>
        <v>0</v>
      </c>
      <c r="G161" s="110"/>
      <c r="H161" s="100"/>
      <c r="I161" s="110"/>
      <c r="J161" s="110"/>
      <c r="K161" s="110"/>
      <c r="L161" s="110"/>
      <c r="M161" s="110"/>
      <c r="N161" s="110"/>
      <c r="O161" s="110"/>
      <c r="P161" s="110"/>
      <c r="Q161" s="110"/>
      <c r="R161" s="110"/>
      <c r="S161" s="110"/>
      <c r="T161" s="110"/>
      <c r="U161" s="110"/>
      <c r="V161" s="110"/>
      <c r="W161" s="110"/>
      <c r="X161" s="110"/>
      <c r="Y161" s="110"/>
      <c r="Z161" s="110"/>
    </row>
    <row r="162" spans="1:26" ht="15.75" customHeight="1">
      <c r="A162" s="118" t="s">
        <v>7</v>
      </c>
      <c r="B162" s="119" t="s">
        <v>8</v>
      </c>
      <c r="C162" s="110" t="s">
        <v>1361</v>
      </c>
      <c r="D162" s="110" t="s">
        <v>1372</v>
      </c>
      <c r="E162" s="120">
        <v>4.1342231629645863</v>
      </c>
      <c r="F162" s="121">
        <f>IF(D162="CO2",E162,IF(D162="CH4",E162*'State 2005 Data'!$J$16,IF(D162="N2O",'State 2005 Data'!$J$17,IF(D162="Other",E162))))</f>
        <v>4.1342231629645863</v>
      </c>
      <c r="G162" s="110"/>
      <c r="H162" s="100"/>
      <c r="I162" s="110"/>
      <c r="J162" s="110"/>
      <c r="K162" s="110"/>
      <c r="L162" s="110"/>
      <c r="M162" s="110"/>
      <c r="N162" s="110"/>
      <c r="O162" s="110"/>
      <c r="P162" s="110"/>
      <c r="Q162" s="110"/>
      <c r="R162" s="110"/>
      <c r="S162" s="110"/>
      <c r="T162" s="110"/>
      <c r="U162" s="110"/>
      <c r="V162" s="110"/>
      <c r="W162" s="110"/>
      <c r="X162" s="110"/>
      <c r="Y162" s="110"/>
      <c r="Z162" s="110"/>
    </row>
    <row r="163" spans="1:26" ht="15.75" customHeight="1">
      <c r="A163" s="118" t="s">
        <v>7</v>
      </c>
      <c r="B163" s="119" t="s">
        <v>8</v>
      </c>
      <c r="C163" s="110" t="s">
        <v>1361</v>
      </c>
      <c r="D163" s="110" t="s">
        <v>332</v>
      </c>
      <c r="E163" s="120">
        <v>7.8895044999999997E-2</v>
      </c>
      <c r="F163" s="121">
        <f>IF(D163="CO2",E163,IF(D163="CH4",E163*'State 2005 Data'!$J$16,IF(D163="N2O",'State 2005 Data'!$J$17,IF(D163="Other",E163))))</f>
        <v>8.8362450400000001E-2</v>
      </c>
      <c r="G163" s="110"/>
      <c r="H163" s="100"/>
      <c r="I163" s="110"/>
      <c r="J163" s="110"/>
      <c r="K163" s="110"/>
      <c r="L163" s="110"/>
      <c r="M163" s="110"/>
      <c r="N163" s="110"/>
      <c r="O163" s="110"/>
      <c r="P163" s="110"/>
      <c r="Q163" s="110"/>
      <c r="R163" s="110"/>
      <c r="S163" s="110"/>
      <c r="T163" s="110"/>
      <c r="U163" s="110"/>
      <c r="V163" s="110"/>
      <c r="W163" s="110"/>
      <c r="X163" s="110"/>
      <c r="Y163" s="110"/>
      <c r="Z163" s="110"/>
    </row>
    <row r="164" spans="1:26" ht="15.75" customHeight="1">
      <c r="A164" s="118" t="s">
        <v>7</v>
      </c>
      <c r="B164" s="119" t="s">
        <v>8</v>
      </c>
      <c r="C164" s="110" t="s">
        <v>1361</v>
      </c>
      <c r="D164" s="110" t="s">
        <v>334</v>
      </c>
      <c r="E164" s="120">
        <v>1.4053459480000001E-2</v>
      </c>
      <c r="F164" s="121">
        <f>IF(D164="CO2",E164,IF(D164="CH4",E164*'State 2005 Data'!$J$16,IF(D164="N2O",'State 2005 Data'!$J$17,IF(D164="Other",E164))))</f>
        <v>0.88926174496644295</v>
      </c>
      <c r="G164" s="110"/>
      <c r="H164" s="100"/>
      <c r="I164" s="110"/>
      <c r="J164" s="110"/>
      <c r="K164" s="110"/>
      <c r="L164" s="110"/>
      <c r="M164" s="110"/>
      <c r="N164" s="110"/>
      <c r="O164" s="110"/>
      <c r="P164" s="110"/>
      <c r="Q164" s="110"/>
      <c r="R164" s="110"/>
      <c r="S164" s="110"/>
      <c r="T164" s="110"/>
      <c r="U164" s="110"/>
      <c r="V164" s="110"/>
      <c r="W164" s="110"/>
      <c r="X164" s="110"/>
      <c r="Y164" s="110"/>
      <c r="Z164" s="110"/>
    </row>
    <row r="165" spans="1:26" ht="15.75" customHeight="1">
      <c r="A165" s="118" t="s">
        <v>7</v>
      </c>
      <c r="B165" s="119" t="s">
        <v>8</v>
      </c>
      <c r="C165" s="110" t="s">
        <v>1361</v>
      </c>
      <c r="D165" s="122" t="s">
        <v>1893</v>
      </c>
      <c r="E165" s="120"/>
      <c r="F165" s="121">
        <f>IF(D165="CO2",E165,IF(D165="CH4",E165*'State 2005 Data'!$J$16,IF(D165="N2O",'State 2005 Data'!$J$17,IF(D165="Other",E165))))</f>
        <v>0</v>
      </c>
      <c r="G165" s="110"/>
      <c r="H165" s="100"/>
      <c r="I165" s="110"/>
      <c r="J165" s="110"/>
      <c r="K165" s="110"/>
      <c r="L165" s="110"/>
      <c r="M165" s="110"/>
      <c r="N165" s="110"/>
      <c r="O165" s="110"/>
      <c r="P165" s="110"/>
      <c r="Q165" s="110"/>
      <c r="R165" s="110"/>
      <c r="S165" s="110"/>
      <c r="T165" s="110"/>
      <c r="U165" s="110"/>
      <c r="V165" s="110"/>
      <c r="W165" s="110"/>
      <c r="X165" s="110"/>
      <c r="Y165" s="110"/>
      <c r="Z165" s="110"/>
    </row>
    <row r="166" spans="1:26" ht="15.75" customHeight="1">
      <c r="A166" s="118" t="s">
        <v>7</v>
      </c>
      <c r="B166" s="119" t="s">
        <v>8</v>
      </c>
      <c r="C166" s="110" t="s">
        <v>305</v>
      </c>
      <c r="D166" s="110" t="s">
        <v>1372</v>
      </c>
      <c r="E166" s="120">
        <v>36.892906379155242</v>
      </c>
      <c r="F166" s="121">
        <f>IF(D166="CO2",E166,IF(D166="CH4",E166*'State 2005 Data'!$J$16,IF(D166="N2O",'State 2005 Data'!$J$17,IF(D166="Other",E166))))</f>
        <v>36.892906379155242</v>
      </c>
      <c r="G166" s="110"/>
      <c r="H166" s="100"/>
      <c r="I166" s="110"/>
      <c r="J166" s="110"/>
      <c r="K166" s="110"/>
      <c r="L166" s="110"/>
      <c r="M166" s="110"/>
      <c r="N166" s="110"/>
      <c r="O166" s="110"/>
      <c r="P166" s="110"/>
      <c r="Q166" s="110"/>
      <c r="R166" s="110"/>
      <c r="S166" s="110"/>
      <c r="T166" s="110"/>
      <c r="U166" s="110"/>
      <c r="V166" s="110"/>
      <c r="W166" s="110"/>
      <c r="X166" s="110"/>
      <c r="Y166" s="110"/>
      <c r="Z166" s="110"/>
    </row>
    <row r="167" spans="1:26" ht="15.75" customHeight="1">
      <c r="A167" s="118" t="s">
        <v>7</v>
      </c>
      <c r="B167" s="119" t="s">
        <v>8</v>
      </c>
      <c r="C167" s="110" t="s">
        <v>305</v>
      </c>
      <c r="D167" s="110" t="s">
        <v>332</v>
      </c>
      <c r="E167" s="120">
        <v>8.2130164830722538E-2</v>
      </c>
      <c r="F167" s="121">
        <f>IF(D167="CO2",E167,IF(D167="CH4",E167*'State 2005 Data'!$J$16,IF(D167="N2O",'State 2005 Data'!$J$17,IF(D167="Other",E167))))</f>
        <v>9.1985784610409252E-2</v>
      </c>
      <c r="G167" s="110"/>
      <c r="H167" s="100"/>
      <c r="I167" s="110"/>
      <c r="J167" s="110"/>
      <c r="K167" s="110"/>
      <c r="L167" s="110"/>
      <c r="M167" s="110"/>
      <c r="N167" s="110"/>
      <c r="O167" s="110"/>
      <c r="P167" s="110"/>
      <c r="Q167" s="110"/>
      <c r="R167" s="110"/>
      <c r="S167" s="110"/>
      <c r="T167" s="110"/>
      <c r="U167" s="110"/>
      <c r="V167" s="110"/>
      <c r="W167" s="110"/>
      <c r="X167" s="110"/>
      <c r="Y167" s="110"/>
      <c r="Z167" s="110"/>
    </row>
    <row r="168" spans="1:26" ht="15.75" customHeight="1">
      <c r="A168" s="118" t="s">
        <v>7</v>
      </c>
      <c r="B168" s="119" t="s">
        <v>8</v>
      </c>
      <c r="C168" s="110" t="s">
        <v>305</v>
      </c>
      <c r="D168" s="110" t="s">
        <v>334</v>
      </c>
      <c r="E168" s="120">
        <v>1.066754909309976</v>
      </c>
      <c r="F168" s="121">
        <f>IF(D168="CO2",E168,IF(D168="CH4",E168*'State 2005 Data'!$J$16,IF(D168="N2O",'State 2005 Data'!$J$17,IF(D168="Other",E168))))</f>
        <v>0.88926174496644295</v>
      </c>
      <c r="G168" s="110"/>
      <c r="H168" s="100"/>
      <c r="I168" s="110"/>
      <c r="J168" s="110"/>
      <c r="K168" s="110"/>
      <c r="L168" s="110"/>
      <c r="M168" s="110"/>
      <c r="N168" s="110"/>
      <c r="O168" s="110"/>
      <c r="P168" s="110"/>
      <c r="Q168" s="110"/>
      <c r="R168" s="110"/>
      <c r="S168" s="110"/>
      <c r="T168" s="110"/>
      <c r="U168" s="110"/>
      <c r="V168" s="110"/>
      <c r="W168" s="110"/>
      <c r="X168" s="110"/>
      <c r="Y168" s="110"/>
      <c r="Z168" s="110"/>
    </row>
    <row r="169" spans="1:26" ht="15.75" customHeight="1">
      <c r="A169" s="118" t="s">
        <v>7</v>
      </c>
      <c r="B169" s="119" t="s">
        <v>8</v>
      </c>
      <c r="C169" s="110" t="s">
        <v>305</v>
      </c>
      <c r="D169" s="122" t="s">
        <v>1893</v>
      </c>
      <c r="E169" s="120"/>
      <c r="F169" s="121">
        <f>IF(D169="CO2",E169,IF(D169="CH4",E169*'State 2005 Data'!$J$16,IF(D169="N2O",'State 2005 Data'!$J$17,IF(D169="Other",E169))))</f>
        <v>0</v>
      </c>
      <c r="G169" s="110"/>
      <c r="H169" s="100"/>
      <c r="I169" s="110"/>
      <c r="J169" s="110"/>
      <c r="K169" s="110"/>
      <c r="L169" s="110"/>
      <c r="M169" s="110"/>
      <c r="N169" s="110"/>
      <c r="O169" s="110"/>
      <c r="P169" s="110"/>
      <c r="Q169" s="110"/>
      <c r="R169" s="110"/>
      <c r="S169" s="110"/>
      <c r="T169" s="110"/>
      <c r="U169" s="110"/>
      <c r="V169" s="110"/>
      <c r="W169" s="110"/>
      <c r="X169" s="110"/>
      <c r="Y169" s="110"/>
      <c r="Z169" s="110"/>
    </row>
    <row r="170" spans="1:26" ht="15.75" customHeight="1">
      <c r="A170" s="118" t="s">
        <v>7</v>
      </c>
      <c r="B170" s="119" t="s">
        <v>8</v>
      </c>
      <c r="C170" s="110" t="s">
        <v>754</v>
      </c>
      <c r="D170" s="110" t="s">
        <v>1372</v>
      </c>
      <c r="E170" s="121">
        <v>6.4484197003645596</v>
      </c>
      <c r="F170" s="121">
        <f>IF(D170="CO2",E170,IF(D170="CH4",E170*'State 2005 Data'!$J$16,IF(D170="N2O",'State 2005 Data'!$J$17,IF(D170="Other",E170))))</f>
        <v>6.4484197003645596</v>
      </c>
      <c r="G170" s="110"/>
      <c r="H170" s="100"/>
      <c r="I170" s="110"/>
      <c r="J170" s="110"/>
      <c r="K170" s="110"/>
      <c r="L170" s="110"/>
      <c r="M170" s="110"/>
      <c r="N170" s="110"/>
      <c r="O170" s="110"/>
      <c r="P170" s="110"/>
      <c r="Q170" s="110"/>
      <c r="R170" s="110"/>
      <c r="S170" s="110"/>
      <c r="T170" s="110"/>
      <c r="U170" s="110"/>
      <c r="V170" s="110"/>
      <c r="W170" s="110"/>
      <c r="X170" s="110"/>
      <c r="Y170" s="110"/>
      <c r="Z170" s="110"/>
    </row>
    <row r="171" spans="1:26" ht="15.75" customHeight="1">
      <c r="A171" s="118" t="s">
        <v>7</v>
      </c>
      <c r="B171" s="119" t="s">
        <v>8</v>
      </c>
      <c r="C171" s="110" t="s">
        <v>754</v>
      </c>
      <c r="D171" s="110" t="s">
        <v>332</v>
      </c>
      <c r="E171" s="120">
        <v>1.329155009510985</v>
      </c>
      <c r="F171" s="121">
        <f>IF(D171="CO2",E171,IF(D171="CH4",E171*'State 2005 Data'!$J$16,IF(D171="N2O",'State 2005 Data'!$J$17,IF(D171="Other",E171))))</f>
        <v>1.4886536106523034</v>
      </c>
      <c r="G171" s="110"/>
      <c r="H171" s="100"/>
      <c r="I171" s="110"/>
      <c r="J171" s="110"/>
      <c r="K171" s="110"/>
      <c r="L171" s="110"/>
      <c r="M171" s="110"/>
      <c r="N171" s="110"/>
      <c r="O171" s="110"/>
      <c r="P171" s="110"/>
      <c r="Q171" s="110"/>
      <c r="R171" s="110"/>
      <c r="S171" s="110"/>
      <c r="T171" s="110"/>
      <c r="U171" s="110"/>
      <c r="V171" s="110"/>
      <c r="W171" s="110"/>
      <c r="X171" s="110"/>
      <c r="Y171" s="110"/>
      <c r="Z171" s="110"/>
    </row>
    <row r="172" spans="1:26" ht="15.75" customHeight="1">
      <c r="A172" s="118" t="s">
        <v>7</v>
      </c>
      <c r="B172" s="119" t="s">
        <v>8</v>
      </c>
      <c r="C172" s="110" t="s">
        <v>754</v>
      </c>
      <c r="D172" s="110" t="s">
        <v>334</v>
      </c>
      <c r="E172" s="120">
        <v>1.44668760152252E-2</v>
      </c>
      <c r="F172" s="121">
        <f>IF(D172="CO2",E172,IF(D172="CH4",E172*'State 2005 Data'!$J$16,IF(D172="N2O",'State 2005 Data'!$J$17,IF(D172="Other",E172))))</f>
        <v>0.88926174496644295</v>
      </c>
      <c r="G172" s="110"/>
      <c r="H172" s="100"/>
      <c r="I172" s="110"/>
      <c r="J172" s="110"/>
      <c r="K172" s="110"/>
      <c r="L172" s="110"/>
      <c r="M172" s="110"/>
      <c r="N172" s="110"/>
      <c r="O172" s="110"/>
      <c r="P172" s="110"/>
      <c r="Q172" s="110"/>
      <c r="R172" s="110"/>
      <c r="S172" s="110"/>
      <c r="T172" s="110"/>
      <c r="U172" s="110"/>
      <c r="V172" s="110"/>
      <c r="W172" s="110"/>
      <c r="X172" s="110"/>
      <c r="Y172" s="110"/>
      <c r="Z172" s="110"/>
    </row>
    <row r="173" spans="1:26" ht="15.75" customHeight="1">
      <c r="A173" s="118" t="s">
        <v>7</v>
      </c>
      <c r="B173" s="119" t="s">
        <v>8</v>
      </c>
      <c r="C173" s="110" t="s">
        <v>754</v>
      </c>
      <c r="D173" s="110" t="s">
        <v>1893</v>
      </c>
      <c r="E173" s="120">
        <v>2.782833380710616</v>
      </c>
      <c r="F173" s="121">
        <f>IF(D173="CO2",E173,IF(D173="CH4",E173*'State 2005 Data'!$J$16,IF(D173="N2O",'State 2005 Data'!$J$17,IF(D173="Other",E173))))</f>
        <v>2.782833380710616</v>
      </c>
      <c r="G173" s="110"/>
      <c r="H173" s="100"/>
      <c r="I173" s="110"/>
      <c r="J173" s="110"/>
      <c r="K173" s="110"/>
      <c r="L173" s="110"/>
      <c r="M173" s="110"/>
      <c r="N173" s="110"/>
      <c r="O173" s="110"/>
      <c r="P173" s="110"/>
      <c r="Q173" s="110"/>
      <c r="R173" s="110"/>
      <c r="S173" s="110"/>
      <c r="T173" s="110"/>
      <c r="U173" s="110"/>
      <c r="V173" s="110"/>
      <c r="W173" s="110"/>
      <c r="X173" s="110"/>
      <c r="Y173" s="110"/>
      <c r="Z173" s="110"/>
    </row>
    <row r="174" spans="1:26" ht="15.75" customHeight="1">
      <c r="A174" s="118" t="s">
        <v>16</v>
      </c>
      <c r="B174" s="119" t="s">
        <v>17</v>
      </c>
      <c r="C174" s="110" t="s">
        <v>1029</v>
      </c>
      <c r="D174" s="110" t="s">
        <v>1372</v>
      </c>
      <c r="E174" s="120">
        <v>40.107797868594993</v>
      </c>
      <c r="F174" s="121">
        <f>IF(D174="CO2",E174,IF(D174="CH4",E174*'State 2005 Data'!$J$16,IF(D174="N2O",'State 2005 Data'!$J$17,IF(D174="Other",E174))))</f>
        <v>40.107797868594993</v>
      </c>
      <c r="G174" s="110"/>
      <c r="H174" s="100"/>
      <c r="I174" s="110"/>
      <c r="J174" s="110"/>
      <c r="K174" s="110"/>
      <c r="L174" s="110"/>
      <c r="M174" s="110"/>
      <c r="N174" s="110"/>
      <c r="O174" s="110"/>
      <c r="P174" s="110"/>
      <c r="Q174" s="110"/>
      <c r="R174" s="110"/>
      <c r="S174" s="110"/>
      <c r="T174" s="110"/>
      <c r="U174" s="110"/>
      <c r="V174" s="110"/>
      <c r="W174" s="110"/>
      <c r="X174" s="110"/>
      <c r="Y174" s="110"/>
      <c r="Z174" s="110"/>
    </row>
    <row r="175" spans="1:26" ht="15.75" customHeight="1">
      <c r="A175" s="118" t="s">
        <v>16</v>
      </c>
      <c r="B175" s="119" t="s">
        <v>17</v>
      </c>
      <c r="C175" s="110" t="s">
        <v>1029</v>
      </c>
      <c r="D175" s="110" t="s">
        <v>332</v>
      </c>
      <c r="E175" s="120">
        <v>1.172075325E-2</v>
      </c>
      <c r="F175" s="121">
        <f>IF(D175="CO2",E175,IF(D175="CH4",E175*'State 2005 Data'!$J$16,IF(D175="N2O",'State 2005 Data'!$J$17,IF(D175="Other",E175))))</f>
        <v>1.3127243640000001E-2</v>
      </c>
      <c r="G175" s="110"/>
      <c r="H175" s="100"/>
      <c r="I175" s="110"/>
      <c r="J175" s="110"/>
      <c r="K175" s="110"/>
      <c r="L175" s="110"/>
      <c r="M175" s="110"/>
      <c r="N175" s="110"/>
      <c r="O175" s="110"/>
      <c r="P175" s="110"/>
      <c r="Q175" s="110"/>
      <c r="R175" s="110"/>
      <c r="S175" s="110"/>
      <c r="T175" s="110"/>
      <c r="U175" s="110"/>
      <c r="V175" s="110"/>
      <c r="W175" s="110"/>
      <c r="X175" s="110"/>
      <c r="Y175" s="110"/>
      <c r="Z175" s="110"/>
    </row>
    <row r="176" spans="1:26" ht="15.75" customHeight="1">
      <c r="A176" s="118" t="s">
        <v>16</v>
      </c>
      <c r="B176" s="119" t="s">
        <v>17</v>
      </c>
      <c r="C176" s="110" t="s">
        <v>1029</v>
      </c>
      <c r="D176" s="110" t="s">
        <v>334</v>
      </c>
      <c r="E176" s="120">
        <v>0.17104304211999999</v>
      </c>
      <c r="F176" s="121">
        <f>IF(D176="CO2",E176,IF(D176="CH4",E176*'State 2005 Data'!$J$16,IF(D176="N2O",'State 2005 Data'!$J$17,IF(D176="Other",E176))))</f>
        <v>0.88926174496644295</v>
      </c>
      <c r="G176" s="110"/>
      <c r="H176" s="100"/>
      <c r="I176" s="110"/>
      <c r="J176" s="110"/>
      <c r="K176" s="110"/>
      <c r="L176" s="110"/>
      <c r="M176" s="110"/>
      <c r="N176" s="110"/>
      <c r="O176" s="110"/>
      <c r="P176" s="110"/>
      <c r="Q176" s="110"/>
      <c r="R176" s="110"/>
      <c r="S176" s="110"/>
      <c r="T176" s="110"/>
      <c r="U176" s="110"/>
      <c r="V176" s="110"/>
      <c r="W176" s="110"/>
      <c r="X176" s="110"/>
      <c r="Y176" s="110"/>
      <c r="Z176" s="110"/>
    </row>
    <row r="177" spans="1:26" ht="15.75" customHeight="1">
      <c r="A177" s="118" t="s">
        <v>16</v>
      </c>
      <c r="B177" s="119" t="s">
        <v>17</v>
      </c>
      <c r="C177" s="110" t="s">
        <v>1029</v>
      </c>
      <c r="D177" s="122" t="s">
        <v>1893</v>
      </c>
      <c r="E177" s="120"/>
      <c r="F177" s="121">
        <f>IF(D177="CO2",E177,IF(D177="CH4",E177*'State 2005 Data'!$J$16,IF(D177="N2O",'State 2005 Data'!$J$17,IF(D177="Other",E177))))</f>
        <v>0</v>
      </c>
      <c r="G177" s="110"/>
      <c r="H177" s="100"/>
      <c r="I177" s="110"/>
      <c r="J177" s="110"/>
      <c r="K177" s="110"/>
      <c r="L177" s="110"/>
      <c r="M177" s="110"/>
      <c r="N177" s="110"/>
      <c r="O177" s="110"/>
      <c r="P177" s="110"/>
      <c r="Q177" s="110"/>
      <c r="R177" s="110"/>
      <c r="S177" s="110"/>
      <c r="T177" s="110"/>
      <c r="U177" s="110"/>
      <c r="V177" s="110"/>
      <c r="W177" s="110"/>
      <c r="X177" s="110"/>
      <c r="Y177" s="110"/>
      <c r="Z177" s="110"/>
    </row>
    <row r="178" spans="1:26" ht="15.75" customHeight="1">
      <c r="A178" s="118" t="s">
        <v>16</v>
      </c>
      <c r="B178" s="119" t="s">
        <v>17</v>
      </c>
      <c r="C178" s="110" t="s">
        <v>1361</v>
      </c>
      <c r="D178" s="110" t="s">
        <v>1372</v>
      </c>
      <c r="E178" s="120">
        <v>11.706353540059521</v>
      </c>
      <c r="F178" s="121">
        <f>IF(D178="CO2",E178,IF(D178="CH4",E178*'State 2005 Data'!$J$16,IF(D178="N2O",'State 2005 Data'!$J$17,IF(D178="Other",E178))))</f>
        <v>11.706353540059521</v>
      </c>
      <c r="G178" s="110"/>
      <c r="H178" s="100"/>
      <c r="I178" s="110"/>
      <c r="J178" s="110"/>
      <c r="K178" s="110"/>
      <c r="L178" s="110"/>
      <c r="M178" s="110"/>
      <c r="N178" s="110"/>
      <c r="O178" s="110"/>
      <c r="P178" s="110"/>
      <c r="Q178" s="110"/>
      <c r="R178" s="110"/>
      <c r="S178" s="110"/>
      <c r="T178" s="110"/>
      <c r="U178" s="110"/>
      <c r="V178" s="110"/>
      <c r="W178" s="110"/>
      <c r="X178" s="110"/>
      <c r="Y178" s="110"/>
      <c r="Z178" s="110"/>
    </row>
    <row r="179" spans="1:26" ht="15.75" customHeight="1">
      <c r="A179" s="118" t="s">
        <v>16</v>
      </c>
      <c r="B179" s="119" t="s">
        <v>17</v>
      </c>
      <c r="C179" s="110" t="s">
        <v>1361</v>
      </c>
      <c r="D179" s="110" t="s">
        <v>332</v>
      </c>
      <c r="E179" s="120">
        <v>8.6610018750000003E-2</v>
      </c>
      <c r="F179" s="121">
        <f>IF(D179="CO2",E179,IF(D179="CH4",E179*'State 2005 Data'!$J$16,IF(D179="N2O",'State 2005 Data'!$J$17,IF(D179="Other",E179))))</f>
        <v>9.7003221000000014E-2</v>
      </c>
      <c r="G179" s="110"/>
      <c r="H179" s="100"/>
      <c r="I179" s="110"/>
      <c r="J179" s="110"/>
      <c r="K179" s="110"/>
      <c r="L179" s="110"/>
      <c r="M179" s="110"/>
      <c r="N179" s="110"/>
      <c r="O179" s="110"/>
      <c r="P179" s="110"/>
      <c r="Q179" s="110"/>
      <c r="R179" s="110"/>
      <c r="S179" s="110"/>
      <c r="T179" s="110"/>
      <c r="U179" s="110"/>
      <c r="V179" s="110"/>
      <c r="W179" s="110"/>
      <c r="X179" s="110"/>
      <c r="Y179" s="110"/>
      <c r="Z179" s="110"/>
    </row>
    <row r="180" spans="1:26" ht="15.75" customHeight="1">
      <c r="A180" s="118" t="s">
        <v>16</v>
      </c>
      <c r="B180" s="119" t="s">
        <v>17</v>
      </c>
      <c r="C180" s="110" t="s">
        <v>1361</v>
      </c>
      <c r="D180" s="110" t="s">
        <v>334</v>
      </c>
      <c r="E180" s="120">
        <v>1.8966043120000001E-2</v>
      </c>
      <c r="F180" s="121">
        <f>IF(D180="CO2",E180,IF(D180="CH4",E180*'State 2005 Data'!$J$16,IF(D180="N2O",'State 2005 Data'!$J$17,IF(D180="Other",E180))))</f>
        <v>0.88926174496644295</v>
      </c>
      <c r="G180" s="110"/>
      <c r="H180" s="100"/>
      <c r="I180" s="110"/>
      <c r="J180" s="110"/>
      <c r="K180" s="110"/>
      <c r="L180" s="110"/>
      <c r="M180" s="110"/>
      <c r="N180" s="110"/>
      <c r="O180" s="110"/>
      <c r="P180" s="110"/>
      <c r="Q180" s="110"/>
      <c r="R180" s="110"/>
      <c r="S180" s="110"/>
      <c r="T180" s="110"/>
      <c r="U180" s="110"/>
      <c r="V180" s="110"/>
      <c r="W180" s="110"/>
      <c r="X180" s="110"/>
      <c r="Y180" s="110"/>
      <c r="Z180" s="110"/>
    </row>
    <row r="181" spans="1:26" ht="15.75" customHeight="1">
      <c r="A181" s="118" t="s">
        <v>16</v>
      </c>
      <c r="B181" s="119" t="s">
        <v>17</v>
      </c>
      <c r="C181" s="110" t="s">
        <v>1361</v>
      </c>
      <c r="D181" s="122" t="s">
        <v>1893</v>
      </c>
      <c r="E181" s="120"/>
      <c r="F181" s="121">
        <f>IF(D181="CO2",E181,IF(D181="CH4",E181*'State 2005 Data'!$J$16,IF(D181="N2O",'State 2005 Data'!$J$17,IF(D181="Other",E181))))</f>
        <v>0</v>
      </c>
      <c r="G181" s="110"/>
      <c r="H181" s="100"/>
      <c r="I181" s="110"/>
      <c r="J181" s="110"/>
      <c r="K181" s="110"/>
      <c r="L181" s="110"/>
      <c r="M181" s="110"/>
      <c r="N181" s="110"/>
      <c r="O181" s="110"/>
      <c r="P181" s="110"/>
      <c r="Q181" s="110"/>
      <c r="R181" s="110"/>
      <c r="S181" s="110"/>
      <c r="T181" s="110"/>
      <c r="U181" s="110"/>
      <c r="V181" s="110"/>
      <c r="W181" s="110"/>
      <c r="X181" s="110"/>
      <c r="Y181" s="110"/>
      <c r="Z181" s="110"/>
    </row>
    <row r="182" spans="1:26" ht="15.75" customHeight="1">
      <c r="A182" s="118" t="s">
        <v>16</v>
      </c>
      <c r="B182" s="119" t="s">
        <v>17</v>
      </c>
      <c r="C182" s="110" t="s">
        <v>305</v>
      </c>
      <c r="D182" s="110" t="s">
        <v>1372</v>
      </c>
      <c r="E182" s="120">
        <v>29.81263867078847</v>
      </c>
      <c r="F182" s="121">
        <f>IF(D182="CO2",E182,IF(D182="CH4",E182*'State 2005 Data'!$J$16,IF(D182="N2O",'State 2005 Data'!$J$17,IF(D182="Other",E182))))</f>
        <v>29.81263867078847</v>
      </c>
      <c r="G182" s="110"/>
      <c r="H182" s="100"/>
      <c r="I182" s="110"/>
      <c r="J182" s="110"/>
      <c r="K182" s="110"/>
      <c r="L182" s="110"/>
      <c r="M182" s="110"/>
      <c r="N182" s="110"/>
      <c r="O182" s="110"/>
      <c r="P182" s="110"/>
      <c r="Q182" s="110"/>
      <c r="R182" s="110"/>
      <c r="S182" s="110"/>
      <c r="T182" s="110"/>
      <c r="U182" s="110"/>
      <c r="V182" s="110"/>
      <c r="W182" s="110"/>
      <c r="X182" s="110"/>
      <c r="Y182" s="110"/>
      <c r="Z182" s="110"/>
    </row>
    <row r="183" spans="1:26" ht="15.75" customHeight="1">
      <c r="A183" s="118" t="s">
        <v>16</v>
      </c>
      <c r="B183" s="119" t="s">
        <v>17</v>
      </c>
      <c r="C183" s="110" t="s">
        <v>305</v>
      </c>
      <c r="D183" s="110" t="s">
        <v>332</v>
      </c>
      <c r="E183" s="120">
        <v>8.2130164830722538E-2</v>
      </c>
      <c r="F183" s="121">
        <f>IF(D183="CO2",E183,IF(D183="CH4",E183*'State 2005 Data'!$J$16,IF(D183="N2O",'State 2005 Data'!$J$17,IF(D183="Other",E183))))</f>
        <v>9.1985784610409252E-2</v>
      </c>
      <c r="G183" s="110"/>
      <c r="H183" s="100"/>
      <c r="I183" s="110"/>
      <c r="J183" s="110"/>
      <c r="K183" s="110"/>
      <c r="L183" s="110"/>
      <c r="M183" s="110"/>
      <c r="N183" s="110"/>
      <c r="O183" s="110"/>
      <c r="P183" s="110"/>
      <c r="Q183" s="110"/>
      <c r="R183" s="110"/>
      <c r="S183" s="110"/>
      <c r="T183" s="110"/>
      <c r="U183" s="110"/>
      <c r="V183" s="110"/>
      <c r="W183" s="110"/>
      <c r="X183" s="110"/>
      <c r="Y183" s="110"/>
      <c r="Z183" s="110"/>
    </row>
    <row r="184" spans="1:26" ht="15.75" customHeight="1">
      <c r="A184" s="118" t="s">
        <v>16</v>
      </c>
      <c r="B184" s="119" t="s">
        <v>17</v>
      </c>
      <c r="C184" s="110" t="s">
        <v>305</v>
      </c>
      <c r="D184" s="110" t="s">
        <v>334</v>
      </c>
      <c r="E184" s="120">
        <v>1.066754909309976</v>
      </c>
      <c r="F184" s="121">
        <f>IF(D184="CO2",E184,IF(D184="CH4",E184*'State 2005 Data'!$J$16,IF(D184="N2O",'State 2005 Data'!$J$17,IF(D184="Other",E184))))</f>
        <v>0.88926174496644295</v>
      </c>
      <c r="G184" s="110"/>
      <c r="H184" s="100"/>
      <c r="I184" s="110"/>
      <c r="J184" s="110"/>
      <c r="K184" s="110"/>
      <c r="L184" s="110"/>
      <c r="M184" s="110"/>
      <c r="N184" s="110"/>
      <c r="O184" s="110"/>
      <c r="P184" s="110"/>
      <c r="Q184" s="110"/>
      <c r="R184" s="110"/>
      <c r="S184" s="110"/>
      <c r="T184" s="110"/>
      <c r="U184" s="110"/>
      <c r="V184" s="110"/>
      <c r="W184" s="110"/>
      <c r="X184" s="110"/>
      <c r="Y184" s="110"/>
      <c r="Z184" s="110"/>
    </row>
    <row r="185" spans="1:26" ht="15.75" customHeight="1">
      <c r="A185" s="118" t="s">
        <v>16</v>
      </c>
      <c r="B185" s="119" t="s">
        <v>17</v>
      </c>
      <c r="C185" s="110" t="s">
        <v>305</v>
      </c>
      <c r="D185" s="122" t="s">
        <v>1893</v>
      </c>
      <c r="E185" s="120"/>
      <c r="F185" s="121">
        <f>IF(D185="CO2",E185,IF(D185="CH4",E185*'State 2005 Data'!$J$16,IF(D185="N2O",'State 2005 Data'!$J$17,IF(D185="Other",E185))))</f>
        <v>0</v>
      </c>
      <c r="G185" s="110"/>
      <c r="H185" s="100"/>
      <c r="I185" s="110"/>
      <c r="J185" s="110"/>
      <c r="K185" s="110"/>
      <c r="L185" s="110"/>
      <c r="M185" s="110"/>
      <c r="N185" s="110"/>
      <c r="O185" s="110"/>
      <c r="P185" s="110"/>
      <c r="Q185" s="110"/>
      <c r="R185" s="110"/>
      <c r="S185" s="110"/>
      <c r="T185" s="110"/>
      <c r="U185" s="110"/>
      <c r="V185" s="110"/>
      <c r="W185" s="110"/>
      <c r="X185" s="110"/>
      <c r="Y185" s="110"/>
      <c r="Z185" s="110"/>
    </row>
    <row r="186" spans="1:26" ht="15.75" customHeight="1">
      <c r="A186" s="118" t="s">
        <v>16</v>
      </c>
      <c r="B186" s="119" t="s">
        <v>17</v>
      </c>
      <c r="C186" s="110" t="s">
        <v>754</v>
      </c>
      <c r="D186" s="110" t="s">
        <v>1372</v>
      </c>
      <c r="E186" s="121">
        <v>14.13769554109442</v>
      </c>
      <c r="F186" s="121">
        <f>IF(D186="CO2",E186,IF(D186="CH4",E186*'State 2005 Data'!$J$16,IF(D186="N2O",'State 2005 Data'!$J$17,IF(D186="Other",E186))))</f>
        <v>14.13769554109442</v>
      </c>
      <c r="G186" s="110"/>
      <c r="H186" s="100"/>
      <c r="I186" s="110"/>
      <c r="J186" s="110"/>
      <c r="K186" s="110"/>
      <c r="L186" s="110"/>
      <c r="M186" s="110"/>
      <c r="N186" s="110"/>
      <c r="O186" s="110"/>
      <c r="P186" s="110"/>
      <c r="Q186" s="110"/>
      <c r="R186" s="110"/>
      <c r="S186" s="110"/>
      <c r="T186" s="110"/>
      <c r="U186" s="110"/>
      <c r="V186" s="110"/>
      <c r="W186" s="110"/>
      <c r="X186" s="110"/>
      <c r="Y186" s="110"/>
      <c r="Z186" s="110"/>
    </row>
    <row r="187" spans="1:26" ht="15.75" customHeight="1">
      <c r="A187" s="118" t="s">
        <v>16</v>
      </c>
      <c r="B187" s="119" t="s">
        <v>17</v>
      </c>
      <c r="C187" s="110" t="s">
        <v>754</v>
      </c>
      <c r="D187" s="110" t="s">
        <v>332</v>
      </c>
      <c r="E187" s="120">
        <v>14.1305559944258</v>
      </c>
      <c r="F187" s="121">
        <f>IF(D187="CO2",E187,IF(D187="CH4",E187*'State 2005 Data'!$J$16,IF(D187="N2O",'State 2005 Data'!$J$17,IF(D187="Other",E187))))</f>
        <v>15.826222713756897</v>
      </c>
      <c r="G187" s="110"/>
      <c r="H187" s="100"/>
      <c r="I187" s="110"/>
      <c r="J187" s="110"/>
      <c r="K187" s="110"/>
      <c r="L187" s="110"/>
      <c r="M187" s="110"/>
      <c r="N187" s="110"/>
      <c r="O187" s="110"/>
      <c r="P187" s="110"/>
      <c r="Q187" s="110"/>
      <c r="R187" s="110"/>
      <c r="S187" s="110"/>
      <c r="T187" s="110"/>
      <c r="U187" s="110"/>
      <c r="V187" s="110"/>
      <c r="W187" s="110"/>
      <c r="X187" s="110"/>
      <c r="Y187" s="110"/>
      <c r="Z187" s="110"/>
    </row>
    <row r="188" spans="1:26" ht="15.75" customHeight="1">
      <c r="A188" s="118" t="s">
        <v>16</v>
      </c>
      <c r="B188" s="119" t="s">
        <v>17</v>
      </c>
      <c r="C188" s="110" t="s">
        <v>754</v>
      </c>
      <c r="D188" s="110" t="s">
        <v>334</v>
      </c>
      <c r="E188" s="120">
        <v>1.26924525690083E-2</v>
      </c>
      <c r="F188" s="121">
        <f>IF(D188="CO2",E188,IF(D188="CH4",E188*'State 2005 Data'!$J$16,IF(D188="N2O",'State 2005 Data'!$J$17,IF(D188="Other",E188))))</f>
        <v>0.88926174496644295</v>
      </c>
      <c r="G188" s="110"/>
      <c r="H188" s="100"/>
      <c r="I188" s="110"/>
      <c r="J188" s="110"/>
      <c r="K188" s="110"/>
      <c r="L188" s="110"/>
      <c r="M188" s="110"/>
      <c r="N188" s="110"/>
      <c r="O188" s="110"/>
      <c r="P188" s="110"/>
      <c r="Q188" s="110"/>
      <c r="R188" s="110"/>
      <c r="S188" s="110"/>
      <c r="T188" s="110"/>
      <c r="U188" s="110"/>
      <c r="V188" s="110"/>
      <c r="W188" s="110"/>
      <c r="X188" s="110"/>
      <c r="Y188" s="110"/>
      <c r="Z188" s="110"/>
    </row>
    <row r="189" spans="1:26" ht="15.75" customHeight="1">
      <c r="A189" s="118" t="s">
        <v>16</v>
      </c>
      <c r="B189" s="119" t="s">
        <v>17</v>
      </c>
      <c r="C189" s="110" t="s">
        <v>754</v>
      </c>
      <c r="D189" s="110" t="s">
        <v>1893</v>
      </c>
      <c r="E189" s="120">
        <v>1.857612991806183</v>
      </c>
      <c r="F189" s="121">
        <f>IF(D189="CO2",E189,IF(D189="CH4",E189*'State 2005 Data'!$J$16,IF(D189="N2O",'State 2005 Data'!$J$17,IF(D189="Other",E189))))</f>
        <v>1.857612991806183</v>
      </c>
      <c r="G189" s="110"/>
      <c r="H189" s="100"/>
      <c r="I189" s="110"/>
      <c r="J189" s="110"/>
      <c r="K189" s="110"/>
      <c r="L189" s="110"/>
      <c r="M189" s="110"/>
      <c r="N189" s="110"/>
      <c r="O189" s="110"/>
      <c r="P189" s="110"/>
      <c r="Q189" s="110"/>
      <c r="R189" s="110"/>
      <c r="S189" s="110"/>
      <c r="T189" s="110"/>
      <c r="U189" s="110"/>
      <c r="V189" s="110"/>
      <c r="W189" s="110"/>
      <c r="X189" s="110"/>
      <c r="Y189" s="110"/>
      <c r="Z189" s="110"/>
    </row>
    <row r="190" spans="1:26" ht="15.75" customHeight="1">
      <c r="A190" s="118" t="s">
        <v>24</v>
      </c>
      <c r="B190" s="119" t="s">
        <v>25</v>
      </c>
      <c r="C190" s="110" t="s">
        <v>1029</v>
      </c>
      <c r="D190" s="110" t="s">
        <v>1372</v>
      </c>
      <c r="E190" s="120">
        <v>124.34854050073351</v>
      </c>
      <c r="F190" s="121">
        <f>IF(D190="CO2",E190,IF(D190="CH4",E190*'State 2005 Data'!$J$16,IF(D190="N2O",'State 2005 Data'!$J$17,IF(D190="Other",E190))))</f>
        <v>124.34854050073351</v>
      </c>
      <c r="G190" s="110"/>
      <c r="H190" s="100"/>
      <c r="I190" s="110"/>
      <c r="J190" s="110"/>
      <c r="K190" s="110"/>
      <c r="L190" s="110"/>
      <c r="M190" s="110"/>
      <c r="N190" s="110"/>
      <c r="O190" s="110"/>
      <c r="P190" s="110"/>
      <c r="Q190" s="110"/>
      <c r="R190" s="110"/>
      <c r="S190" s="110"/>
      <c r="T190" s="110"/>
      <c r="U190" s="110"/>
      <c r="V190" s="110"/>
      <c r="W190" s="110"/>
      <c r="X190" s="110"/>
      <c r="Y190" s="110"/>
      <c r="Z190" s="110"/>
    </row>
    <row r="191" spans="1:26" ht="15.75" customHeight="1">
      <c r="A191" s="118" t="s">
        <v>24</v>
      </c>
      <c r="B191" s="119" t="s">
        <v>25</v>
      </c>
      <c r="C191" s="110" t="s">
        <v>1029</v>
      </c>
      <c r="D191" s="110" t="s">
        <v>332</v>
      </c>
      <c r="E191" s="120">
        <v>6.7666522749999999E-2</v>
      </c>
      <c r="F191" s="121">
        <f>IF(D191="CO2",E191,IF(D191="CH4",E191*'State 2005 Data'!$J$16,IF(D191="N2O",'State 2005 Data'!$J$17,IF(D191="Other",E191))))</f>
        <v>7.5786505480000002E-2</v>
      </c>
      <c r="G191" s="110"/>
      <c r="H191" s="100"/>
      <c r="I191" s="110"/>
      <c r="J191" s="110"/>
      <c r="K191" s="110"/>
      <c r="L191" s="110"/>
      <c r="M191" s="110"/>
      <c r="N191" s="110"/>
      <c r="O191" s="110"/>
      <c r="P191" s="110"/>
      <c r="Q191" s="110"/>
      <c r="R191" s="110"/>
      <c r="S191" s="110"/>
      <c r="T191" s="110"/>
      <c r="U191" s="110"/>
      <c r="V191" s="110"/>
      <c r="W191" s="110"/>
      <c r="X191" s="110"/>
      <c r="Y191" s="110"/>
      <c r="Z191" s="110"/>
    </row>
    <row r="192" spans="1:26" ht="15.75" customHeight="1">
      <c r="A192" s="118" t="s">
        <v>24</v>
      </c>
      <c r="B192" s="119" t="s">
        <v>25</v>
      </c>
      <c r="C192" s="110" t="s">
        <v>1029</v>
      </c>
      <c r="D192" s="110" t="s">
        <v>334</v>
      </c>
      <c r="E192" s="120">
        <v>0.38522212362000002</v>
      </c>
      <c r="F192" s="121">
        <f>IF(D192="CO2",E192,IF(D192="CH4",E192*'State 2005 Data'!$J$16,IF(D192="N2O",'State 2005 Data'!$J$17,IF(D192="Other",E192))))</f>
        <v>0.88926174496644295</v>
      </c>
      <c r="G192" s="110"/>
      <c r="H192" s="100"/>
      <c r="I192" s="110"/>
      <c r="J192" s="110"/>
      <c r="K192" s="110"/>
      <c r="L192" s="110"/>
      <c r="M192" s="110"/>
      <c r="N192" s="110"/>
      <c r="O192" s="110"/>
      <c r="P192" s="110"/>
      <c r="Q192" s="110"/>
      <c r="R192" s="110"/>
      <c r="S192" s="110"/>
      <c r="T192" s="110"/>
      <c r="U192" s="110"/>
      <c r="V192" s="110"/>
      <c r="W192" s="110"/>
      <c r="X192" s="110"/>
      <c r="Y192" s="110"/>
      <c r="Z192" s="110"/>
    </row>
    <row r="193" spans="1:26" ht="15.75" customHeight="1">
      <c r="A193" s="118" t="s">
        <v>24</v>
      </c>
      <c r="B193" s="119" t="s">
        <v>25</v>
      </c>
      <c r="C193" s="110" t="s">
        <v>1029</v>
      </c>
      <c r="D193" s="122" t="s">
        <v>1893</v>
      </c>
      <c r="E193" s="120"/>
      <c r="F193" s="121">
        <f>IF(D193="CO2",E193,IF(D193="CH4",E193*'State 2005 Data'!$J$16,IF(D193="N2O",'State 2005 Data'!$J$17,IF(D193="Other",E193))))</f>
        <v>0</v>
      </c>
      <c r="G193" s="110"/>
      <c r="H193" s="100"/>
      <c r="I193" s="110"/>
      <c r="J193" s="110"/>
      <c r="K193" s="110"/>
      <c r="L193" s="110"/>
      <c r="M193" s="110"/>
      <c r="N193" s="110"/>
      <c r="O193" s="110"/>
      <c r="P193" s="110"/>
      <c r="Q193" s="110"/>
      <c r="R193" s="110"/>
      <c r="S193" s="110"/>
      <c r="T193" s="110"/>
      <c r="U193" s="110"/>
      <c r="V193" s="110"/>
      <c r="W193" s="110"/>
      <c r="X193" s="110"/>
      <c r="Y193" s="110"/>
      <c r="Z193" s="110"/>
    </row>
    <row r="194" spans="1:26" ht="15.75" customHeight="1">
      <c r="A194" s="118" t="s">
        <v>24</v>
      </c>
      <c r="B194" s="119" t="s">
        <v>25</v>
      </c>
      <c r="C194" s="110" t="s">
        <v>1361</v>
      </c>
      <c r="D194" s="110" t="s">
        <v>1372</v>
      </c>
      <c r="E194" s="120">
        <v>7.1471620544010257</v>
      </c>
      <c r="F194" s="121">
        <f>IF(D194="CO2",E194,IF(D194="CH4",E194*'State 2005 Data'!$J$16,IF(D194="N2O",'State 2005 Data'!$J$17,IF(D194="Other",E194))))</f>
        <v>7.1471620544010257</v>
      </c>
      <c r="G194" s="110"/>
      <c r="H194" s="100"/>
      <c r="I194" s="110"/>
      <c r="J194" s="110"/>
      <c r="K194" s="110"/>
      <c r="L194" s="110"/>
      <c r="M194" s="110"/>
      <c r="N194" s="110"/>
      <c r="O194" s="110"/>
      <c r="P194" s="110"/>
      <c r="Q194" s="110"/>
      <c r="R194" s="110"/>
      <c r="S194" s="110"/>
      <c r="T194" s="110"/>
      <c r="U194" s="110"/>
      <c r="V194" s="110"/>
      <c r="W194" s="110"/>
      <c r="X194" s="110"/>
      <c r="Y194" s="110"/>
      <c r="Z194" s="110"/>
    </row>
    <row r="195" spans="1:26" ht="15.75" customHeight="1">
      <c r="A195" s="118" t="s">
        <v>24</v>
      </c>
      <c r="B195" s="119" t="s">
        <v>25</v>
      </c>
      <c r="C195" s="110" t="s">
        <v>1361</v>
      </c>
      <c r="D195" s="110" t="s">
        <v>332</v>
      </c>
      <c r="E195" s="120">
        <v>3.8571613749999983E-2</v>
      </c>
      <c r="F195" s="121">
        <f>IF(D195="CO2",E195,IF(D195="CH4",E195*'State 2005 Data'!$J$16,IF(D195="N2O",'State 2005 Data'!$J$17,IF(D195="Other",E195))))</f>
        <v>4.3200207399999989E-2</v>
      </c>
      <c r="G195" s="110"/>
      <c r="H195" s="100"/>
      <c r="I195" s="110"/>
      <c r="J195" s="110"/>
      <c r="K195" s="110"/>
      <c r="L195" s="110"/>
      <c r="M195" s="110"/>
      <c r="N195" s="110"/>
      <c r="O195" s="110"/>
      <c r="P195" s="110"/>
      <c r="Q195" s="110"/>
      <c r="R195" s="110"/>
      <c r="S195" s="110"/>
      <c r="T195" s="110"/>
      <c r="U195" s="110"/>
      <c r="V195" s="110"/>
      <c r="W195" s="110"/>
      <c r="X195" s="110"/>
      <c r="Y195" s="110"/>
      <c r="Z195" s="110"/>
    </row>
    <row r="196" spans="1:26" ht="15.75" customHeight="1">
      <c r="A196" s="118" t="s">
        <v>24</v>
      </c>
      <c r="B196" s="119" t="s">
        <v>25</v>
      </c>
      <c r="C196" s="110" t="s">
        <v>1361</v>
      </c>
      <c r="D196" s="110" t="s">
        <v>334</v>
      </c>
      <c r="E196" s="120">
        <v>1.297185358E-2</v>
      </c>
      <c r="F196" s="121">
        <f>IF(D196="CO2",E196,IF(D196="CH4",E196*'State 2005 Data'!$J$16,IF(D196="N2O",'State 2005 Data'!$J$17,IF(D196="Other",E196))))</f>
        <v>0.88926174496644295</v>
      </c>
      <c r="G196" s="110"/>
      <c r="H196" s="100"/>
      <c r="I196" s="110"/>
      <c r="J196" s="110"/>
      <c r="K196" s="110"/>
      <c r="L196" s="110"/>
      <c r="M196" s="110"/>
      <c r="N196" s="110"/>
      <c r="O196" s="110"/>
      <c r="P196" s="110"/>
      <c r="Q196" s="110"/>
      <c r="R196" s="110"/>
      <c r="S196" s="110"/>
      <c r="T196" s="110"/>
      <c r="U196" s="110"/>
      <c r="V196" s="110"/>
      <c r="W196" s="110"/>
      <c r="X196" s="110"/>
      <c r="Y196" s="110"/>
      <c r="Z196" s="110"/>
    </row>
    <row r="197" spans="1:26" ht="15.75" customHeight="1">
      <c r="A197" s="118" t="s">
        <v>24</v>
      </c>
      <c r="B197" s="119" t="s">
        <v>25</v>
      </c>
      <c r="C197" s="110" t="s">
        <v>1361</v>
      </c>
      <c r="D197" s="122" t="s">
        <v>1893</v>
      </c>
      <c r="E197" s="120"/>
      <c r="F197" s="121">
        <f>IF(D197="CO2",E197,IF(D197="CH4",E197*'State 2005 Data'!$J$16,IF(D197="N2O",'State 2005 Data'!$J$17,IF(D197="Other",E197))))</f>
        <v>0</v>
      </c>
      <c r="G197" s="110"/>
      <c r="H197" s="100"/>
      <c r="I197" s="110"/>
      <c r="J197" s="110"/>
      <c r="K197" s="110"/>
      <c r="L197" s="110"/>
      <c r="M197" s="110"/>
      <c r="N197" s="110"/>
      <c r="O197" s="110"/>
      <c r="P197" s="110"/>
      <c r="Q197" s="110"/>
      <c r="R197" s="110"/>
      <c r="S197" s="110"/>
      <c r="T197" s="110"/>
      <c r="U197" s="110"/>
      <c r="V197" s="110"/>
      <c r="W197" s="110"/>
      <c r="X197" s="110"/>
      <c r="Y197" s="110"/>
      <c r="Z197" s="110"/>
    </row>
    <row r="198" spans="1:26" ht="15.75" customHeight="1">
      <c r="A198" s="118" t="s">
        <v>24</v>
      </c>
      <c r="B198" s="119" t="s">
        <v>25</v>
      </c>
      <c r="C198" s="110" t="s">
        <v>305</v>
      </c>
      <c r="D198" s="110" t="s">
        <v>1372</v>
      </c>
      <c r="E198" s="120">
        <v>113.61701908194929</v>
      </c>
      <c r="F198" s="121">
        <f>IF(D198="CO2",E198,IF(D198="CH4",E198*'State 2005 Data'!$J$16,IF(D198="N2O",'State 2005 Data'!$J$17,IF(D198="Other",E198))))</f>
        <v>113.61701908194929</v>
      </c>
      <c r="G198" s="110"/>
      <c r="H198" s="100"/>
      <c r="I198" s="110"/>
      <c r="J198" s="110"/>
      <c r="K198" s="110"/>
      <c r="L198" s="110"/>
      <c r="M198" s="110"/>
      <c r="N198" s="110"/>
      <c r="O198" s="110"/>
      <c r="P198" s="110"/>
      <c r="Q198" s="110"/>
      <c r="R198" s="110"/>
      <c r="S198" s="110"/>
      <c r="T198" s="110"/>
      <c r="U198" s="110"/>
      <c r="V198" s="110"/>
      <c r="W198" s="110"/>
      <c r="X198" s="110"/>
      <c r="Y198" s="110"/>
      <c r="Z198" s="110"/>
    </row>
    <row r="199" spans="1:26" ht="15.75" customHeight="1">
      <c r="A199" s="118" t="s">
        <v>24</v>
      </c>
      <c r="B199" s="119" t="s">
        <v>25</v>
      </c>
      <c r="C199" s="110" t="s">
        <v>305</v>
      </c>
      <c r="D199" s="110" t="s">
        <v>332</v>
      </c>
      <c r="E199" s="120">
        <v>8.2130164830722538E-2</v>
      </c>
      <c r="F199" s="121">
        <f>IF(D199="CO2",E199,IF(D199="CH4",E199*'State 2005 Data'!$J$16,IF(D199="N2O",'State 2005 Data'!$J$17,IF(D199="Other",E199))))</f>
        <v>9.1985784610409252E-2</v>
      </c>
      <c r="G199" s="110"/>
      <c r="H199" s="100"/>
      <c r="I199" s="110"/>
      <c r="J199" s="110"/>
      <c r="K199" s="110"/>
      <c r="L199" s="110"/>
      <c r="M199" s="110"/>
      <c r="N199" s="110"/>
      <c r="O199" s="110"/>
      <c r="P199" s="110"/>
      <c r="Q199" s="110"/>
      <c r="R199" s="110"/>
      <c r="S199" s="110"/>
      <c r="T199" s="110"/>
      <c r="U199" s="110"/>
      <c r="V199" s="110"/>
      <c r="W199" s="110"/>
      <c r="X199" s="110"/>
      <c r="Y199" s="110"/>
      <c r="Z199" s="110"/>
    </row>
    <row r="200" spans="1:26" ht="15.75" customHeight="1">
      <c r="A200" s="118" t="s">
        <v>24</v>
      </c>
      <c r="B200" s="119" t="s">
        <v>25</v>
      </c>
      <c r="C200" s="110" t="s">
        <v>305</v>
      </c>
      <c r="D200" s="110" t="s">
        <v>334</v>
      </c>
      <c r="E200" s="120">
        <v>1.066754909309976</v>
      </c>
      <c r="F200" s="121">
        <f>IF(D200="CO2",E200,IF(D200="CH4",E200*'State 2005 Data'!$J$16,IF(D200="N2O",'State 2005 Data'!$J$17,IF(D200="Other",E200))))</f>
        <v>0.88926174496644295</v>
      </c>
      <c r="G200" s="110"/>
      <c r="H200" s="100"/>
      <c r="I200" s="110"/>
      <c r="J200" s="110"/>
      <c r="K200" s="110"/>
      <c r="L200" s="110"/>
      <c r="M200" s="110"/>
      <c r="N200" s="110"/>
      <c r="O200" s="110"/>
      <c r="P200" s="110"/>
      <c r="Q200" s="110"/>
      <c r="R200" s="110"/>
      <c r="S200" s="110"/>
      <c r="T200" s="110"/>
      <c r="U200" s="110"/>
      <c r="V200" s="110"/>
      <c r="W200" s="110"/>
      <c r="X200" s="110"/>
      <c r="Y200" s="110"/>
      <c r="Z200" s="110"/>
    </row>
    <row r="201" spans="1:26" ht="15.75" customHeight="1">
      <c r="A201" s="118" t="s">
        <v>24</v>
      </c>
      <c r="B201" s="119" t="s">
        <v>25</v>
      </c>
      <c r="C201" s="110" t="s">
        <v>305</v>
      </c>
      <c r="D201" s="122" t="s">
        <v>1893</v>
      </c>
      <c r="E201" s="120"/>
      <c r="F201" s="121">
        <f>IF(D201="CO2",E201,IF(D201="CH4",E201*'State 2005 Data'!$J$16,IF(D201="N2O",'State 2005 Data'!$J$17,IF(D201="Other",E201))))</f>
        <v>0</v>
      </c>
      <c r="G201" s="110"/>
      <c r="H201" s="100"/>
      <c r="I201" s="110"/>
      <c r="J201" s="110"/>
      <c r="K201" s="110"/>
      <c r="L201" s="110"/>
      <c r="M201" s="110"/>
      <c r="N201" s="110"/>
      <c r="O201" s="110"/>
      <c r="P201" s="110"/>
      <c r="Q201" s="110"/>
      <c r="R201" s="110"/>
      <c r="S201" s="110"/>
      <c r="T201" s="110"/>
      <c r="U201" s="110"/>
      <c r="V201" s="110"/>
      <c r="W201" s="110"/>
      <c r="X201" s="110"/>
      <c r="Y201" s="110"/>
      <c r="Z201" s="110"/>
    </row>
    <row r="202" spans="1:26" ht="15.75" customHeight="1">
      <c r="A202" s="118" t="s">
        <v>24</v>
      </c>
      <c r="B202" s="119" t="s">
        <v>25</v>
      </c>
      <c r="C202" s="110" t="s">
        <v>754</v>
      </c>
      <c r="D202" s="110" t="s">
        <v>1372</v>
      </c>
      <c r="E202" s="121">
        <v>17.307304834425619</v>
      </c>
      <c r="F202" s="121">
        <f>IF(D202="CO2",E202,IF(D202="CH4",E202*'State 2005 Data'!$J$16,IF(D202="N2O",'State 2005 Data'!$J$17,IF(D202="Other",E202))))</f>
        <v>17.307304834425619</v>
      </c>
      <c r="G202" s="110"/>
      <c r="H202" s="100"/>
      <c r="I202" s="110"/>
      <c r="J202" s="110"/>
      <c r="K202" s="110"/>
      <c r="L202" s="110"/>
      <c r="M202" s="110"/>
      <c r="N202" s="110"/>
      <c r="O202" s="110"/>
      <c r="P202" s="110"/>
      <c r="Q202" s="110"/>
      <c r="R202" s="110"/>
      <c r="S202" s="110"/>
      <c r="T202" s="110"/>
      <c r="U202" s="110"/>
      <c r="V202" s="110"/>
      <c r="W202" s="110"/>
      <c r="X202" s="110"/>
      <c r="Y202" s="110"/>
      <c r="Z202" s="110"/>
    </row>
    <row r="203" spans="1:26" ht="15.75" customHeight="1">
      <c r="A203" s="118" t="s">
        <v>24</v>
      </c>
      <c r="B203" s="119" t="s">
        <v>25</v>
      </c>
      <c r="C203" s="110" t="s">
        <v>754</v>
      </c>
      <c r="D203" s="110" t="s">
        <v>332</v>
      </c>
      <c r="E203" s="120">
        <v>5.4055024195238586</v>
      </c>
      <c r="F203" s="121">
        <f>IF(D203="CO2",E203,IF(D203="CH4",E203*'State 2005 Data'!$J$16,IF(D203="N2O",'State 2005 Data'!$J$17,IF(D203="Other",E203))))</f>
        <v>6.0541627098667226</v>
      </c>
      <c r="G203" s="110"/>
      <c r="H203" s="100"/>
      <c r="I203" s="110"/>
      <c r="J203" s="110"/>
      <c r="K203" s="110"/>
      <c r="L203" s="110"/>
      <c r="M203" s="110"/>
      <c r="N203" s="110"/>
      <c r="O203" s="110"/>
      <c r="P203" s="110"/>
      <c r="Q203" s="110"/>
      <c r="R203" s="110"/>
      <c r="S203" s="110"/>
      <c r="T203" s="110"/>
      <c r="U203" s="110"/>
      <c r="V203" s="110"/>
      <c r="W203" s="110"/>
      <c r="X203" s="110"/>
      <c r="Y203" s="110"/>
      <c r="Z203" s="110"/>
    </row>
    <row r="204" spans="1:26" ht="15.75" customHeight="1">
      <c r="A204" s="118" t="s">
        <v>24</v>
      </c>
      <c r="B204" s="119" t="s">
        <v>25</v>
      </c>
      <c r="C204" s="110" t="s">
        <v>754</v>
      </c>
      <c r="D204" s="110" t="s">
        <v>334</v>
      </c>
      <c r="E204" s="120">
        <v>0.1191928749665859</v>
      </c>
      <c r="F204" s="121">
        <f>IF(D204="CO2",E204,IF(D204="CH4",E204*'State 2005 Data'!$J$16,IF(D204="N2O",'State 2005 Data'!$J$17,IF(D204="Other",E204))))</f>
        <v>0.88926174496644295</v>
      </c>
      <c r="G204" s="110"/>
      <c r="H204" s="100"/>
      <c r="I204" s="110"/>
      <c r="J204" s="110"/>
      <c r="K204" s="110"/>
      <c r="L204" s="110"/>
      <c r="M204" s="110"/>
      <c r="N204" s="110"/>
      <c r="O204" s="110"/>
      <c r="P204" s="110"/>
      <c r="Q204" s="110"/>
      <c r="R204" s="110"/>
      <c r="S204" s="110"/>
      <c r="T204" s="110"/>
      <c r="U204" s="110"/>
      <c r="V204" s="110"/>
      <c r="W204" s="110"/>
      <c r="X204" s="110"/>
      <c r="Y204" s="110"/>
      <c r="Z204" s="110"/>
    </row>
    <row r="205" spans="1:26" ht="15.75" customHeight="1">
      <c r="A205" s="118" t="s">
        <v>24</v>
      </c>
      <c r="B205" s="119" t="s">
        <v>25</v>
      </c>
      <c r="C205" s="110" t="s">
        <v>754</v>
      </c>
      <c r="D205" s="110" t="s">
        <v>1893</v>
      </c>
      <c r="E205" s="120">
        <v>6.6549254490800127</v>
      </c>
      <c r="F205" s="121">
        <f>IF(D205="CO2",E205,IF(D205="CH4",E205*'State 2005 Data'!$J$16,IF(D205="N2O",'State 2005 Data'!$J$17,IF(D205="Other",E205))))</f>
        <v>6.6549254490800127</v>
      </c>
      <c r="G205" s="110"/>
      <c r="H205" s="100"/>
      <c r="I205" s="110"/>
      <c r="J205" s="110"/>
      <c r="K205" s="110"/>
      <c r="L205" s="110"/>
      <c r="M205" s="110"/>
      <c r="N205" s="110"/>
      <c r="O205" s="110"/>
      <c r="P205" s="110"/>
      <c r="Q205" s="110"/>
      <c r="R205" s="110"/>
      <c r="S205" s="110"/>
      <c r="T205" s="110"/>
      <c r="U205" s="110"/>
      <c r="V205" s="110"/>
      <c r="W205" s="110"/>
      <c r="X205" s="110"/>
      <c r="Y205" s="110"/>
      <c r="Z205" s="110"/>
    </row>
    <row r="206" spans="1:26" ht="15.75" customHeight="1">
      <c r="A206" s="118" t="s">
        <v>35</v>
      </c>
      <c r="B206" s="119" t="s">
        <v>36</v>
      </c>
      <c r="C206" s="110" t="s">
        <v>1029</v>
      </c>
      <c r="D206" s="110" t="s">
        <v>1372</v>
      </c>
      <c r="E206" s="120">
        <v>91.32605566711716</v>
      </c>
      <c r="F206" s="121">
        <f>IF(D206="CO2",E206,IF(D206="CH4",E206*'State 2005 Data'!$J$16,IF(D206="N2O",'State 2005 Data'!$J$17,IF(D206="Other",E206))))</f>
        <v>91.32605566711716</v>
      </c>
      <c r="G206" s="110"/>
      <c r="H206" s="100"/>
      <c r="I206" s="110"/>
      <c r="J206" s="110"/>
      <c r="K206" s="110"/>
      <c r="L206" s="110"/>
      <c r="M206" s="110"/>
      <c r="N206" s="110"/>
      <c r="O206" s="110"/>
      <c r="P206" s="110"/>
      <c r="Q206" s="110"/>
      <c r="R206" s="110"/>
      <c r="S206" s="110"/>
      <c r="T206" s="110"/>
      <c r="U206" s="110"/>
      <c r="V206" s="110"/>
      <c r="W206" s="110"/>
      <c r="X206" s="110"/>
      <c r="Y206" s="110"/>
      <c r="Z206" s="110"/>
    </row>
    <row r="207" spans="1:26" ht="15.75" customHeight="1">
      <c r="A207" s="118" t="s">
        <v>35</v>
      </c>
      <c r="B207" s="119" t="s">
        <v>36</v>
      </c>
      <c r="C207" s="110" t="s">
        <v>1029</v>
      </c>
      <c r="D207" s="110" t="s">
        <v>332</v>
      </c>
      <c r="E207" s="120">
        <v>2.5502911999999999E-2</v>
      </c>
      <c r="F207" s="121">
        <f>IF(D207="CO2",E207,IF(D207="CH4",E207*'State 2005 Data'!$J$16,IF(D207="N2O",'State 2005 Data'!$J$17,IF(D207="Other",E207))))</f>
        <v>2.8563261440000001E-2</v>
      </c>
      <c r="G207" s="110"/>
      <c r="H207" s="100"/>
      <c r="I207" s="110"/>
      <c r="J207" s="110"/>
      <c r="K207" s="110"/>
      <c r="L207" s="110"/>
      <c r="M207" s="110"/>
      <c r="N207" s="110"/>
      <c r="O207" s="110"/>
      <c r="P207" s="110"/>
      <c r="Q207" s="110"/>
      <c r="R207" s="110"/>
      <c r="S207" s="110"/>
      <c r="T207" s="110"/>
      <c r="U207" s="110"/>
      <c r="V207" s="110"/>
      <c r="W207" s="110"/>
      <c r="X207" s="110"/>
      <c r="Y207" s="110"/>
      <c r="Z207" s="110"/>
    </row>
    <row r="208" spans="1:26" ht="15.75" customHeight="1">
      <c r="A208" s="118" t="s">
        <v>35</v>
      </c>
      <c r="B208" s="119" t="s">
        <v>36</v>
      </c>
      <c r="C208" s="110" t="s">
        <v>1029</v>
      </c>
      <c r="D208" s="110" t="s">
        <v>334</v>
      </c>
      <c r="E208" s="120">
        <v>0.42768784776000002</v>
      </c>
      <c r="F208" s="121">
        <f>IF(D208="CO2",E208,IF(D208="CH4",E208*'State 2005 Data'!$J$16,IF(D208="N2O",'State 2005 Data'!$J$17,IF(D208="Other",E208))))</f>
        <v>0.88926174496644295</v>
      </c>
      <c r="G208" s="110"/>
      <c r="H208" s="100"/>
      <c r="I208" s="110"/>
      <c r="J208" s="110"/>
      <c r="K208" s="110"/>
      <c r="L208" s="110"/>
      <c r="M208" s="110"/>
      <c r="N208" s="110"/>
      <c r="O208" s="110"/>
      <c r="P208" s="110"/>
      <c r="Q208" s="110"/>
      <c r="R208" s="110"/>
      <c r="S208" s="110"/>
      <c r="T208" s="110"/>
      <c r="U208" s="110"/>
      <c r="V208" s="110"/>
      <c r="W208" s="110"/>
      <c r="X208" s="110"/>
      <c r="Y208" s="110"/>
      <c r="Z208" s="110"/>
    </row>
    <row r="209" spans="1:26" ht="15.75" customHeight="1">
      <c r="A209" s="118" t="s">
        <v>35</v>
      </c>
      <c r="B209" s="119" t="s">
        <v>36</v>
      </c>
      <c r="C209" s="110" t="s">
        <v>1029</v>
      </c>
      <c r="D209" s="122" t="s">
        <v>1893</v>
      </c>
      <c r="E209" s="120"/>
      <c r="F209" s="121">
        <f>IF(D209="CO2",E209,IF(D209="CH4",E209*'State 2005 Data'!$J$16,IF(D209="N2O",'State 2005 Data'!$J$17,IF(D209="Other",E209))))</f>
        <v>0</v>
      </c>
      <c r="G209" s="110"/>
      <c r="H209" s="100"/>
      <c r="I209" s="110"/>
      <c r="J209" s="110"/>
      <c r="K209" s="110"/>
      <c r="L209" s="110"/>
      <c r="M209" s="110"/>
      <c r="N209" s="110"/>
      <c r="O209" s="110"/>
      <c r="P209" s="110"/>
      <c r="Q209" s="110"/>
      <c r="R209" s="110"/>
      <c r="S209" s="110"/>
      <c r="T209" s="110"/>
      <c r="U209" s="110"/>
      <c r="V209" s="110"/>
      <c r="W209" s="110"/>
      <c r="X209" s="110"/>
      <c r="Y209" s="110"/>
      <c r="Z209" s="110"/>
    </row>
    <row r="210" spans="1:26" ht="15.75" customHeight="1">
      <c r="A210" s="118" t="s">
        <v>35</v>
      </c>
      <c r="B210" s="119" t="s">
        <v>36</v>
      </c>
      <c r="C210" s="110" t="s">
        <v>1361</v>
      </c>
      <c r="D210" s="110" t="s">
        <v>1372</v>
      </c>
      <c r="E210" s="120">
        <v>36.592351012463148</v>
      </c>
      <c r="F210" s="121">
        <f>IF(D210="CO2",E210,IF(D210="CH4",E210*'State 2005 Data'!$J$16,IF(D210="N2O",'State 2005 Data'!$J$17,IF(D210="Other",E210))))</f>
        <v>36.592351012463148</v>
      </c>
      <c r="G210" s="110"/>
      <c r="H210" s="100"/>
      <c r="I210" s="110"/>
      <c r="J210" s="110"/>
      <c r="K210" s="110"/>
      <c r="L210" s="110"/>
      <c r="M210" s="110"/>
      <c r="N210" s="110"/>
      <c r="O210" s="110"/>
      <c r="P210" s="110"/>
      <c r="Q210" s="110"/>
      <c r="R210" s="110"/>
      <c r="S210" s="110"/>
      <c r="T210" s="110"/>
      <c r="U210" s="110"/>
      <c r="V210" s="110"/>
      <c r="W210" s="110"/>
      <c r="X210" s="110"/>
      <c r="Y210" s="110"/>
      <c r="Z210" s="110"/>
    </row>
    <row r="211" spans="1:26" ht="15.75" customHeight="1">
      <c r="A211" s="118" t="s">
        <v>35</v>
      </c>
      <c r="B211" s="119" t="s">
        <v>36</v>
      </c>
      <c r="C211" s="110" t="s">
        <v>1361</v>
      </c>
      <c r="D211" s="110" t="s">
        <v>332</v>
      </c>
      <c r="E211" s="120">
        <v>0.1392324305</v>
      </c>
      <c r="F211" s="121">
        <f>IF(D211="CO2",E211,IF(D211="CH4",E211*'State 2005 Data'!$J$16,IF(D211="N2O",'State 2005 Data'!$J$17,IF(D211="Other",E211))))</f>
        <v>0.15594032216000001</v>
      </c>
      <c r="G211" s="110"/>
      <c r="H211" s="100"/>
      <c r="I211" s="110"/>
      <c r="J211" s="110"/>
      <c r="K211" s="110"/>
      <c r="L211" s="110"/>
      <c r="M211" s="110"/>
      <c r="N211" s="110"/>
      <c r="O211" s="110"/>
      <c r="P211" s="110"/>
      <c r="Q211" s="110"/>
      <c r="R211" s="110"/>
      <c r="S211" s="110"/>
      <c r="T211" s="110"/>
      <c r="U211" s="110"/>
      <c r="V211" s="110"/>
      <c r="W211" s="110"/>
      <c r="X211" s="110"/>
      <c r="Y211" s="110"/>
      <c r="Z211" s="110"/>
    </row>
    <row r="212" spans="1:26" ht="15.75" customHeight="1">
      <c r="A212" s="118" t="s">
        <v>35</v>
      </c>
      <c r="B212" s="119" t="s">
        <v>36</v>
      </c>
      <c r="C212" s="110" t="s">
        <v>1361</v>
      </c>
      <c r="D212" s="110" t="s">
        <v>334</v>
      </c>
      <c r="E212" s="120">
        <v>3.2298506499999997E-2</v>
      </c>
      <c r="F212" s="121">
        <f>IF(D212="CO2",E212,IF(D212="CH4",E212*'State 2005 Data'!$J$16,IF(D212="N2O",'State 2005 Data'!$J$17,IF(D212="Other",E212))))</f>
        <v>0.88926174496644295</v>
      </c>
      <c r="G212" s="110"/>
      <c r="H212" s="100"/>
      <c r="I212" s="110"/>
      <c r="J212" s="110"/>
      <c r="K212" s="110"/>
      <c r="L212" s="110"/>
      <c r="M212" s="110"/>
      <c r="N212" s="110"/>
      <c r="O212" s="110"/>
      <c r="P212" s="110"/>
      <c r="Q212" s="110"/>
      <c r="R212" s="110"/>
      <c r="S212" s="110"/>
      <c r="T212" s="110"/>
      <c r="U212" s="110"/>
      <c r="V212" s="110"/>
      <c r="W212" s="110"/>
      <c r="X212" s="110"/>
      <c r="Y212" s="110"/>
      <c r="Z212" s="110"/>
    </row>
    <row r="213" spans="1:26" ht="15.75" customHeight="1">
      <c r="A213" s="118" t="s">
        <v>35</v>
      </c>
      <c r="B213" s="119" t="s">
        <v>36</v>
      </c>
      <c r="C213" s="110" t="s">
        <v>1361</v>
      </c>
      <c r="D213" s="122" t="s">
        <v>1893</v>
      </c>
      <c r="E213" s="120"/>
      <c r="F213" s="121">
        <f>IF(D213="CO2",E213,IF(D213="CH4",E213*'State 2005 Data'!$J$16,IF(D213="N2O",'State 2005 Data'!$J$17,IF(D213="Other",E213))))</f>
        <v>0</v>
      </c>
      <c r="G213" s="110"/>
      <c r="H213" s="100"/>
      <c r="I213" s="110"/>
      <c r="J213" s="110"/>
      <c r="K213" s="110"/>
      <c r="L213" s="110"/>
      <c r="M213" s="110"/>
      <c r="N213" s="110"/>
      <c r="O213" s="110"/>
      <c r="P213" s="110"/>
      <c r="Q213" s="110"/>
      <c r="R213" s="110"/>
      <c r="S213" s="110"/>
      <c r="T213" s="110"/>
      <c r="U213" s="110"/>
      <c r="V213" s="110"/>
      <c r="W213" s="110"/>
      <c r="X213" s="110"/>
      <c r="Y213" s="110"/>
      <c r="Z213" s="110"/>
    </row>
    <row r="214" spans="1:26" ht="15.75" customHeight="1">
      <c r="A214" s="118" t="s">
        <v>35</v>
      </c>
      <c r="B214" s="119" t="s">
        <v>36</v>
      </c>
      <c r="C214" s="110" t="s">
        <v>305</v>
      </c>
      <c r="D214" s="110" t="s">
        <v>1372</v>
      </c>
      <c r="E214" s="120">
        <v>76.820478528891528</v>
      </c>
      <c r="F214" s="121">
        <f>IF(D214="CO2",E214,IF(D214="CH4",E214*'State 2005 Data'!$J$16,IF(D214="N2O",'State 2005 Data'!$J$17,IF(D214="Other",E214))))</f>
        <v>76.820478528891528</v>
      </c>
      <c r="G214" s="110"/>
      <c r="H214" s="100"/>
      <c r="I214" s="110"/>
      <c r="J214" s="110"/>
      <c r="K214" s="110"/>
      <c r="L214" s="110"/>
      <c r="M214" s="110"/>
      <c r="N214" s="110"/>
      <c r="O214" s="110"/>
      <c r="P214" s="110"/>
      <c r="Q214" s="110"/>
      <c r="R214" s="110"/>
      <c r="S214" s="110"/>
      <c r="T214" s="110"/>
      <c r="U214" s="110"/>
      <c r="V214" s="110"/>
      <c r="W214" s="110"/>
      <c r="X214" s="110"/>
      <c r="Y214" s="110"/>
      <c r="Z214" s="110"/>
    </row>
    <row r="215" spans="1:26" ht="15.75" customHeight="1">
      <c r="A215" s="118" t="s">
        <v>35</v>
      </c>
      <c r="B215" s="119" t="s">
        <v>36</v>
      </c>
      <c r="C215" s="110" t="s">
        <v>305</v>
      </c>
      <c r="D215" s="110" t="s">
        <v>332</v>
      </c>
      <c r="E215" s="120">
        <v>8.2130164830722538E-2</v>
      </c>
      <c r="F215" s="121">
        <f>IF(D215="CO2",E215,IF(D215="CH4",E215*'State 2005 Data'!$J$16,IF(D215="N2O",'State 2005 Data'!$J$17,IF(D215="Other",E215))))</f>
        <v>9.1985784610409252E-2</v>
      </c>
      <c r="G215" s="110"/>
      <c r="H215" s="100"/>
      <c r="I215" s="110"/>
      <c r="J215" s="110"/>
      <c r="K215" s="110"/>
      <c r="L215" s="110"/>
      <c r="M215" s="110"/>
      <c r="N215" s="110"/>
      <c r="O215" s="110"/>
      <c r="P215" s="110"/>
      <c r="Q215" s="110"/>
      <c r="R215" s="110"/>
      <c r="S215" s="110"/>
      <c r="T215" s="110"/>
      <c r="U215" s="110"/>
      <c r="V215" s="110"/>
      <c r="W215" s="110"/>
      <c r="X215" s="110"/>
      <c r="Y215" s="110"/>
      <c r="Z215" s="110"/>
    </row>
    <row r="216" spans="1:26" ht="15.75" customHeight="1">
      <c r="A216" s="118" t="s">
        <v>35</v>
      </c>
      <c r="B216" s="119" t="s">
        <v>36</v>
      </c>
      <c r="C216" s="110" t="s">
        <v>305</v>
      </c>
      <c r="D216" s="110" t="s">
        <v>334</v>
      </c>
      <c r="E216" s="120">
        <v>1.066754909309976</v>
      </c>
      <c r="F216" s="121">
        <f>IF(D216="CO2",E216,IF(D216="CH4",E216*'State 2005 Data'!$J$16,IF(D216="N2O",'State 2005 Data'!$J$17,IF(D216="Other",E216))))</f>
        <v>0.88926174496644295</v>
      </c>
      <c r="G216" s="110"/>
      <c r="H216" s="100"/>
      <c r="I216" s="110"/>
      <c r="J216" s="110"/>
      <c r="K216" s="110"/>
      <c r="L216" s="110"/>
      <c r="M216" s="110"/>
      <c r="N216" s="110"/>
      <c r="O216" s="110"/>
      <c r="P216" s="110"/>
      <c r="Q216" s="110"/>
      <c r="R216" s="110"/>
      <c r="S216" s="110"/>
      <c r="T216" s="110"/>
      <c r="U216" s="110"/>
      <c r="V216" s="110"/>
      <c r="W216" s="110"/>
      <c r="X216" s="110"/>
      <c r="Y216" s="110"/>
      <c r="Z216" s="110"/>
    </row>
    <row r="217" spans="1:26" ht="15.75" customHeight="1">
      <c r="A217" s="118" t="s">
        <v>35</v>
      </c>
      <c r="B217" s="119" t="s">
        <v>36</v>
      </c>
      <c r="C217" s="110" t="s">
        <v>305</v>
      </c>
      <c r="D217" s="122" t="s">
        <v>1893</v>
      </c>
      <c r="E217" s="120"/>
      <c r="F217" s="121">
        <f>IF(D217="CO2",E217,IF(D217="CH4",E217*'State 2005 Data'!$J$16,IF(D217="N2O",'State 2005 Data'!$J$17,IF(D217="Other",E217))))</f>
        <v>0</v>
      </c>
      <c r="G217" s="110"/>
      <c r="H217" s="100"/>
      <c r="I217" s="110"/>
      <c r="J217" s="110"/>
      <c r="K217" s="110"/>
      <c r="L217" s="110"/>
      <c r="M217" s="110"/>
      <c r="N217" s="110"/>
      <c r="O217" s="110"/>
      <c r="P217" s="110"/>
      <c r="Q217" s="110"/>
      <c r="R217" s="110"/>
      <c r="S217" s="110"/>
      <c r="T217" s="110"/>
      <c r="U217" s="110"/>
      <c r="V217" s="110"/>
      <c r="W217" s="110"/>
      <c r="X217" s="110"/>
      <c r="Y217" s="110"/>
      <c r="Z217" s="110"/>
    </row>
    <row r="218" spans="1:26" ht="15.75" customHeight="1">
      <c r="A218" s="118" t="s">
        <v>35</v>
      </c>
      <c r="B218" s="119" t="s">
        <v>36</v>
      </c>
      <c r="C218" s="110" t="s">
        <v>754</v>
      </c>
      <c r="D218" s="110" t="s">
        <v>1372</v>
      </c>
      <c r="E218" s="121">
        <v>44.346810454061938</v>
      </c>
      <c r="F218" s="121">
        <f>IF(D218="CO2",E218,IF(D218="CH4",E218*'State 2005 Data'!$J$16,IF(D218="N2O",'State 2005 Data'!$J$17,IF(D218="Other",E218))))</f>
        <v>44.346810454061938</v>
      </c>
      <c r="G218" s="110"/>
      <c r="H218" s="100"/>
      <c r="I218" s="110"/>
      <c r="J218" s="110"/>
      <c r="K218" s="110"/>
      <c r="L218" s="110"/>
      <c r="M218" s="110"/>
      <c r="N218" s="110"/>
      <c r="O218" s="110"/>
      <c r="P218" s="110"/>
      <c r="Q218" s="110"/>
      <c r="R218" s="110"/>
      <c r="S218" s="110"/>
      <c r="T218" s="110"/>
      <c r="U218" s="110"/>
      <c r="V218" s="110"/>
      <c r="W218" s="110"/>
      <c r="X218" s="110"/>
      <c r="Y218" s="110"/>
      <c r="Z218" s="110"/>
    </row>
    <row r="219" spans="1:26" ht="15.75" customHeight="1">
      <c r="A219" s="118" t="s">
        <v>35</v>
      </c>
      <c r="B219" s="119" t="s">
        <v>36</v>
      </c>
      <c r="C219" s="110" t="s">
        <v>754</v>
      </c>
      <c r="D219" s="110" t="s">
        <v>332</v>
      </c>
      <c r="E219" s="120">
        <v>7.3419556746771004</v>
      </c>
      <c r="F219" s="121">
        <f>IF(D219="CO2",E219,IF(D219="CH4",E219*'State 2005 Data'!$J$16,IF(D219="N2O",'State 2005 Data'!$J$17,IF(D219="Other",E219))))</f>
        <v>8.2229903556383537</v>
      </c>
      <c r="G219" s="110"/>
      <c r="H219" s="100"/>
      <c r="I219" s="110"/>
      <c r="J219" s="110"/>
      <c r="K219" s="110"/>
      <c r="L219" s="110"/>
      <c r="M219" s="110"/>
      <c r="N219" s="110"/>
      <c r="O219" s="110"/>
      <c r="P219" s="110"/>
      <c r="Q219" s="110"/>
      <c r="R219" s="110"/>
      <c r="S219" s="110"/>
      <c r="T219" s="110"/>
      <c r="U219" s="110"/>
      <c r="V219" s="110"/>
      <c r="W219" s="110"/>
      <c r="X219" s="110"/>
      <c r="Y219" s="110"/>
      <c r="Z219" s="110"/>
    </row>
    <row r="220" spans="1:26" ht="15.75" customHeight="1">
      <c r="A220" s="118" t="s">
        <v>35</v>
      </c>
      <c r="B220" s="119" t="s">
        <v>36</v>
      </c>
      <c r="C220" s="110" t="s">
        <v>754</v>
      </c>
      <c r="D220" s="110" t="s">
        <v>334</v>
      </c>
      <c r="E220" s="120">
        <v>7.3166243436791858E-2</v>
      </c>
      <c r="F220" s="121">
        <f>IF(D220="CO2",E220,IF(D220="CH4",E220*'State 2005 Data'!$J$16,IF(D220="N2O",'State 2005 Data'!$J$17,IF(D220="Other",E220))))</f>
        <v>0.88926174496644295</v>
      </c>
      <c r="G220" s="110"/>
      <c r="H220" s="100"/>
      <c r="I220" s="110"/>
      <c r="J220" s="110"/>
      <c r="K220" s="110"/>
      <c r="L220" s="110"/>
      <c r="M220" s="110"/>
      <c r="N220" s="110"/>
      <c r="O220" s="110"/>
      <c r="P220" s="110"/>
      <c r="Q220" s="110"/>
      <c r="R220" s="110"/>
      <c r="S220" s="110"/>
      <c r="T220" s="110"/>
      <c r="U220" s="110"/>
      <c r="V220" s="110"/>
      <c r="W220" s="110"/>
      <c r="X220" s="110"/>
      <c r="Y220" s="110"/>
      <c r="Z220" s="110"/>
    </row>
    <row r="221" spans="1:26" ht="15.75" customHeight="1">
      <c r="A221" s="118" t="s">
        <v>35</v>
      </c>
      <c r="B221" s="119" t="s">
        <v>36</v>
      </c>
      <c r="C221" s="110" t="s">
        <v>754</v>
      </c>
      <c r="D221" s="110" t="s">
        <v>1893</v>
      </c>
      <c r="E221" s="120">
        <v>4.7202127697351726</v>
      </c>
      <c r="F221" s="121">
        <f>IF(D221="CO2",E221,IF(D221="CH4",E221*'State 2005 Data'!$J$16,IF(D221="N2O",'State 2005 Data'!$J$17,IF(D221="Other",E221))))</f>
        <v>4.7202127697351726</v>
      </c>
      <c r="G221" s="110"/>
      <c r="H221" s="100"/>
      <c r="I221" s="110"/>
      <c r="J221" s="110"/>
      <c r="K221" s="110"/>
      <c r="L221" s="110"/>
      <c r="M221" s="110"/>
      <c r="N221" s="110"/>
      <c r="O221" s="110"/>
      <c r="P221" s="110"/>
      <c r="Q221" s="110"/>
      <c r="R221" s="110"/>
      <c r="S221" s="110"/>
      <c r="T221" s="110"/>
      <c r="U221" s="110"/>
      <c r="V221" s="110"/>
      <c r="W221" s="110"/>
      <c r="X221" s="110"/>
      <c r="Y221" s="110"/>
      <c r="Z221" s="110"/>
    </row>
    <row r="222" spans="1:26" ht="15.75" customHeight="1">
      <c r="A222" s="118" t="s">
        <v>38</v>
      </c>
      <c r="B222" s="119" t="s">
        <v>39</v>
      </c>
      <c r="C222" s="110" t="s">
        <v>1029</v>
      </c>
      <c r="D222" s="110" t="s">
        <v>1372</v>
      </c>
      <c r="E222" s="120">
        <v>118.8417901899133</v>
      </c>
      <c r="F222" s="121">
        <f>IF(D222="CO2",E222,IF(D222="CH4",E222*'State 2005 Data'!$J$16,IF(D222="N2O",'State 2005 Data'!$J$17,IF(D222="Other",E222))))</f>
        <v>118.8417901899133</v>
      </c>
      <c r="G222" s="110"/>
      <c r="H222" s="100"/>
      <c r="I222" s="110"/>
      <c r="J222" s="110"/>
      <c r="K222" s="110"/>
      <c r="L222" s="110"/>
      <c r="M222" s="110"/>
      <c r="N222" s="110"/>
      <c r="O222" s="110"/>
      <c r="P222" s="110"/>
      <c r="Q222" s="110"/>
      <c r="R222" s="110"/>
      <c r="S222" s="110"/>
      <c r="T222" s="110"/>
      <c r="U222" s="110"/>
      <c r="V222" s="110"/>
      <c r="W222" s="110"/>
      <c r="X222" s="110"/>
      <c r="Y222" s="110"/>
      <c r="Z222" s="110"/>
    </row>
    <row r="223" spans="1:26" ht="15.75" customHeight="1">
      <c r="A223" s="118" t="s">
        <v>38</v>
      </c>
      <c r="B223" s="119" t="s">
        <v>39</v>
      </c>
      <c r="C223" s="110" t="s">
        <v>1029</v>
      </c>
      <c r="D223" s="110" t="s">
        <v>332</v>
      </c>
      <c r="E223" s="120">
        <v>3.2869988000000003E-2</v>
      </c>
      <c r="F223" s="121">
        <f>IF(D223="CO2",E223,IF(D223="CH4",E223*'State 2005 Data'!$J$16,IF(D223="N2O",'State 2005 Data'!$J$17,IF(D223="Other",E223))))</f>
        <v>3.6814386560000009E-2</v>
      </c>
      <c r="G223" s="110"/>
      <c r="H223" s="100"/>
      <c r="I223" s="110"/>
      <c r="J223" s="110"/>
      <c r="K223" s="110"/>
      <c r="L223" s="110"/>
      <c r="M223" s="110"/>
      <c r="N223" s="110"/>
      <c r="O223" s="110"/>
      <c r="P223" s="110"/>
      <c r="Q223" s="110"/>
      <c r="R223" s="110"/>
      <c r="S223" s="110"/>
      <c r="T223" s="110"/>
      <c r="U223" s="110"/>
      <c r="V223" s="110"/>
      <c r="W223" s="110"/>
      <c r="X223" s="110"/>
      <c r="Y223" s="110"/>
      <c r="Z223" s="110"/>
    </row>
    <row r="224" spans="1:26" ht="15.75" customHeight="1">
      <c r="A224" s="118" t="s">
        <v>38</v>
      </c>
      <c r="B224" s="119" t="s">
        <v>39</v>
      </c>
      <c r="C224" s="110" t="s">
        <v>1029</v>
      </c>
      <c r="D224" s="110" t="s">
        <v>334</v>
      </c>
      <c r="E224" s="120">
        <v>0.56993080206000002</v>
      </c>
      <c r="F224" s="121">
        <f>IF(D224="CO2",E224,IF(D224="CH4",E224*'State 2005 Data'!$J$16,IF(D224="N2O",'State 2005 Data'!$J$17,IF(D224="Other",E224))))</f>
        <v>0.88926174496644295</v>
      </c>
      <c r="G224" s="110"/>
      <c r="H224" s="100"/>
      <c r="I224" s="110"/>
      <c r="J224" s="110"/>
      <c r="K224" s="110"/>
      <c r="L224" s="110"/>
      <c r="M224" s="110"/>
      <c r="N224" s="110"/>
      <c r="O224" s="110"/>
      <c r="P224" s="110"/>
      <c r="Q224" s="110"/>
      <c r="R224" s="110"/>
      <c r="S224" s="110"/>
      <c r="T224" s="110"/>
      <c r="U224" s="110"/>
      <c r="V224" s="110"/>
      <c r="W224" s="110"/>
      <c r="X224" s="110"/>
      <c r="Y224" s="110"/>
      <c r="Z224" s="110"/>
    </row>
    <row r="225" spans="1:26" ht="15.75" customHeight="1">
      <c r="A225" s="118" t="s">
        <v>38</v>
      </c>
      <c r="B225" s="119" t="s">
        <v>39</v>
      </c>
      <c r="C225" s="110" t="s">
        <v>1029</v>
      </c>
      <c r="D225" s="122" t="s">
        <v>1893</v>
      </c>
      <c r="E225" s="120"/>
      <c r="F225" s="121">
        <f>IF(D225="CO2",E225,IF(D225="CH4",E225*'State 2005 Data'!$J$16,IF(D225="N2O",'State 2005 Data'!$J$17,IF(D225="Other",E225))))</f>
        <v>0</v>
      </c>
      <c r="G225" s="110"/>
      <c r="H225" s="100"/>
      <c r="I225" s="110"/>
      <c r="J225" s="110"/>
      <c r="K225" s="110"/>
      <c r="L225" s="110"/>
      <c r="M225" s="110"/>
      <c r="N225" s="110"/>
      <c r="O225" s="110"/>
      <c r="P225" s="110"/>
      <c r="Q225" s="110"/>
      <c r="R225" s="110"/>
      <c r="S225" s="110"/>
      <c r="T225" s="110"/>
      <c r="U225" s="110"/>
      <c r="V225" s="110"/>
      <c r="W225" s="110"/>
      <c r="X225" s="110"/>
      <c r="Y225" s="110"/>
      <c r="Z225" s="110"/>
    </row>
    <row r="226" spans="1:26" ht="15.75" customHeight="1">
      <c r="A226" s="118" t="s">
        <v>38</v>
      </c>
      <c r="B226" s="119" t="s">
        <v>39</v>
      </c>
      <c r="C226" s="110" t="s">
        <v>1361</v>
      </c>
      <c r="D226" s="110" t="s">
        <v>1372</v>
      </c>
      <c r="E226" s="120">
        <v>14.94514739401354</v>
      </c>
      <c r="F226" s="121">
        <f>IF(D226="CO2",E226,IF(D226="CH4",E226*'State 2005 Data'!$J$16,IF(D226="N2O",'State 2005 Data'!$J$17,IF(D226="Other",E226))))</f>
        <v>14.94514739401354</v>
      </c>
      <c r="G226" s="110"/>
      <c r="H226" s="100"/>
      <c r="I226" s="110"/>
      <c r="J226" s="110"/>
      <c r="K226" s="110"/>
      <c r="L226" s="110"/>
      <c r="M226" s="110"/>
      <c r="N226" s="110"/>
      <c r="O226" s="110"/>
      <c r="P226" s="110"/>
      <c r="Q226" s="110"/>
      <c r="R226" s="110"/>
      <c r="S226" s="110"/>
      <c r="T226" s="110"/>
      <c r="U226" s="110"/>
      <c r="V226" s="110"/>
      <c r="W226" s="110"/>
      <c r="X226" s="110"/>
      <c r="Y226" s="110"/>
      <c r="Z226" s="110"/>
    </row>
    <row r="227" spans="1:26" ht="15.75" customHeight="1">
      <c r="A227" s="118" t="s">
        <v>38</v>
      </c>
      <c r="B227" s="119" t="s">
        <v>39</v>
      </c>
      <c r="C227" s="110" t="s">
        <v>1361</v>
      </c>
      <c r="D227" s="110" t="s">
        <v>332</v>
      </c>
      <c r="E227" s="120">
        <v>0.14570402825000001</v>
      </c>
      <c r="F227" s="121">
        <f>IF(D227="CO2",E227,IF(D227="CH4",E227*'State 2005 Data'!$J$16,IF(D227="N2O",'State 2005 Data'!$J$17,IF(D227="Other",E227))))</f>
        <v>0.16318851164000003</v>
      </c>
      <c r="G227" s="110"/>
      <c r="H227" s="100"/>
      <c r="I227" s="110"/>
      <c r="J227" s="110"/>
      <c r="K227" s="110"/>
      <c r="L227" s="110"/>
      <c r="M227" s="110"/>
      <c r="N227" s="110"/>
      <c r="O227" s="110"/>
      <c r="P227" s="110"/>
      <c r="Q227" s="110"/>
      <c r="R227" s="110"/>
      <c r="S227" s="110"/>
      <c r="T227" s="110"/>
      <c r="U227" s="110"/>
      <c r="V227" s="110"/>
      <c r="W227" s="110"/>
      <c r="X227" s="110"/>
      <c r="Y227" s="110"/>
      <c r="Z227" s="110"/>
    </row>
    <row r="228" spans="1:26" ht="15.75" customHeight="1">
      <c r="A228" s="118" t="s">
        <v>38</v>
      </c>
      <c r="B228" s="119" t="s">
        <v>39</v>
      </c>
      <c r="C228" s="110" t="s">
        <v>1361</v>
      </c>
      <c r="D228" s="110" t="s">
        <v>334</v>
      </c>
      <c r="E228" s="120">
        <v>3.1460560300000003E-2</v>
      </c>
      <c r="F228" s="121">
        <f>IF(D228="CO2",E228,IF(D228="CH4",E228*'State 2005 Data'!$J$16,IF(D228="N2O",'State 2005 Data'!$J$17,IF(D228="Other",E228))))</f>
        <v>0.88926174496644295</v>
      </c>
      <c r="G228" s="110"/>
      <c r="H228" s="100"/>
      <c r="I228" s="110"/>
      <c r="J228" s="110"/>
      <c r="K228" s="110"/>
      <c r="L228" s="110"/>
      <c r="M228" s="110"/>
      <c r="N228" s="110"/>
      <c r="O228" s="110"/>
      <c r="P228" s="110"/>
      <c r="Q228" s="110"/>
      <c r="R228" s="110"/>
      <c r="S228" s="110"/>
      <c r="T228" s="110"/>
      <c r="U228" s="110"/>
      <c r="V228" s="110"/>
      <c r="W228" s="110"/>
      <c r="X228" s="110"/>
      <c r="Y228" s="110"/>
      <c r="Z228" s="110"/>
    </row>
    <row r="229" spans="1:26" ht="15.75" customHeight="1">
      <c r="A229" s="118" t="s">
        <v>38</v>
      </c>
      <c r="B229" s="119" t="s">
        <v>39</v>
      </c>
      <c r="C229" s="110" t="s">
        <v>1361</v>
      </c>
      <c r="D229" s="122" t="s">
        <v>1893</v>
      </c>
      <c r="E229" s="120"/>
      <c r="F229" s="121">
        <f>IF(D229="CO2",E229,IF(D229="CH4",E229*'State 2005 Data'!$J$16,IF(D229="N2O",'State 2005 Data'!$J$17,IF(D229="Other",E229))))</f>
        <v>0</v>
      </c>
      <c r="G229" s="110"/>
      <c r="H229" s="100"/>
      <c r="I229" s="110"/>
      <c r="J229" s="110"/>
      <c r="K229" s="110"/>
      <c r="L229" s="110"/>
      <c r="M229" s="110"/>
      <c r="N229" s="110"/>
      <c r="O229" s="110"/>
      <c r="P229" s="110"/>
      <c r="Q229" s="110"/>
      <c r="R229" s="110"/>
      <c r="S229" s="110"/>
      <c r="T229" s="110"/>
      <c r="U229" s="110"/>
      <c r="V229" s="110"/>
      <c r="W229" s="110"/>
      <c r="X229" s="110"/>
      <c r="Y229" s="110"/>
      <c r="Z229" s="110"/>
    </row>
    <row r="230" spans="1:26" ht="15.75" customHeight="1">
      <c r="A230" s="118" t="s">
        <v>38</v>
      </c>
      <c r="B230" s="119" t="s">
        <v>39</v>
      </c>
      <c r="C230" s="110" t="s">
        <v>305</v>
      </c>
      <c r="D230" s="110" t="s">
        <v>1372</v>
      </c>
      <c r="E230" s="120">
        <v>45.307164047810048</v>
      </c>
      <c r="F230" s="121">
        <f>IF(D230="CO2",E230,IF(D230="CH4",E230*'State 2005 Data'!$J$16,IF(D230="N2O",'State 2005 Data'!$J$17,IF(D230="Other",E230))))</f>
        <v>45.307164047810048</v>
      </c>
      <c r="G230" s="110"/>
      <c r="H230" s="100"/>
      <c r="I230" s="110"/>
      <c r="J230" s="110"/>
      <c r="K230" s="110"/>
      <c r="L230" s="110"/>
      <c r="M230" s="110"/>
      <c r="N230" s="110"/>
      <c r="O230" s="110"/>
      <c r="P230" s="110"/>
      <c r="Q230" s="110"/>
      <c r="R230" s="110"/>
      <c r="S230" s="110"/>
      <c r="T230" s="110"/>
      <c r="U230" s="110"/>
      <c r="V230" s="110"/>
      <c r="W230" s="110"/>
      <c r="X230" s="110"/>
      <c r="Y230" s="110"/>
      <c r="Z230" s="110"/>
    </row>
    <row r="231" spans="1:26" ht="15.75" customHeight="1">
      <c r="A231" s="118" t="s">
        <v>38</v>
      </c>
      <c r="B231" s="119" t="s">
        <v>39</v>
      </c>
      <c r="C231" s="110" t="s">
        <v>305</v>
      </c>
      <c r="D231" s="110" t="s">
        <v>332</v>
      </c>
      <c r="E231" s="120">
        <v>8.2130164830722538E-2</v>
      </c>
      <c r="F231" s="121">
        <f>IF(D231="CO2",E231,IF(D231="CH4",E231*'State 2005 Data'!$J$16,IF(D231="N2O",'State 2005 Data'!$J$17,IF(D231="Other",E231))))</f>
        <v>9.1985784610409252E-2</v>
      </c>
      <c r="G231" s="110"/>
      <c r="H231" s="100"/>
      <c r="I231" s="110"/>
      <c r="J231" s="110"/>
      <c r="K231" s="110"/>
      <c r="L231" s="110"/>
      <c r="M231" s="110"/>
      <c r="N231" s="110"/>
      <c r="O231" s="110"/>
      <c r="P231" s="110"/>
      <c r="Q231" s="110"/>
      <c r="R231" s="110"/>
      <c r="S231" s="110"/>
      <c r="T231" s="110"/>
      <c r="U231" s="110"/>
      <c r="V231" s="110"/>
      <c r="W231" s="110"/>
      <c r="X231" s="110"/>
      <c r="Y231" s="110"/>
      <c r="Z231" s="110"/>
    </row>
    <row r="232" spans="1:26" ht="15.75" customHeight="1">
      <c r="A232" s="118" t="s">
        <v>38</v>
      </c>
      <c r="B232" s="119" t="s">
        <v>39</v>
      </c>
      <c r="C232" s="110" t="s">
        <v>305</v>
      </c>
      <c r="D232" s="110" t="s">
        <v>334</v>
      </c>
      <c r="E232" s="120">
        <v>1.066754909309976</v>
      </c>
      <c r="F232" s="121">
        <f>IF(D232="CO2",E232,IF(D232="CH4",E232*'State 2005 Data'!$J$16,IF(D232="N2O",'State 2005 Data'!$J$17,IF(D232="Other",E232))))</f>
        <v>0.88926174496644295</v>
      </c>
      <c r="G232" s="110"/>
      <c r="H232" s="100"/>
      <c r="I232" s="110"/>
      <c r="J232" s="110"/>
      <c r="K232" s="110"/>
      <c r="L232" s="110"/>
      <c r="M232" s="110"/>
      <c r="N232" s="110"/>
      <c r="O232" s="110"/>
      <c r="P232" s="110"/>
      <c r="Q232" s="110"/>
      <c r="R232" s="110"/>
      <c r="S232" s="110"/>
      <c r="T232" s="110"/>
      <c r="U232" s="110"/>
      <c r="V232" s="110"/>
      <c r="W232" s="110"/>
      <c r="X232" s="110"/>
      <c r="Y232" s="110"/>
      <c r="Z232" s="110"/>
    </row>
    <row r="233" spans="1:26" ht="15.75" customHeight="1">
      <c r="A233" s="118" t="s">
        <v>38</v>
      </c>
      <c r="B233" s="119" t="s">
        <v>39</v>
      </c>
      <c r="C233" s="110" t="s">
        <v>305</v>
      </c>
      <c r="D233" s="122" t="s">
        <v>1893</v>
      </c>
      <c r="E233" s="120"/>
      <c r="F233" s="121">
        <f>IF(D233="CO2",E233,IF(D233="CH4",E233*'State 2005 Data'!$J$16,IF(D233="N2O",'State 2005 Data'!$J$17,IF(D233="Other",E233))))</f>
        <v>0</v>
      </c>
      <c r="G233" s="110"/>
      <c r="H233" s="100"/>
      <c r="I233" s="110"/>
      <c r="J233" s="110"/>
      <c r="K233" s="110"/>
      <c r="L233" s="110"/>
      <c r="M233" s="110"/>
      <c r="N233" s="110"/>
      <c r="O233" s="110"/>
      <c r="P233" s="110"/>
      <c r="Q233" s="110"/>
      <c r="R233" s="110"/>
      <c r="S233" s="110"/>
      <c r="T233" s="110"/>
      <c r="U233" s="110"/>
      <c r="V233" s="110"/>
      <c r="W233" s="110"/>
      <c r="X233" s="110"/>
      <c r="Y233" s="110"/>
      <c r="Z233" s="110"/>
    </row>
    <row r="234" spans="1:26" ht="15.75" customHeight="1">
      <c r="A234" s="118" t="s">
        <v>38</v>
      </c>
      <c r="B234" s="119" t="s">
        <v>39</v>
      </c>
      <c r="C234" s="110" t="s">
        <v>754</v>
      </c>
      <c r="D234" s="110" t="s">
        <v>1372</v>
      </c>
      <c r="E234" s="121">
        <v>73.835147937354691</v>
      </c>
      <c r="F234" s="121">
        <f>IF(D234="CO2",E234,IF(D234="CH4",E234*'State 2005 Data'!$J$16,IF(D234="N2O",'State 2005 Data'!$J$17,IF(D234="Other",E234))))</f>
        <v>73.835147937354691</v>
      </c>
      <c r="G234" s="110"/>
      <c r="H234" s="100"/>
      <c r="I234" s="110"/>
      <c r="J234" s="110"/>
      <c r="K234" s="110"/>
      <c r="L234" s="110"/>
      <c r="M234" s="110"/>
      <c r="N234" s="110"/>
      <c r="O234" s="110"/>
      <c r="P234" s="110"/>
      <c r="Q234" s="110"/>
      <c r="R234" s="110"/>
      <c r="S234" s="110"/>
      <c r="T234" s="110"/>
      <c r="U234" s="110"/>
      <c r="V234" s="110"/>
      <c r="W234" s="110"/>
      <c r="X234" s="110"/>
      <c r="Y234" s="110"/>
      <c r="Z234" s="110"/>
    </row>
    <row r="235" spans="1:26" ht="15.75" customHeight="1">
      <c r="A235" s="118" t="s">
        <v>38</v>
      </c>
      <c r="B235" s="119" t="s">
        <v>39</v>
      </c>
      <c r="C235" s="110" t="s">
        <v>754</v>
      </c>
      <c r="D235" s="110" t="s">
        <v>332</v>
      </c>
      <c r="E235" s="120">
        <v>4.5960954520579351</v>
      </c>
      <c r="F235" s="121">
        <f>IF(D235="CO2",E235,IF(D235="CH4",E235*'State 2005 Data'!$J$16,IF(D235="N2O",'State 2005 Data'!$J$17,IF(D235="Other",E235))))</f>
        <v>5.1476269063048878</v>
      </c>
      <c r="G235" s="110"/>
      <c r="H235" s="100"/>
      <c r="I235" s="110"/>
      <c r="J235" s="110"/>
      <c r="K235" s="110"/>
      <c r="L235" s="110"/>
      <c r="M235" s="110"/>
      <c r="N235" s="110"/>
      <c r="O235" s="110"/>
      <c r="P235" s="110"/>
      <c r="Q235" s="110"/>
      <c r="R235" s="110"/>
      <c r="S235" s="110"/>
      <c r="T235" s="110"/>
      <c r="U235" s="110"/>
      <c r="V235" s="110"/>
      <c r="W235" s="110"/>
      <c r="X235" s="110"/>
      <c r="Y235" s="110"/>
      <c r="Z235" s="110"/>
    </row>
    <row r="236" spans="1:26" ht="15.75" customHeight="1">
      <c r="A236" s="118" t="s">
        <v>38</v>
      </c>
      <c r="B236" s="119" t="s">
        <v>39</v>
      </c>
      <c r="C236" s="110" t="s">
        <v>754</v>
      </c>
      <c r="D236" s="110" t="s">
        <v>334</v>
      </c>
      <c r="E236" s="120">
        <v>8.6851378995289677E-2</v>
      </c>
      <c r="F236" s="121">
        <f>IF(D236="CO2",E236,IF(D236="CH4",E236*'State 2005 Data'!$J$16,IF(D236="N2O",'State 2005 Data'!$J$17,IF(D236="Other",E236))))</f>
        <v>0.88926174496644295</v>
      </c>
      <c r="G236" s="110"/>
      <c r="H236" s="100"/>
      <c r="I236" s="110"/>
      <c r="J236" s="110"/>
      <c r="K236" s="110"/>
      <c r="L236" s="110"/>
      <c r="M236" s="110"/>
      <c r="N236" s="110"/>
      <c r="O236" s="110"/>
      <c r="P236" s="110"/>
      <c r="Q236" s="110"/>
      <c r="R236" s="110"/>
      <c r="S236" s="110"/>
      <c r="T236" s="110"/>
      <c r="U236" s="110"/>
      <c r="V236" s="110"/>
      <c r="W236" s="110"/>
      <c r="X236" s="110"/>
      <c r="Y236" s="110"/>
      <c r="Z236" s="110"/>
    </row>
    <row r="237" spans="1:26" ht="15.75" customHeight="1">
      <c r="A237" s="118" t="s">
        <v>38</v>
      </c>
      <c r="B237" s="119" t="s">
        <v>39</v>
      </c>
      <c r="C237" s="110" t="s">
        <v>754</v>
      </c>
      <c r="D237" s="110" t="s">
        <v>1893</v>
      </c>
      <c r="E237" s="120">
        <v>2.7295367168902969</v>
      </c>
      <c r="F237" s="121">
        <f>IF(D237="CO2",E237,IF(D237="CH4",E237*'State 2005 Data'!$J$16,IF(D237="N2O",'State 2005 Data'!$J$17,IF(D237="Other",E237))))</f>
        <v>2.7295367168902969</v>
      </c>
      <c r="G237" s="110"/>
      <c r="H237" s="100"/>
      <c r="I237" s="110"/>
      <c r="J237" s="110"/>
      <c r="K237" s="110"/>
      <c r="L237" s="110"/>
      <c r="M237" s="110"/>
      <c r="N237" s="110"/>
      <c r="O237" s="110"/>
      <c r="P237" s="110"/>
      <c r="Q237" s="110"/>
      <c r="R237" s="110"/>
      <c r="S237" s="110"/>
      <c r="T237" s="110"/>
      <c r="U237" s="110"/>
      <c r="V237" s="110"/>
      <c r="W237" s="110"/>
      <c r="X237" s="110"/>
      <c r="Y237" s="110"/>
      <c r="Z237" s="110"/>
    </row>
    <row r="238" spans="1:26" ht="15.75" customHeight="1">
      <c r="A238" s="118" t="s">
        <v>40</v>
      </c>
      <c r="B238" s="119" t="s">
        <v>41</v>
      </c>
      <c r="C238" s="110" t="s">
        <v>1029</v>
      </c>
      <c r="D238" s="110" t="s">
        <v>1372</v>
      </c>
      <c r="E238" s="120">
        <v>35.197852706175141</v>
      </c>
      <c r="F238" s="121">
        <f>IF(D238="CO2",E238,IF(D238="CH4",E238*'State 2005 Data'!$J$16,IF(D238="N2O",'State 2005 Data'!$J$17,IF(D238="Other",E238))))</f>
        <v>35.197852706175141</v>
      </c>
      <c r="G238" s="110"/>
      <c r="H238" s="100"/>
      <c r="I238" s="110"/>
      <c r="J238" s="110"/>
      <c r="K238" s="110"/>
      <c r="L238" s="110"/>
      <c r="M238" s="110"/>
      <c r="N238" s="110"/>
      <c r="O238" s="110"/>
      <c r="P238" s="110"/>
      <c r="Q238" s="110"/>
      <c r="R238" s="110"/>
      <c r="S238" s="110"/>
      <c r="T238" s="110"/>
      <c r="U238" s="110"/>
      <c r="V238" s="110"/>
      <c r="W238" s="110"/>
      <c r="X238" s="110"/>
      <c r="Y238" s="110"/>
      <c r="Z238" s="110"/>
    </row>
    <row r="239" spans="1:26" ht="15.75" customHeight="1">
      <c r="A239" s="118" t="s">
        <v>40</v>
      </c>
      <c r="B239" s="119" t="s">
        <v>41</v>
      </c>
      <c r="C239" s="110" t="s">
        <v>1029</v>
      </c>
      <c r="D239" s="110" t="s">
        <v>332</v>
      </c>
      <c r="E239" s="120">
        <v>9.7670457499999998E-3</v>
      </c>
      <c r="F239" s="121">
        <f>IF(D239="CO2",E239,IF(D239="CH4",E239*'State 2005 Data'!$J$16,IF(D239="N2O",'State 2005 Data'!$J$17,IF(D239="Other",E239))))</f>
        <v>1.0939091240000001E-2</v>
      </c>
      <c r="G239" s="110"/>
      <c r="H239" s="100"/>
      <c r="I239" s="110"/>
      <c r="J239" s="110"/>
      <c r="K239" s="110"/>
      <c r="L239" s="110"/>
      <c r="M239" s="110"/>
      <c r="N239" s="110"/>
      <c r="O239" s="110"/>
      <c r="P239" s="110"/>
      <c r="Q239" s="110"/>
      <c r="R239" s="110"/>
      <c r="S239" s="110"/>
      <c r="T239" s="110"/>
      <c r="U239" s="110"/>
      <c r="V239" s="110"/>
      <c r="W239" s="110"/>
      <c r="X239" s="110"/>
      <c r="Y239" s="110"/>
      <c r="Z239" s="110"/>
    </row>
    <row r="240" spans="1:26" ht="15.75" customHeight="1">
      <c r="A240" s="118" t="s">
        <v>40</v>
      </c>
      <c r="B240" s="119" t="s">
        <v>41</v>
      </c>
      <c r="C240" s="110" t="s">
        <v>1029</v>
      </c>
      <c r="D240" s="110" t="s">
        <v>334</v>
      </c>
      <c r="E240" s="120">
        <v>0.16373188032</v>
      </c>
      <c r="F240" s="121">
        <f>IF(D240="CO2",E240,IF(D240="CH4",E240*'State 2005 Data'!$J$16,IF(D240="N2O",'State 2005 Data'!$J$17,IF(D240="Other",E240))))</f>
        <v>0.88926174496644295</v>
      </c>
      <c r="G240" s="110"/>
      <c r="H240" s="100"/>
      <c r="I240" s="110"/>
      <c r="J240" s="110"/>
      <c r="K240" s="110"/>
      <c r="L240" s="110"/>
      <c r="M240" s="110"/>
      <c r="N240" s="110"/>
      <c r="O240" s="110"/>
      <c r="P240" s="110"/>
      <c r="Q240" s="110"/>
      <c r="R240" s="110"/>
      <c r="S240" s="110"/>
      <c r="T240" s="110"/>
      <c r="U240" s="110"/>
      <c r="V240" s="110"/>
      <c r="W240" s="110"/>
      <c r="X240" s="110"/>
      <c r="Y240" s="110"/>
      <c r="Z240" s="110"/>
    </row>
    <row r="241" spans="1:26" ht="15.75" customHeight="1">
      <c r="A241" s="118" t="s">
        <v>40</v>
      </c>
      <c r="B241" s="119" t="s">
        <v>41</v>
      </c>
      <c r="C241" s="110" t="s">
        <v>1029</v>
      </c>
      <c r="D241" s="122" t="s">
        <v>1893</v>
      </c>
      <c r="E241" s="120"/>
      <c r="F241" s="121">
        <f>IF(D241="CO2",E241,IF(D241="CH4",E241*'State 2005 Data'!$J$16,IF(D241="N2O",'State 2005 Data'!$J$17,IF(D241="Other",E241))))</f>
        <v>0</v>
      </c>
      <c r="G241" s="110"/>
      <c r="H241" s="100"/>
      <c r="I241" s="110"/>
      <c r="J241" s="110"/>
      <c r="K241" s="110"/>
      <c r="L241" s="110"/>
      <c r="M241" s="110"/>
      <c r="N241" s="110"/>
      <c r="O241" s="110"/>
      <c r="P241" s="110"/>
      <c r="Q241" s="110"/>
      <c r="R241" s="110"/>
      <c r="S241" s="110"/>
      <c r="T241" s="110"/>
      <c r="U241" s="110"/>
      <c r="V241" s="110"/>
      <c r="W241" s="110"/>
      <c r="X241" s="110"/>
      <c r="Y241" s="110"/>
      <c r="Z241" s="110"/>
    </row>
    <row r="242" spans="1:26" ht="15.75" customHeight="1">
      <c r="A242" s="118" t="s">
        <v>40</v>
      </c>
      <c r="B242" s="119" t="s">
        <v>41</v>
      </c>
      <c r="C242" s="110" t="s">
        <v>1361</v>
      </c>
      <c r="D242" s="110" t="s">
        <v>1372</v>
      </c>
      <c r="E242" s="120">
        <v>8.3074301404111939</v>
      </c>
      <c r="F242" s="121">
        <f>IF(D242="CO2",E242,IF(D242="CH4",E242*'State 2005 Data'!$J$16,IF(D242="N2O",'State 2005 Data'!$J$17,IF(D242="Other",E242))))</f>
        <v>8.3074301404111939</v>
      </c>
      <c r="G242" s="110"/>
      <c r="H242" s="100"/>
      <c r="I242" s="110"/>
      <c r="J242" s="110"/>
      <c r="K242" s="110"/>
      <c r="L242" s="110"/>
      <c r="M242" s="110"/>
      <c r="N242" s="110"/>
      <c r="O242" s="110"/>
      <c r="P242" s="110"/>
      <c r="Q242" s="110"/>
      <c r="R242" s="110"/>
      <c r="S242" s="110"/>
      <c r="T242" s="110"/>
      <c r="U242" s="110"/>
      <c r="V242" s="110"/>
      <c r="W242" s="110"/>
      <c r="X242" s="110"/>
      <c r="Y242" s="110"/>
      <c r="Z242" s="110"/>
    </row>
    <row r="243" spans="1:26" ht="15.75" customHeight="1">
      <c r="A243" s="118" t="s">
        <v>40</v>
      </c>
      <c r="B243" s="119" t="s">
        <v>41</v>
      </c>
      <c r="C243" s="110" t="s">
        <v>1361</v>
      </c>
      <c r="D243" s="110" t="s">
        <v>332</v>
      </c>
      <c r="E243" s="120">
        <v>6.1174107499999991E-2</v>
      </c>
      <c r="F243" s="121">
        <f>IF(D243="CO2",E243,IF(D243="CH4",E243*'State 2005 Data'!$J$16,IF(D243="N2O",'State 2005 Data'!$J$17,IF(D243="Other",E243))))</f>
        <v>6.8515000399999998E-2</v>
      </c>
      <c r="G243" s="110"/>
      <c r="H243" s="100"/>
      <c r="I243" s="110"/>
      <c r="J243" s="110"/>
      <c r="K243" s="110"/>
      <c r="L243" s="110"/>
      <c r="M243" s="110"/>
      <c r="N243" s="110"/>
      <c r="O243" s="110"/>
      <c r="P243" s="110"/>
      <c r="Q243" s="110"/>
      <c r="R243" s="110"/>
      <c r="S243" s="110"/>
      <c r="T243" s="110"/>
      <c r="U243" s="110"/>
      <c r="V243" s="110"/>
      <c r="W243" s="110"/>
      <c r="X243" s="110"/>
      <c r="Y243" s="110"/>
      <c r="Z243" s="110"/>
    </row>
    <row r="244" spans="1:26" ht="15.75" customHeight="1">
      <c r="A244" s="118" t="s">
        <v>40</v>
      </c>
      <c r="B244" s="119" t="s">
        <v>41</v>
      </c>
      <c r="C244" s="110" t="s">
        <v>1361</v>
      </c>
      <c r="D244" s="110" t="s">
        <v>334</v>
      </c>
      <c r="E244" s="120">
        <v>1.6326922340000001E-2</v>
      </c>
      <c r="F244" s="121">
        <f>IF(D244="CO2",E244,IF(D244="CH4",E244*'State 2005 Data'!$J$16,IF(D244="N2O",'State 2005 Data'!$J$17,IF(D244="Other",E244))))</f>
        <v>0.88926174496644295</v>
      </c>
      <c r="G244" s="110"/>
      <c r="H244" s="100"/>
      <c r="I244" s="110"/>
      <c r="J244" s="110"/>
      <c r="K244" s="110"/>
      <c r="L244" s="110"/>
      <c r="M244" s="110"/>
      <c r="N244" s="110"/>
      <c r="O244" s="110"/>
      <c r="P244" s="110"/>
      <c r="Q244" s="110"/>
      <c r="R244" s="110"/>
      <c r="S244" s="110"/>
      <c r="T244" s="110"/>
      <c r="U244" s="110"/>
      <c r="V244" s="110"/>
      <c r="W244" s="110"/>
      <c r="X244" s="110"/>
      <c r="Y244" s="110"/>
      <c r="Z244" s="110"/>
    </row>
    <row r="245" spans="1:26" ht="15.75" customHeight="1">
      <c r="A245" s="118" t="s">
        <v>40</v>
      </c>
      <c r="B245" s="119" t="s">
        <v>41</v>
      </c>
      <c r="C245" s="110" t="s">
        <v>1361</v>
      </c>
      <c r="D245" s="122" t="s">
        <v>1893</v>
      </c>
      <c r="E245" s="120"/>
      <c r="F245" s="121">
        <f>IF(D245="CO2",E245,IF(D245="CH4",E245*'State 2005 Data'!$J$16,IF(D245="N2O",'State 2005 Data'!$J$17,IF(D245="Other",E245))))</f>
        <v>0</v>
      </c>
      <c r="G245" s="110"/>
      <c r="H245" s="100"/>
      <c r="I245" s="110"/>
      <c r="J245" s="110"/>
      <c r="K245" s="110"/>
      <c r="L245" s="110"/>
      <c r="M245" s="110"/>
      <c r="N245" s="110"/>
      <c r="O245" s="110"/>
      <c r="P245" s="110"/>
      <c r="Q245" s="110"/>
      <c r="R245" s="110"/>
      <c r="S245" s="110"/>
      <c r="T245" s="110"/>
      <c r="U245" s="110"/>
      <c r="V245" s="110"/>
      <c r="W245" s="110"/>
      <c r="X245" s="110"/>
      <c r="Y245" s="110"/>
      <c r="Z245" s="110"/>
    </row>
    <row r="246" spans="1:26" ht="15.75" customHeight="1">
      <c r="A246" s="118" t="s">
        <v>40</v>
      </c>
      <c r="B246" s="119" t="s">
        <v>41</v>
      </c>
      <c r="C246" s="110" t="s">
        <v>305</v>
      </c>
      <c r="D246" s="110" t="s">
        <v>1372</v>
      </c>
      <c r="E246" s="120">
        <v>21.191823288749038</v>
      </c>
      <c r="F246" s="121">
        <f>IF(D246="CO2",E246,IF(D246="CH4",E246*'State 2005 Data'!$J$16,IF(D246="N2O",'State 2005 Data'!$J$17,IF(D246="Other",E246))))</f>
        <v>21.191823288749038</v>
      </c>
      <c r="G246" s="110"/>
      <c r="H246" s="100"/>
      <c r="I246" s="110"/>
      <c r="J246" s="110"/>
      <c r="K246" s="110"/>
      <c r="L246" s="110"/>
      <c r="M246" s="110"/>
      <c r="N246" s="110"/>
      <c r="O246" s="110"/>
      <c r="P246" s="110"/>
      <c r="Q246" s="110"/>
      <c r="R246" s="110"/>
      <c r="S246" s="110"/>
      <c r="T246" s="110"/>
      <c r="U246" s="110"/>
      <c r="V246" s="110"/>
      <c r="W246" s="110"/>
      <c r="X246" s="110"/>
      <c r="Y246" s="110"/>
      <c r="Z246" s="110"/>
    </row>
    <row r="247" spans="1:26" ht="15.75" customHeight="1">
      <c r="A247" s="118" t="s">
        <v>40</v>
      </c>
      <c r="B247" s="119" t="s">
        <v>41</v>
      </c>
      <c r="C247" s="110" t="s">
        <v>305</v>
      </c>
      <c r="D247" s="110" t="s">
        <v>332</v>
      </c>
      <c r="E247" s="120">
        <v>8.2130164830722538E-2</v>
      </c>
      <c r="F247" s="121">
        <f>IF(D247="CO2",E247,IF(D247="CH4",E247*'State 2005 Data'!$J$16,IF(D247="N2O",'State 2005 Data'!$J$17,IF(D247="Other",E247))))</f>
        <v>9.1985784610409252E-2</v>
      </c>
      <c r="G247" s="110"/>
      <c r="H247" s="100"/>
      <c r="I247" s="110"/>
      <c r="J247" s="110"/>
      <c r="K247" s="110"/>
      <c r="L247" s="110"/>
      <c r="M247" s="110"/>
      <c r="N247" s="110"/>
      <c r="O247" s="110"/>
      <c r="P247" s="110"/>
      <c r="Q247" s="110"/>
      <c r="R247" s="110"/>
      <c r="S247" s="110"/>
      <c r="T247" s="110"/>
      <c r="U247" s="110"/>
      <c r="V247" s="110"/>
      <c r="W247" s="110"/>
      <c r="X247" s="110"/>
      <c r="Y247" s="110"/>
      <c r="Z247" s="110"/>
    </row>
    <row r="248" spans="1:26" ht="15.75" customHeight="1">
      <c r="A248" s="118" t="s">
        <v>40</v>
      </c>
      <c r="B248" s="119" t="s">
        <v>41</v>
      </c>
      <c r="C248" s="110" t="s">
        <v>305</v>
      </c>
      <c r="D248" s="110" t="s">
        <v>334</v>
      </c>
      <c r="E248" s="120">
        <v>1.066754909309976</v>
      </c>
      <c r="F248" s="121">
        <f>IF(D248="CO2",E248,IF(D248="CH4",E248*'State 2005 Data'!$J$16,IF(D248="N2O",'State 2005 Data'!$J$17,IF(D248="Other",E248))))</f>
        <v>0.88926174496644295</v>
      </c>
      <c r="G248" s="110"/>
      <c r="H248" s="100"/>
      <c r="I248" s="110"/>
      <c r="J248" s="110"/>
      <c r="K248" s="110"/>
      <c r="L248" s="110"/>
      <c r="M248" s="110"/>
      <c r="N248" s="110"/>
      <c r="O248" s="110"/>
      <c r="P248" s="110"/>
      <c r="Q248" s="110"/>
      <c r="R248" s="110"/>
      <c r="S248" s="110"/>
      <c r="T248" s="110"/>
      <c r="U248" s="110"/>
      <c r="V248" s="110"/>
      <c r="W248" s="110"/>
      <c r="X248" s="110"/>
      <c r="Y248" s="110"/>
      <c r="Z248" s="110"/>
    </row>
    <row r="249" spans="1:26" ht="15.75" customHeight="1">
      <c r="A249" s="118" t="s">
        <v>40</v>
      </c>
      <c r="B249" s="119" t="s">
        <v>41</v>
      </c>
      <c r="C249" s="110" t="s">
        <v>305</v>
      </c>
      <c r="D249" s="122" t="s">
        <v>1893</v>
      </c>
      <c r="E249" s="120"/>
      <c r="F249" s="121">
        <f>IF(D249="CO2",E249,IF(D249="CH4",E249*'State 2005 Data'!$J$16,IF(D249="N2O",'State 2005 Data'!$J$17,IF(D249="Other",E249))))</f>
        <v>0</v>
      </c>
      <c r="G249" s="110"/>
      <c r="H249" s="100"/>
      <c r="I249" s="110"/>
      <c r="J249" s="110"/>
      <c r="K249" s="110"/>
      <c r="L249" s="110"/>
      <c r="M249" s="110"/>
      <c r="N249" s="110"/>
      <c r="O249" s="110"/>
      <c r="P249" s="110"/>
      <c r="Q249" s="110"/>
      <c r="R249" s="110"/>
      <c r="S249" s="110"/>
      <c r="T249" s="110"/>
      <c r="U249" s="110"/>
      <c r="V249" s="110"/>
      <c r="W249" s="110"/>
      <c r="X249" s="110"/>
      <c r="Y249" s="110"/>
      <c r="Z249" s="110"/>
    </row>
    <row r="250" spans="1:26" ht="15.75" customHeight="1">
      <c r="A250" s="118" t="s">
        <v>40</v>
      </c>
      <c r="B250" s="119" t="s">
        <v>41</v>
      </c>
      <c r="C250" s="110" t="s">
        <v>754</v>
      </c>
      <c r="D250" s="110" t="s">
        <v>1372</v>
      </c>
      <c r="E250" s="121">
        <v>17.013229871744372</v>
      </c>
      <c r="F250" s="121">
        <f>IF(D250="CO2",E250,IF(D250="CH4",E250*'State 2005 Data'!$J$16,IF(D250="N2O",'State 2005 Data'!$J$17,IF(D250="Other",E250))))</f>
        <v>17.013229871744372</v>
      </c>
      <c r="G250" s="110"/>
      <c r="H250" s="100"/>
      <c r="I250" s="110"/>
      <c r="J250" s="110"/>
      <c r="K250" s="110"/>
      <c r="L250" s="110"/>
      <c r="M250" s="110"/>
      <c r="N250" s="110"/>
      <c r="O250" s="110"/>
      <c r="P250" s="110"/>
      <c r="Q250" s="110"/>
      <c r="R250" s="110"/>
      <c r="S250" s="110"/>
      <c r="T250" s="110"/>
      <c r="U250" s="110"/>
      <c r="V250" s="110"/>
      <c r="W250" s="110"/>
      <c r="X250" s="110"/>
      <c r="Y250" s="110"/>
      <c r="Z250" s="110"/>
    </row>
    <row r="251" spans="1:26" ht="15.75" customHeight="1">
      <c r="A251" s="118" t="s">
        <v>40</v>
      </c>
      <c r="B251" s="119" t="s">
        <v>41</v>
      </c>
      <c r="C251" s="110" t="s">
        <v>754</v>
      </c>
      <c r="D251" s="110" t="s">
        <v>332</v>
      </c>
      <c r="E251" s="120">
        <v>1.503282317132635</v>
      </c>
      <c r="F251" s="121">
        <f>IF(D251="CO2",E251,IF(D251="CH4",E251*'State 2005 Data'!$J$16,IF(D251="N2O",'State 2005 Data'!$J$17,IF(D251="Other",E251))))</f>
        <v>1.6836761951885515</v>
      </c>
      <c r="G251" s="110"/>
      <c r="H251" s="100"/>
      <c r="I251" s="110"/>
      <c r="J251" s="110"/>
      <c r="K251" s="110"/>
      <c r="L251" s="110"/>
      <c r="M251" s="110"/>
      <c r="N251" s="110"/>
      <c r="O251" s="110"/>
      <c r="P251" s="110"/>
      <c r="Q251" s="110"/>
      <c r="R251" s="110"/>
      <c r="S251" s="110"/>
      <c r="T251" s="110"/>
      <c r="U251" s="110"/>
      <c r="V251" s="110"/>
      <c r="W251" s="110"/>
      <c r="X251" s="110"/>
      <c r="Y251" s="110"/>
      <c r="Z251" s="110"/>
    </row>
    <row r="252" spans="1:26" ht="15.75" customHeight="1">
      <c r="A252" s="118" t="s">
        <v>40</v>
      </c>
      <c r="B252" s="119" t="s">
        <v>41</v>
      </c>
      <c r="C252" s="110" t="s">
        <v>754</v>
      </c>
      <c r="D252" s="110" t="s">
        <v>334</v>
      </c>
      <c r="E252" s="120">
        <v>3.7586866480623073E-2</v>
      </c>
      <c r="F252" s="121">
        <f>IF(D252="CO2",E252,IF(D252="CH4",E252*'State 2005 Data'!$J$16,IF(D252="N2O",'State 2005 Data'!$J$17,IF(D252="Other",E252))))</f>
        <v>0.88926174496644295</v>
      </c>
      <c r="G252" s="110"/>
      <c r="H252" s="100"/>
      <c r="I252" s="110"/>
      <c r="J252" s="110"/>
      <c r="K252" s="110"/>
      <c r="L252" s="110"/>
      <c r="M252" s="110"/>
      <c r="N252" s="110"/>
      <c r="O252" s="110"/>
      <c r="P252" s="110"/>
      <c r="Q252" s="110"/>
      <c r="R252" s="110"/>
      <c r="S252" s="110"/>
      <c r="T252" s="110"/>
      <c r="U252" s="110"/>
      <c r="V252" s="110"/>
      <c r="W252" s="110"/>
      <c r="X252" s="110"/>
      <c r="Y252" s="110"/>
      <c r="Z252" s="110"/>
    </row>
    <row r="253" spans="1:26" ht="15.75" customHeight="1">
      <c r="A253" s="118" t="s">
        <v>40</v>
      </c>
      <c r="B253" s="119" t="s">
        <v>41</v>
      </c>
      <c r="C253" s="110" t="s">
        <v>754</v>
      </c>
      <c r="D253" s="110" t="s">
        <v>1893</v>
      </c>
      <c r="E253" s="120">
        <v>1.1169514849478961</v>
      </c>
      <c r="F253" s="121">
        <f>IF(D253="CO2",E253,IF(D253="CH4",E253*'State 2005 Data'!$J$16,IF(D253="N2O",'State 2005 Data'!$J$17,IF(D253="Other",E253))))</f>
        <v>1.1169514849478961</v>
      </c>
      <c r="G253" s="110"/>
      <c r="H253" s="100"/>
      <c r="I253" s="110"/>
      <c r="J253" s="110"/>
      <c r="K253" s="110"/>
      <c r="L253" s="110"/>
      <c r="M253" s="110"/>
      <c r="N253" s="110"/>
      <c r="O253" s="110"/>
      <c r="P253" s="110"/>
      <c r="Q253" s="110"/>
      <c r="R253" s="110"/>
      <c r="S253" s="110"/>
      <c r="T253" s="110"/>
      <c r="U253" s="110"/>
      <c r="V253" s="110"/>
      <c r="W253" s="110"/>
      <c r="X253" s="110"/>
      <c r="Y253" s="110"/>
      <c r="Z253" s="110"/>
    </row>
    <row r="254" spans="1:26" ht="15.75" customHeight="1">
      <c r="A254" s="118" t="s">
        <v>52</v>
      </c>
      <c r="B254" s="119" t="s">
        <v>53</v>
      </c>
      <c r="C254" s="110" t="s">
        <v>1029</v>
      </c>
      <c r="D254" s="110" t="s">
        <v>1372</v>
      </c>
      <c r="E254" s="120">
        <v>3.7935504518224379</v>
      </c>
      <c r="F254" s="121">
        <f>IF(D254="CO2",E254,IF(D254="CH4",E254*'State 2005 Data'!$J$16,IF(D254="N2O",'State 2005 Data'!$J$17,IF(D254="Other",E254))))</f>
        <v>3.7935504518224379</v>
      </c>
      <c r="G254" s="110"/>
      <c r="H254" s="100"/>
      <c r="I254" s="110"/>
      <c r="J254" s="110"/>
      <c r="K254" s="110"/>
      <c r="L254" s="110"/>
      <c r="M254" s="110"/>
      <c r="N254" s="110"/>
      <c r="O254" s="110"/>
      <c r="P254" s="110"/>
      <c r="Q254" s="110"/>
      <c r="R254" s="110"/>
      <c r="S254" s="110"/>
      <c r="T254" s="110"/>
      <c r="U254" s="110"/>
      <c r="V254" s="110"/>
      <c r="W254" s="110"/>
      <c r="X254" s="110"/>
      <c r="Y254" s="110"/>
      <c r="Z254" s="110"/>
    </row>
    <row r="255" spans="1:26" ht="15.75" customHeight="1">
      <c r="A255" s="118" t="s">
        <v>52</v>
      </c>
      <c r="B255" s="119" t="s">
        <v>53</v>
      </c>
      <c r="C255" s="110" t="s">
        <v>1029</v>
      </c>
      <c r="D255" s="110" t="s">
        <v>332</v>
      </c>
      <c r="E255" s="120">
        <v>3.030358524999999E-2</v>
      </c>
      <c r="F255" s="121">
        <f>IF(D255="CO2",E255,IF(D255="CH4",E255*'State 2005 Data'!$J$16,IF(D255="N2O",'State 2005 Data'!$J$17,IF(D255="Other",E255))))</f>
        <v>3.3940015479999995E-2</v>
      </c>
      <c r="G255" s="110"/>
      <c r="H255" s="100"/>
      <c r="I255" s="110"/>
      <c r="J255" s="110"/>
      <c r="K255" s="110"/>
      <c r="L255" s="110"/>
      <c r="M255" s="110"/>
      <c r="N255" s="110"/>
      <c r="O255" s="110"/>
      <c r="P255" s="110"/>
      <c r="Q255" s="110"/>
      <c r="R255" s="110"/>
      <c r="S255" s="110"/>
      <c r="T255" s="110"/>
      <c r="U255" s="110"/>
      <c r="V255" s="110"/>
      <c r="W255" s="110"/>
      <c r="X255" s="110"/>
      <c r="Y255" s="110"/>
      <c r="Z255" s="110"/>
    </row>
    <row r="256" spans="1:26" ht="15.75" customHeight="1">
      <c r="A256" s="118" t="s">
        <v>52</v>
      </c>
      <c r="B256" s="119" t="s">
        <v>53</v>
      </c>
      <c r="C256" s="110" t="s">
        <v>1029</v>
      </c>
      <c r="D256" s="110" t="s">
        <v>334</v>
      </c>
      <c r="E256" s="120">
        <v>4.9726762340000001E-2</v>
      </c>
      <c r="F256" s="121">
        <f>IF(D256="CO2",E256,IF(D256="CH4",E256*'State 2005 Data'!$J$16,IF(D256="N2O",'State 2005 Data'!$J$17,IF(D256="Other",E256))))</f>
        <v>0.88926174496644295</v>
      </c>
      <c r="G256" s="110"/>
      <c r="H256" s="100"/>
      <c r="I256" s="110"/>
      <c r="J256" s="110"/>
      <c r="K256" s="110"/>
      <c r="L256" s="110"/>
      <c r="M256" s="110"/>
      <c r="N256" s="110"/>
      <c r="O256" s="110"/>
      <c r="P256" s="110"/>
      <c r="Q256" s="110"/>
      <c r="R256" s="110"/>
      <c r="S256" s="110"/>
      <c r="T256" s="110"/>
      <c r="U256" s="110"/>
      <c r="V256" s="110"/>
      <c r="W256" s="110"/>
      <c r="X256" s="110"/>
      <c r="Y256" s="110"/>
      <c r="Z256" s="110"/>
    </row>
    <row r="257" spans="1:26" ht="15.75" customHeight="1">
      <c r="A257" s="118" t="s">
        <v>52</v>
      </c>
      <c r="B257" s="119" t="s">
        <v>53</v>
      </c>
      <c r="C257" s="110" t="s">
        <v>1029</v>
      </c>
      <c r="D257" s="122" t="s">
        <v>1893</v>
      </c>
      <c r="E257" s="120"/>
      <c r="F257" s="121">
        <f>IF(D257="CO2",E257,IF(D257="CH4",E257*'State 2005 Data'!$J$16,IF(D257="N2O",'State 2005 Data'!$J$17,IF(D257="Other",E257))))</f>
        <v>0</v>
      </c>
      <c r="G257" s="110"/>
      <c r="H257" s="100"/>
      <c r="I257" s="110"/>
      <c r="J257" s="110"/>
      <c r="K257" s="110"/>
      <c r="L257" s="110"/>
      <c r="M257" s="110"/>
      <c r="N257" s="110"/>
      <c r="O257" s="110"/>
      <c r="P257" s="110"/>
      <c r="Q257" s="110"/>
      <c r="R257" s="110"/>
      <c r="S257" s="110"/>
      <c r="T257" s="110"/>
      <c r="U257" s="110"/>
      <c r="V257" s="110"/>
      <c r="W257" s="110"/>
      <c r="X257" s="110"/>
      <c r="Y257" s="110"/>
      <c r="Z257" s="110"/>
    </row>
    <row r="258" spans="1:26" ht="15.75" customHeight="1">
      <c r="A258" s="118" t="s">
        <v>52</v>
      </c>
      <c r="B258" s="119" t="s">
        <v>53</v>
      </c>
      <c r="C258" s="110" t="s">
        <v>1361</v>
      </c>
      <c r="D258" s="110" t="s">
        <v>1372</v>
      </c>
      <c r="E258" s="120">
        <v>6.7272215642933526</v>
      </c>
      <c r="F258" s="121">
        <f>IF(D258="CO2",E258,IF(D258="CH4",E258*'State 2005 Data'!$J$16,IF(D258="N2O",'State 2005 Data'!$J$17,IF(D258="Other",E258))))</f>
        <v>6.7272215642933526</v>
      </c>
      <c r="G258" s="110"/>
      <c r="H258" s="100"/>
      <c r="I258" s="110"/>
      <c r="J258" s="110"/>
      <c r="K258" s="110"/>
      <c r="L258" s="110"/>
      <c r="M258" s="110"/>
      <c r="N258" s="110"/>
      <c r="O258" s="110"/>
      <c r="P258" s="110"/>
      <c r="Q258" s="110"/>
      <c r="R258" s="110"/>
      <c r="S258" s="110"/>
      <c r="T258" s="110"/>
      <c r="U258" s="110"/>
      <c r="V258" s="110"/>
      <c r="W258" s="110"/>
      <c r="X258" s="110"/>
      <c r="Y258" s="110"/>
      <c r="Z258" s="110"/>
    </row>
    <row r="259" spans="1:26" ht="15.75" customHeight="1">
      <c r="A259" s="118" t="s">
        <v>52</v>
      </c>
      <c r="B259" s="119" t="s">
        <v>53</v>
      </c>
      <c r="C259" s="110" t="s">
        <v>1361</v>
      </c>
      <c r="D259" s="110" t="s">
        <v>332</v>
      </c>
      <c r="E259" s="120">
        <v>7.2678225749999992E-2</v>
      </c>
      <c r="F259" s="121">
        <f>IF(D259="CO2",E259,IF(D259="CH4",E259*'State 2005 Data'!$J$16,IF(D259="N2O",'State 2005 Data'!$J$17,IF(D259="Other",E259))))</f>
        <v>8.1399612839999996E-2</v>
      </c>
      <c r="G259" s="110"/>
      <c r="H259" s="100"/>
      <c r="I259" s="110"/>
      <c r="J259" s="110"/>
      <c r="K259" s="110"/>
      <c r="L259" s="110"/>
      <c r="M259" s="110"/>
      <c r="N259" s="110"/>
      <c r="O259" s="110"/>
      <c r="P259" s="110"/>
      <c r="Q259" s="110"/>
      <c r="R259" s="110"/>
      <c r="S259" s="110"/>
      <c r="T259" s="110"/>
      <c r="U259" s="110"/>
      <c r="V259" s="110"/>
      <c r="W259" s="110"/>
      <c r="X259" s="110"/>
      <c r="Y259" s="110"/>
      <c r="Z259" s="110"/>
    </row>
    <row r="260" spans="1:26" ht="15.75" customHeight="1">
      <c r="A260" s="118" t="s">
        <v>52</v>
      </c>
      <c r="B260" s="119" t="s">
        <v>53</v>
      </c>
      <c r="C260" s="110" t="s">
        <v>1361</v>
      </c>
      <c r="D260" s="110" t="s">
        <v>334</v>
      </c>
      <c r="E260" s="120">
        <v>2.3824346060000001E-2</v>
      </c>
      <c r="F260" s="121">
        <f>IF(D260="CO2",E260,IF(D260="CH4",E260*'State 2005 Data'!$J$16,IF(D260="N2O",'State 2005 Data'!$J$17,IF(D260="Other",E260))))</f>
        <v>0.88926174496644295</v>
      </c>
      <c r="G260" s="110"/>
      <c r="H260" s="100"/>
      <c r="I260" s="110"/>
      <c r="J260" s="110"/>
      <c r="K260" s="110"/>
      <c r="L260" s="110"/>
      <c r="M260" s="110"/>
      <c r="N260" s="110"/>
      <c r="O260" s="110"/>
      <c r="P260" s="110"/>
      <c r="Q260" s="110"/>
      <c r="R260" s="110"/>
      <c r="S260" s="110"/>
      <c r="T260" s="110"/>
      <c r="U260" s="110"/>
      <c r="V260" s="110"/>
      <c r="W260" s="110"/>
      <c r="X260" s="110"/>
      <c r="Y260" s="110"/>
      <c r="Z260" s="110"/>
    </row>
    <row r="261" spans="1:26" ht="15.75" customHeight="1">
      <c r="A261" s="118" t="s">
        <v>52</v>
      </c>
      <c r="B261" s="119" t="s">
        <v>53</v>
      </c>
      <c r="C261" s="110" t="s">
        <v>1361</v>
      </c>
      <c r="D261" s="122" t="s">
        <v>1893</v>
      </c>
      <c r="E261" s="120"/>
      <c r="F261" s="121">
        <f>IF(D261="CO2",E261,IF(D261="CH4",E261*'State 2005 Data'!$J$16,IF(D261="N2O",'State 2005 Data'!$J$17,IF(D261="Other",E261))))</f>
        <v>0</v>
      </c>
      <c r="G261" s="110"/>
      <c r="H261" s="100"/>
      <c r="I261" s="110"/>
      <c r="J261" s="110"/>
      <c r="K261" s="110"/>
      <c r="L261" s="110"/>
      <c r="M261" s="110"/>
      <c r="N261" s="110"/>
      <c r="O261" s="110"/>
      <c r="P261" s="110"/>
      <c r="Q261" s="110"/>
      <c r="R261" s="110"/>
      <c r="S261" s="110"/>
      <c r="T261" s="110"/>
      <c r="U261" s="110"/>
      <c r="V261" s="110"/>
      <c r="W261" s="110"/>
      <c r="X261" s="110"/>
      <c r="Y261" s="110"/>
      <c r="Z261" s="110"/>
    </row>
    <row r="262" spans="1:26" ht="15.75" customHeight="1">
      <c r="A262" s="118" t="s">
        <v>52</v>
      </c>
      <c r="B262" s="119" t="s">
        <v>53</v>
      </c>
      <c r="C262" s="110" t="s">
        <v>305</v>
      </c>
      <c r="D262" s="110" t="s">
        <v>1372</v>
      </c>
      <c r="E262" s="120">
        <v>9.3515418329207129</v>
      </c>
      <c r="F262" s="121">
        <f>IF(D262="CO2",E262,IF(D262="CH4",E262*'State 2005 Data'!$J$16,IF(D262="N2O",'State 2005 Data'!$J$17,IF(D262="Other",E262))))</f>
        <v>9.3515418329207129</v>
      </c>
      <c r="G262" s="110"/>
      <c r="H262" s="100"/>
      <c r="I262" s="110"/>
      <c r="J262" s="110"/>
      <c r="K262" s="110"/>
      <c r="L262" s="110"/>
      <c r="M262" s="110"/>
      <c r="N262" s="110"/>
      <c r="O262" s="110"/>
      <c r="P262" s="110"/>
      <c r="Q262" s="110"/>
      <c r="R262" s="110"/>
      <c r="S262" s="110"/>
      <c r="T262" s="110"/>
      <c r="U262" s="110"/>
      <c r="V262" s="110"/>
      <c r="W262" s="110"/>
      <c r="X262" s="110"/>
      <c r="Y262" s="110"/>
      <c r="Z262" s="110"/>
    </row>
    <row r="263" spans="1:26" ht="15.75" customHeight="1">
      <c r="A263" s="118" t="s">
        <v>52</v>
      </c>
      <c r="B263" s="119" t="s">
        <v>53</v>
      </c>
      <c r="C263" s="110" t="s">
        <v>305</v>
      </c>
      <c r="D263" s="110" t="s">
        <v>332</v>
      </c>
      <c r="E263" s="120">
        <v>8.2130164830722538E-2</v>
      </c>
      <c r="F263" s="121">
        <f>IF(D263="CO2",E263,IF(D263="CH4",E263*'State 2005 Data'!$J$16,IF(D263="N2O",'State 2005 Data'!$J$17,IF(D263="Other",E263))))</f>
        <v>9.1985784610409252E-2</v>
      </c>
      <c r="G263" s="110"/>
      <c r="H263" s="100"/>
      <c r="I263" s="110"/>
      <c r="J263" s="110"/>
      <c r="K263" s="110"/>
      <c r="L263" s="110"/>
      <c r="M263" s="110"/>
      <c r="N263" s="110"/>
      <c r="O263" s="110"/>
      <c r="P263" s="110"/>
      <c r="Q263" s="110"/>
      <c r="R263" s="110"/>
      <c r="S263" s="110"/>
      <c r="T263" s="110"/>
      <c r="U263" s="110"/>
      <c r="V263" s="110"/>
      <c r="W263" s="110"/>
      <c r="X263" s="110"/>
      <c r="Y263" s="110"/>
      <c r="Z263" s="110"/>
    </row>
    <row r="264" spans="1:26" ht="15.75" customHeight="1">
      <c r="A264" s="118" t="s">
        <v>52</v>
      </c>
      <c r="B264" s="119" t="s">
        <v>53</v>
      </c>
      <c r="C264" s="110" t="s">
        <v>305</v>
      </c>
      <c r="D264" s="110" t="s">
        <v>334</v>
      </c>
      <c r="E264" s="120">
        <v>1.066754909309976</v>
      </c>
      <c r="F264" s="121">
        <f>IF(D264="CO2",E264,IF(D264="CH4",E264*'State 2005 Data'!$J$16,IF(D264="N2O",'State 2005 Data'!$J$17,IF(D264="Other",E264))))</f>
        <v>0.88926174496644295</v>
      </c>
      <c r="G264" s="110"/>
      <c r="H264" s="100"/>
      <c r="I264" s="110"/>
      <c r="J264" s="110"/>
      <c r="K264" s="110"/>
      <c r="L264" s="110"/>
      <c r="M264" s="110"/>
      <c r="N264" s="110"/>
      <c r="O264" s="110"/>
      <c r="P264" s="110"/>
      <c r="Q264" s="110"/>
      <c r="R264" s="110"/>
      <c r="S264" s="110"/>
      <c r="T264" s="110"/>
      <c r="U264" s="110"/>
      <c r="V264" s="110"/>
      <c r="W264" s="110"/>
      <c r="X264" s="110"/>
      <c r="Y264" s="110"/>
      <c r="Z264" s="110"/>
    </row>
    <row r="265" spans="1:26" ht="15.75" customHeight="1">
      <c r="A265" s="118" t="s">
        <v>52</v>
      </c>
      <c r="B265" s="119" t="s">
        <v>53</v>
      </c>
      <c r="C265" s="110" t="s">
        <v>305</v>
      </c>
      <c r="D265" s="122" t="s">
        <v>1893</v>
      </c>
      <c r="E265" s="120"/>
      <c r="F265" s="121">
        <f>IF(D265="CO2",E265,IF(D265="CH4",E265*'State 2005 Data'!$J$16,IF(D265="N2O",'State 2005 Data'!$J$17,IF(D265="Other",E265))))</f>
        <v>0</v>
      </c>
      <c r="G265" s="110"/>
      <c r="H265" s="100"/>
      <c r="I265" s="110"/>
      <c r="J265" s="110"/>
      <c r="K265" s="110"/>
      <c r="L265" s="110"/>
      <c r="M265" s="110"/>
      <c r="N265" s="110"/>
      <c r="O265" s="110"/>
      <c r="P265" s="110"/>
      <c r="Q265" s="110"/>
      <c r="R265" s="110"/>
      <c r="S265" s="110"/>
      <c r="T265" s="110"/>
      <c r="U265" s="110"/>
      <c r="V265" s="110"/>
      <c r="W265" s="110"/>
      <c r="X265" s="110"/>
      <c r="Y265" s="110"/>
      <c r="Z265" s="110"/>
    </row>
    <row r="266" spans="1:26" ht="15.75" customHeight="1">
      <c r="A266" s="118" t="s">
        <v>52</v>
      </c>
      <c r="B266" s="119" t="s">
        <v>53</v>
      </c>
      <c r="C266" s="110" t="s">
        <v>754</v>
      </c>
      <c r="D266" s="110" t="s">
        <v>1372</v>
      </c>
      <c r="E266" s="121">
        <v>3.934310155889575</v>
      </c>
      <c r="F266" s="121">
        <f>IF(D266="CO2",E266,IF(D266="CH4",E266*'State 2005 Data'!$J$16,IF(D266="N2O",'State 2005 Data'!$J$17,IF(D266="Other",E266))))</f>
        <v>3.934310155889575</v>
      </c>
      <c r="G266" s="110"/>
      <c r="H266" s="100"/>
      <c r="I266" s="110"/>
      <c r="J266" s="110"/>
      <c r="K266" s="110"/>
      <c r="L266" s="110"/>
      <c r="M266" s="110"/>
      <c r="N266" s="110"/>
      <c r="O266" s="110"/>
      <c r="P266" s="110"/>
      <c r="Q266" s="110"/>
      <c r="R266" s="110"/>
      <c r="S266" s="110"/>
      <c r="T266" s="110"/>
      <c r="U266" s="110"/>
      <c r="V266" s="110"/>
      <c r="W266" s="110"/>
      <c r="X266" s="110"/>
      <c r="Y266" s="110"/>
      <c r="Z266" s="110"/>
    </row>
    <row r="267" spans="1:26" ht="15.75" customHeight="1">
      <c r="A267" s="118" t="s">
        <v>52</v>
      </c>
      <c r="B267" s="119" t="s">
        <v>53</v>
      </c>
      <c r="C267" s="110" t="s">
        <v>754</v>
      </c>
      <c r="D267" s="110" t="s">
        <v>332</v>
      </c>
      <c r="E267" s="120">
        <v>0.23767575650850531</v>
      </c>
      <c r="F267" s="121">
        <f>IF(D267="CO2",E267,IF(D267="CH4",E267*'State 2005 Data'!$J$16,IF(D267="N2O",'State 2005 Data'!$J$17,IF(D267="Other",E267))))</f>
        <v>0.26619684728952597</v>
      </c>
      <c r="G267" s="110"/>
      <c r="H267" s="100"/>
      <c r="I267" s="110"/>
      <c r="J267" s="110"/>
      <c r="K267" s="110"/>
      <c r="L267" s="110"/>
      <c r="M267" s="110"/>
      <c r="N267" s="110"/>
      <c r="O267" s="110"/>
      <c r="P267" s="110"/>
      <c r="Q267" s="110"/>
      <c r="R267" s="110"/>
      <c r="S267" s="110"/>
      <c r="T267" s="110"/>
      <c r="U267" s="110"/>
      <c r="V267" s="110"/>
      <c r="W267" s="110"/>
      <c r="X267" s="110"/>
      <c r="Y267" s="110"/>
      <c r="Z267" s="110"/>
    </row>
    <row r="268" spans="1:26" ht="15.75" customHeight="1">
      <c r="A268" s="118" t="s">
        <v>52</v>
      </c>
      <c r="B268" s="119" t="s">
        <v>53</v>
      </c>
      <c r="C268" s="110" t="s">
        <v>754</v>
      </c>
      <c r="D268" s="110" t="s">
        <v>334</v>
      </c>
      <c r="E268" s="120">
        <v>8.2453086900261194E-2</v>
      </c>
      <c r="F268" s="121">
        <f>IF(D268="CO2",E268,IF(D268="CH4",E268*'State 2005 Data'!$J$16,IF(D268="N2O",'State 2005 Data'!$J$17,IF(D268="Other",E268))))</f>
        <v>0.88926174496644295</v>
      </c>
      <c r="G268" s="110"/>
      <c r="H268" s="100"/>
      <c r="I268" s="110"/>
      <c r="J268" s="110"/>
      <c r="K268" s="110"/>
      <c r="L268" s="110"/>
      <c r="M268" s="110"/>
      <c r="N268" s="110"/>
      <c r="O268" s="110"/>
      <c r="P268" s="110"/>
      <c r="Q268" s="110"/>
      <c r="R268" s="110"/>
      <c r="S268" s="110"/>
      <c r="T268" s="110"/>
      <c r="U268" s="110"/>
      <c r="V268" s="110"/>
      <c r="W268" s="110"/>
      <c r="X268" s="110"/>
      <c r="Y268" s="110"/>
      <c r="Z268" s="110"/>
    </row>
    <row r="269" spans="1:26" ht="15.75" customHeight="1">
      <c r="A269" s="118" t="s">
        <v>52</v>
      </c>
      <c r="B269" s="119" t="s">
        <v>53</v>
      </c>
      <c r="C269" s="110" t="s">
        <v>754</v>
      </c>
      <c r="D269" s="110" t="s">
        <v>1893</v>
      </c>
      <c r="E269" s="120">
        <v>0.48102752916835578</v>
      </c>
      <c r="F269" s="121">
        <f>IF(D269="CO2",E269,IF(D269="CH4",E269*'State 2005 Data'!$J$16,IF(D269="N2O",'State 2005 Data'!$J$17,IF(D269="Other",E269))))</f>
        <v>0.48102752916835578</v>
      </c>
      <c r="G269" s="110"/>
      <c r="H269" s="100"/>
      <c r="I269" s="110"/>
      <c r="J269" s="110"/>
      <c r="K269" s="110"/>
      <c r="L269" s="110"/>
      <c r="M269" s="110"/>
      <c r="N269" s="110"/>
      <c r="O269" s="110"/>
      <c r="P269" s="110"/>
      <c r="Q269" s="110"/>
      <c r="R269" s="110"/>
      <c r="S269" s="110"/>
      <c r="T269" s="110"/>
      <c r="U269" s="110"/>
      <c r="V269" s="110"/>
      <c r="W269" s="110"/>
      <c r="X269" s="110"/>
      <c r="Y269" s="110"/>
      <c r="Z269" s="110"/>
    </row>
    <row r="270" spans="1:26" ht="15.75" customHeight="1">
      <c r="A270" s="118" t="s">
        <v>54</v>
      </c>
      <c r="B270" s="119" t="s">
        <v>55</v>
      </c>
      <c r="C270" s="110" t="s">
        <v>1029</v>
      </c>
      <c r="D270" s="110" t="s">
        <v>1372</v>
      </c>
      <c r="E270" s="120">
        <v>31.597643531999751</v>
      </c>
      <c r="F270" s="121">
        <f>IF(D270="CO2",E270,IF(D270="CH4",E270*'State 2005 Data'!$J$16,IF(D270="N2O",'State 2005 Data'!$J$17,IF(D270="Other",E270))))</f>
        <v>31.597643531999751</v>
      </c>
      <c r="G270" s="110"/>
      <c r="H270" s="100"/>
      <c r="I270" s="110"/>
      <c r="J270" s="110"/>
      <c r="K270" s="110"/>
      <c r="L270" s="110"/>
      <c r="M270" s="110"/>
      <c r="N270" s="110"/>
      <c r="O270" s="110"/>
      <c r="P270" s="110"/>
      <c r="Q270" s="110"/>
      <c r="R270" s="110"/>
      <c r="S270" s="110"/>
      <c r="T270" s="110"/>
      <c r="U270" s="110"/>
      <c r="V270" s="110"/>
      <c r="W270" s="110"/>
      <c r="X270" s="110"/>
      <c r="Y270" s="110"/>
      <c r="Z270" s="110"/>
    </row>
    <row r="271" spans="1:26" ht="15.75" customHeight="1">
      <c r="A271" s="118" t="s">
        <v>54</v>
      </c>
      <c r="B271" s="119" t="s">
        <v>55</v>
      </c>
      <c r="C271" s="110" t="s">
        <v>1029</v>
      </c>
      <c r="D271" s="110" t="s">
        <v>332</v>
      </c>
      <c r="E271" s="120">
        <v>1.0942924E-2</v>
      </c>
      <c r="F271" s="121">
        <f>IF(D271="CO2",E271,IF(D271="CH4",E271*'State 2005 Data'!$J$16,IF(D271="N2O",'State 2005 Data'!$J$17,IF(D271="Other",E271))))</f>
        <v>1.225607488E-2</v>
      </c>
      <c r="G271" s="110"/>
      <c r="H271" s="100"/>
      <c r="I271" s="110"/>
      <c r="J271" s="110"/>
      <c r="K271" s="110"/>
      <c r="L271" s="110"/>
      <c r="M271" s="110"/>
      <c r="N271" s="110"/>
      <c r="O271" s="110"/>
      <c r="P271" s="110"/>
      <c r="Q271" s="110"/>
      <c r="R271" s="110"/>
      <c r="S271" s="110"/>
      <c r="T271" s="110"/>
      <c r="U271" s="110"/>
      <c r="V271" s="110"/>
      <c r="W271" s="110"/>
      <c r="X271" s="110"/>
      <c r="Y271" s="110"/>
      <c r="Z271" s="110"/>
    </row>
    <row r="272" spans="1:26" ht="15.75" customHeight="1">
      <c r="A272" s="118" t="s">
        <v>54</v>
      </c>
      <c r="B272" s="119" t="s">
        <v>55</v>
      </c>
      <c r="C272" s="110" t="s">
        <v>1029</v>
      </c>
      <c r="D272" s="110" t="s">
        <v>334</v>
      </c>
      <c r="E272" s="120">
        <v>0.13991847384</v>
      </c>
      <c r="F272" s="121">
        <f>IF(D272="CO2",E272,IF(D272="CH4",E272*'State 2005 Data'!$J$16,IF(D272="N2O",'State 2005 Data'!$J$17,IF(D272="Other",E272))))</f>
        <v>0.88926174496644295</v>
      </c>
      <c r="G272" s="110"/>
      <c r="H272" s="100"/>
      <c r="I272" s="110"/>
      <c r="J272" s="110"/>
      <c r="K272" s="110"/>
      <c r="L272" s="110"/>
      <c r="M272" s="110"/>
      <c r="N272" s="110"/>
      <c r="O272" s="110"/>
      <c r="P272" s="110"/>
      <c r="Q272" s="110"/>
      <c r="R272" s="110"/>
      <c r="S272" s="110"/>
      <c r="T272" s="110"/>
      <c r="U272" s="110"/>
      <c r="V272" s="110"/>
      <c r="W272" s="110"/>
      <c r="X272" s="110"/>
      <c r="Y272" s="110"/>
      <c r="Z272" s="110"/>
    </row>
    <row r="273" spans="1:26" ht="15.75" customHeight="1">
      <c r="A273" s="118" t="s">
        <v>54</v>
      </c>
      <c r="B273" s="119" t="s">
        <v>55</v>
      </c>
      <c r="C273" s="110" t="s">
        <v>1029</v>
      </c>
      <c r="D273" s="122" t="s">
        <v>1893</v>
      </c>
      <c r="E273" s="120"/>
      <c r="F273" s="121">
        <f>IF(D273="CO2",E273,IF(D273="CH4",E273*'State 2005 Data'!$J$16,IF(D273="N2O",'State 2005 Data'!$J$17,IF(D273="Other",E273))))</f>
        <v>0</v>
      </c>
      <c r="G273" s="110"/>
      <c r="H273" s="100"/>
      <c r="I273" s="110"/>
      <c r="J273" s="110"/>
      <c r="K273" s="110"/>
      <c r="L273" s="110"/>
      <c r="M273" s="110"/>
      <c r="N273" s="110"/>
      <c r="O273" s="110"/>
      <c r="P273" s="110"/>
      <c r="Q273" s="110"/>
      <c r="R273" s="110"/>
      <c r="S273" s="110"/>
      <c r="T273" s="110"/>
      <c r="U273" s="110"/>
      <c r="V273" s="110"/>
      <c r="W273" s="110"/>
      <c r="X273" s="110"/>
      <c r="Y273" s="110"/>
      <c r="Z273" s="110"/>
    </row>
    <row r="274" spans="1:26" ht="15.75" customHeight="1">
      <c r="A274" s="118" t="s">
        <v>54</v>
      </c>
      <c r="B274" s="119" t="s">
        <v>55</v>
      </c>
      <c r="C274" s="110" t="s">
        <v>1361</v>
      </c>
      <c r="D274" s="110" t="s">
        <v>1372</v>
      </c>
      <c r="E274" s="120">
        <v>12.174163438091989</v>
      </c>
      <c r="F274" s="121">
        <f>IF(D274="CO2",E274,IF(D274="CH4",E274*'State 2005 Data'!$J$16,IF(D274="N2O",'State 2005 Data'!$J$17,IF(D274="Other",E274))))</f>
        <v>12.174163438091989</v>
      </c>
      <c r="G274" s="110"/>
      <c r="H274" s="100"/>
      <c r="I274" s="110"/>
      <c r="J274" s="110"/>
      <c r="K274" s="110"/>
      <c r="L274" s="110"/>
      <c r="M274" s="110"/>
      <c r="N274" s="110"/>
      <c r="O274" s="110"/>
      <c r="P274" s="110"/>
      <c r="Q274" s="110"/>
      <c r="R274" s="110"/>
      <c r="S274" s="110"/>
      <c r="T274" s="110"/>
      <c r="U274" s="110"/>
      <c r="V274" s="110"/>
      <c r="W274" s="110"/>
      <c r="X274" s="110"/>
      <c r="Y274" s="110"/>
      <c r="Z274" s="110"/>
    </row>
    <row r="275" spans="1:26" ht="15.75" customHeight="1">
      <c r="A275" s="118" t="s">
        <v>54</v>
      </c>
      <c r="B275" s="119" t="s">
        <v>55</v>
      </c>
      <c r="C275" s="110" t="s">
        <v>1361</v>
      </c>
      <c r="D275" s="110" t="s">
        <v>332</v>
      </c>
      <c r="E275" s="120">
        <v>7.5854208499999992E-2</v>
      </c>
      <c r="F275" s="121">
        <f>IF(D275="CO2",E275,IF(D275="CH4",E275*'State 2005 Data'!$J$16,IF(D275="N2O",'State 2005 Data'!$J$17,IF(D275="Other",E275))))</f>
        <v>8.4956713520000005E-2</v>
      </c>
      <c r="G275" s="110"/>
      <c r="H275" s="100"/>
      <c r="I275" s="110"/>
      <c r="J275" s="110"/>
      <c r="K275" s="110"/>
      <c r="L275" s="110"/>
      <c r="M275" s="110"/>
      <c r="N275" s="110"/>
      <c r="O275" s="110"/>
      <c r="P275" s="110"/>
      <c r="Q275" s="110"/>
      <c r="R275" s="110"/>
      <c r="S275" s="110"/>
      <c r="T275" s="110"/>
      <c r="U275" s="110"/>
      <c r="V275" s="110"/>
      <c r="W275" s="110"/>
      <c r="X275" s="110"/>
      <c r="Y275" s="110"/>
      <c r="Z275" s="110"/>
    </row>
    <row r="276" spans="1:26" ht="15.75" customHeight="1">
      <c r="A276" s="118" t="s">
        <v>54</v>
      </c>
      <c r="B276" s="119" t="s">
        <v>55</v>
      </c>
      <c r="C276" s="110" t="s">
        <v>1361</v>
      </c>
      <c r="D276" s="110" t="s">
        <v>334</v>
      </c>
      <c r="E276" s="120">
        <v>2.0307150400000001E-2</v>
      </c>
      <c r="F276" s="121">
        <f>IF(D276="CO2",E276,IF(D276="CH4",E276*'State 2005 Data'!$J$16,IF(D276="N2O",'State 2005 Data'!$J$17,IF(D276="Other",E276))))</f>
        <v>0.88926174496644295</v>
      </c>
      <c r="G276" s="110"/>
      <c r="H276" s="100"/>
      <c r="I276" s="110"/>
      <c r="J276" s="110"/>
      <c r="K276" s="110"/>
      <c r="L276" s="110"/>
      <c r="M276" s="110"/>
      <c r="N276" s="110"/>
      <c r="O276" s="110"/>
      <c r="P276" s="110"/>
      <c r="Q276" s="110"/>
      <c r="R276" s="110"/>
      <c r="S276" s="110"/>
      <c r="T276" s="110"/>
      <c r="U276" s="110"/>
      <c r="V276" s="110"/>
      <c r="W276" s="110"/>
      <c r="X276" s="110"/>
      <c r="Y276" s="110"/>
      <c r="Z276" s="110"/>
    </row>
    <row r="277" spans="1:26" ht="15.75" customHeight="1">
      <c r="A277" s="118" t="s">
        <v>54</v>
      </c>
      <c r="B277" s="119" t="s">
        <v>55</v>
      </c>
      <c r="C277" s="110" t="s">
        <v>1361</v>
      </c>
      <c r="D277" s="122" t="s">
        <v>1893</v>
      </c>
      <c r="E277" s="120"/>
      <c r="F277" s="121">
        <f>IF(D277="CO2",E277,IF(D277="CH4",E277*'State 2005 Data'!$J$16,IF(D277="N2O",'State 2005 Data'!$J$17,IF(D277="Other",E277))))</f>
        <v>0</v>
      </c>
      <c r="G277" s="110"/>
      <c r="H277" s="100"/>
      <c r="I277" s="110"/>
      <c r="J277" s="110"/>
      <c r="K277" s="110"/>
      <c r="L277" s="110"/>
      <c r="M277" s="110"/>
      <c r="N277" s="110"/>
      <c r="O277" s="110"/>
      <c r="P277" s="110"/>
      <c r="Q277" s="110"/>
      <c r="R277" s="110"/>
      <c r="S277" s="110"/>
      <c r="T277" s="110"/>
      <c r="U277" s="110"/>
      <c r="V277" s="110"/>
      <c r="W277" s="110"/>
      <c r="X277" s="110"/>
      <c r="Y277" s="110"/>
      <c r="Z277" s="110"/>
    </row>
    <row r="278" spans="1:26" ht="15.75" customHeight="1">
      <c r="A278" s="118" t="s">
        <v>54</v>
      </c>
      <c r="B278" s="119" t="s">
        <v>55</v>
      </c>
      <c r="C278" s="110" t="s">
        <v>305</v>
      </c>
      <c r="D278" s="110" t="s">
        <v>1372</v>
      </c>
      <c r="E278" s="120">
        <v>31.984353590306291</v>
      </c>
      <c r="F278" s="121">
        <f>IF(D278="CO2",E278,IF(D278="CH4",E278*'State 2005 Data'!$J$16,IF(D278="N2O",'State 2005 Data'!$J$17,IF(D278="Other",E278))))</f>
        <v>31.984353590306291</v>
      </c>
      <c r="G278" s="110"/>
      <c r="H278" s="100"/>
      <c r="I278" s="110"/>
      <c r="J278" s="110"/>
      <c r="K278" s="110"/>
      <c r="L278" s="110"/>
      <c r="M278" s="110"/>
      <c r="N278" s="110"/>
      <c r="O278" s="110"/>
      <c r="P278" s="110"/>
      <c r="Q278" s="110"/>
      <c r="R278" s="110"/>
      <c r="S278" s="110"/>
      <c r="T278" s="110"/>
      <c r="U278" s="110"/>
      <c r="V278" s="110"/>
      <c r="W278" s="110"/>
      <c r="X278" s="110"/>
      <c r="Y278" s="110"/>
      <c r="Z278" s="110"/>
    </row>
    <row r="279" spans="1:26" ht="15.75" customHeight="1">
      <c r="A279" s="118" t="s">
        <v>54</v>
      </c>
      <c r="B279" s="119" t="s">
        <v>55</v>
      </c>
      <c r="C279" s="110" t="s">
        <v>305</v>
      </c>
      <c r="D279" s="110" t="s">
        <v>332</v>
      </c>
      <c r="E279" s="120">
        <v>8.2130164830722538E-2</v>
      </c>
      <c r="F279" s="121">
        <f>IF(D279="CO2",E279,IF(D279="CH4",E279*'State 2005 Data'!$J$16,IF(D279="N2O",'State 2005 Data'!$J$17,IF(D279="Other",E279))))</f>
        <v>9.1985784610409252E-2</v>
      </c>
      <c r="G279" s="110"/>
      <c r="H279" s="100"/>
      <c r="I279" s="110"/>
      <c r="J279" s="110"/>
      <c r="K279" s="110"/>
      <c r="L279" s="110"/>
      <c r="M279" s="110"/>
      <c r="N279" s="110"/>
      <c r="O279" s="110"/>
      <c r="P279" s="110"/>
      <c r="Q279" s="110"/>
      <c r="R279" s="110"/>
      <c r="S279" s="110"/>
      <c r="T279" s="110"/>
      <c r="U279" s="110"/>
      <c r="V279" s="110"/>
      <c r="W279" s="110"/>
      <c r="X279" s="110"/>
      <c r="Y279" s="110"/>
      <c r="Z279" s="110"/>
    </row>
    <row r="280" spans="1:26" ht="15.75" customHeight="1">
      <c r="A280" s="118" t="s">
        <v>54</v>
      </c>
      <c r="B280" s="119" t="s">
        <v>55</v>
      </c>
      <c r="C280" s="110" t="s">
        <v>305</v>
      </c>
      <c r="D280" s="110" t="s">
        <v>334</v>
      </c>
      <c r="E280" s="120">
        <v>1.066754909309976</v>
      </c>
      <c r="F280" s="121">
        <f>IF(D280="CO2",E280,IF(D280="CH4",E280*'State 2005 Data'!$J$16,IF(D280="N2O",'State 2005 Data'!$J$17,IF(D280="Other",E280))))</f>
        <v>0.88926174496644295</v>
      </c>
      <c r="G280" s="110"/>
      <c r="H280" s="100"/>
      <c r="I280" s="110"/>
      <c r="J280" s="110"/>
      <c r="K280" s="110"/>
      <c r="L280" s="110"/>
      <c r="M280" s="110"/>
      <c r="N280" s="110"/>
      <c r="O280" s="110"/>
      <c r="P280" s="110"/>
      <c r="Q280" s="110"/>
      <c r="R280" s="110"/>
      <c r="S280" s="110"/>
      <c r="T280" s="110"/>
      <c r="U280" s="110"/>
      <c r="V280" s="110"/>
      <c r="W280" s="110"/>
      <c r="X280" s="110"/>
      <c r="Y280" s="110"/>
      <c r="Z280" s="110"/>
    </row>
    <row r="281" spans="1:26" ht="15.75" customHeight="1">
      <c r="A281" s="118" t="s">
        <v>54</v>
      </c>
      <c r="B281" s="119" t="s">
        <v>55</v>
      </c>
      <c r="C281" s="110" t="s">
        <v>305</v>
      </c>
      <c r="D281" s="122" t="s">
        <v>1893</v>
      </c>
      <c r="E281" s="120"/>
      <c r="F281" s="121">
        <f>IF(D281="CO2",E281,IF(D281="CH4",E281*'State 2005 Data'!$J$16,IF(D281="N2O",'State 2005 Data'!$J$17,IF(D281="Other",E281))))</f>
        <v>0</v>
      </c>
      <c r="G281" s="110"/>
      <c r="H281" s="100"/>
      <c r="I281" s="110"/>
      <c r="J281" s="110"/>
      <c r="K281" s="110"/>
      <c r="L281" s="110"/>
      <c r="M281" s="110"/>
      <c r="N281" s="110"/>
      <c r="O281" s="110"/>
      <c r="P281" s="110"/>
      <c r="Q281" s="110"/>
      <c r="R281" s="110"/>
      <c r="S281" s="110"/>
      <c r="T281" s="110"/>
      <c r="U281" s="110"/>
      <c r="V281" s="110"/>
      <c r="W281" s="110"/>
      <c r="X281" s="110"/>
      <c r="Y281" s="110"/>
      <c r="Z281" s="110"/>
    </row>
    <row r="282" spans="1:26" ht="15.75" customHeight="1">
      <c r="A282" s="118" t="s">
        <v>54</v>
      </c>
      <c r="B282" s="119" t="s">
        <v>55</v>
      </c>
      <c r="C282" s="110" t="s">
        <v>754</v>
      </c>
      <c r="D282" s="110" t="s">
        <v>1372</v>
      </c>
      <c r="E282" s="121">
        <v>10.720007384219731</v>
      </c>
      <c r="F282" s="121">
        <f>IF(D282="CO2",E282,IF(D282="CH4",E282*'State 2005 Data'!$J$16,IF(D282="N2O",'State 2005 Data'!$J$17,IF(D282="Other",E282))))</f>
        <v>10.720007384219731</v>
      </c>
      <c r="G282" s="110"/>
      <c r="H282" s="100"/>
      <c r="I282" s="110"/>
      <c r="J282" s="110"/>
      <c r="K282" s="110"/>
      <c r="L282" s="110"/>
      <c r="M282" s="110"/>
      <c r="N282" s="110"/>
      <c r="O282" s="110"/>
      <c r="P282" s="110"/>
      <c r="Q282" s="110"/>
      <c r="R282" s="110"/>
      <c r="S282" s="110"/>
      <c r="T282" s="110"/>
      <c r="U282" s="110"/>
      <c r="V282" s="110"/>
      <c r="W282" s="110"/>
      <c r="X282" s="110"/>
      <c r="Y282" s="110"/>
      <c r="Z282" s="110"/>
    </row>
    <row r="283" spans="1:26" ht="15.75" customHeight="1">
      <c r="A283" s="118" t="s">
        <v>54</v>
      </c>
      <c r="B283" s="119" t="s">
        <v>55</v>
      </c>
      <c r="C283" s="110" t="s">
        <v>754</v>
      </c>
      <c r="D283" s="110" t="s">
        <v>332</v>
      </c>
      <c r="E283" s="120">
        <v>1.0689291825199041</v>
      </c>
      <c r="F283" s="121">
        <f>IF(D283="CO2",E283,IF(D283="CH4",E283*'State 2005 Data'!$J$16,IF(D283="N2O",'State 2005 Data'!$J$17,IF(D283="Other",E283))))</f>
        <v>1.1972006844222927</v>
      </c>
      <c r="G283" s="110"/>
      <c r="H283" s="100"/>
      <c r="I283" s="110"/>
      <c r="J283" s="110"/>
      <c r="K283" s="110"/>
      <c r="L283" s="110"/>
      <c r="M283" s="110"/>
      <c r="N283" s="110"/>
      <c r="O283" s="110"/>
      <c r="P283" s="110"/>
      <c r="Q283" s="110"/>
      <c r="R283" s="110"/>
      <c r="S283" s="110"/>
      <c r="T283" s="110"/>
      <c r="U283" s="110"/>
      <c r="V283" s="110"/>
      <c r="W283" s="110"/>
      <c r="X283" s="110"/>
      <c r="Y283" s="110"/>
      <c r="Z283" s="110"/>
    </row>
    <row r="284" spans="1:26" ht="15.75" customHeight="1">
      <c r="A284" s="118" t="s">
        <v>54</v>
      </c>
      <c r="B284" s="119" t="s">
        <v>55</v>
      </c>
      <c r="C284" s="110" t="s">
        <v>754</v>
      </c>
      <c r="D284" s="110" t="s">
        <v>334</v>
      </c>
      <c r="E284" s="120">
        <v>3.526156079221298E-2</v>
      </c>
      <c r="F284" s="121">
        <f>IF(D284="CO2",E284,IF(D284="CH4",E284*'State 2005 Data'!$J$16,IF(D284="N2O",'State 2005 Data'!$J$17,IF(D284="Other",E284))))</f>
        <v>0.88926174496644295</v>
      </c>
      <c r="G284" s="110"/>
      <c r="H284" s="100"/>
      <c r="I284" s="110"/>
      <c r="J284" s="110"/>
      <c r="K284" s="110"/>
      <c r="L284" s="110"/>
      <c r="M284" s="110"/>
      <c r="N284" s="110"/>
      <c r="O284" s="110"/>
      <c r="P284" s="110"/>
      <c r="Q284" s="110"/>
      <c r="R284" s="110"/>
      <c r="S284" s="110"/>
      <c r="T284" s="110"/>
      <c r="U284" s="110"/>
      <c r="V284" s="110"/>
      <c r="W284" s="110"/>
      <c r="X284" s="110"/>
      <c r="Y284" s="110"/>
      <c r="Z284" s="110"/>
    </row>
    <row r="285" spans="1:26" ht="15.75" customHeight="1">
      <c r="A285" s="118" t="s">
        <v>54</v>
      </c>
      <c r="B285" s="119" t="s">
        <v>55</v>
      </c>
      <c r="C285" s="110" t="s">
        <v>754</v>
      </c>
      <c r="D285" s="110" t="s">
        <v>1893</v>
      </c>
      <c r="E285" s="120">
        <v>2.288636497563771</v>
      </c>
      <c r="F285" s="121">
        <f>IF(D285="CO2",E285,IF(D285="CH4",E285*'State 2005 Data'!$J$16,IF(D285="N2O",'State 2005 Data'!$J$17,IF(D285="Other",E285))))</f>
        <v>2.288636497563771</v>
      </c>
      <c r="G285" s="110"/>
      <c r="H285" s="100"/>
      <c r="I285" s="110"/>
      <c r="J285" s="110"/>
      <c r="K285" s="110"/>
      <c r="L285" s="110"/>
      <c r="M285" s="110"/>
      <c r="N285" s="110"/>
      <c r="O285" s="110"/>
      <c r="P285" s="110"/>
      <c r="Q285" s="110"/>
      <c r="R285" s="110"/>
      <c r="S285" s="110"/>
      <c r="T285" s="110"/>
      <c r="U285" s="110"/>
      <c r="V285" s="110"/>
      <c r="W285" s="110"/>
      <c r="X285" s="110"/>
      <c r="Y285" s="110"/>
      <c r="Z285" s="110"/>
    </row>
    <row r="286" spans="1:26" ht="15.75" customHeight="1">
      <c r="A286" s="118" t="s">
        <v>60</v>
      </c>
      <c r="B286" s="119" t="s">
        <v>61</v>
      </c>
      <c r="C286" s="110" t="s">
        <v>1029</v>
      </c>
      <c r="D286" s="110" t="s">
        <v>1372</v>
      </c>
      <c r="E286" s="120">
        <v>74.302446823678565</v>
      </c>
      <c r="F286" s="121">
        <f>IF(D286="CO2",E286,IF(D286="CH4",E286*'State 2005 Data'!$J$16,IF(D286="N2O",'State 2005 Data'!$J$17,IF(D286="Other",E286))))</f>
        <v>74.302446823678565</v>
      </c>
      <c r="G286" s="110"/>
      <c r="H286" s="100"/>
      <c r="I286" s="110"/>
      <c r="J286" s="110"/>
      <c r="K286" s="110"/>
      <c r="L286" s="110"/>
      <c r="M286" s="110"/>
      <c r="N286" s="110"/>
      <c r="O286" s="110"/>
      <c r="P286" s="110"/>
      <c r="Q286" s="110"/>
      <c r="R286" s="110"/>
      <c r="S286" s="110"/>
      <c r="T286" s="110"/>
      <c r="U286" s="110"/>
      <c r="V286" s="110"/>
      <c r="W286" s="110"/>
      <c r="X286" s="110"/>
      <c r="Y286" s="110"/>
      <c r="Z286" s="110"/>
    </row>
    <row r="287" spans="1:26" ht="15.75" customHeight="1">
      <c r="A287" s="118" t="s">
        <v>60</v>
      </c>
      <c r="B287" s="119" t="s">
        <v>61</v>
      </c>
      <c r="C287" s="110" t="s">
        <v>1029</v>
      </c>
      <c r="D287" s="110" t="s">
        <v>332</v>
      </c>
      <c r="E287" s="120">
        <v>3.3007092749999987E-2</v>
      </c>
      <c r="F287" s="121">
        <f>IF(D287="CO2",E287,IF(D287="CH4",E287*'State 2005 Data'!$J$16,IF(D287="N2O",'State 2005 Data'!$J$17,IF(D287="Other",E287))))</f>
        <v>3.6967943879999993E-2</v>
      </c>
      <c r="G287" s="110"/>
      <c r="H287" s="100"/>
      <c r="I287" s="110"/>
      <c r="J287" s="110"/>
      <c r="K287" s="110"/>
      <c r="L287" s="110"/>
      <c r="M287" s="110"/>
      <c r="N287" s="110"/>
      <c r="O287" s="110"/>
      <c r="P287" s="110"/>
      <c r="Q287" s="110"/>
      <c r="R287" s="110"/>
      <c r="S287" s="110"/>
      <c r="T287" s="110"/>
      <c r="U287" s="110"/>
      <c r="V287" s="110"/>
      <c r="W287" s="110"/>
      <c r="X287" s="110"/>
      <c r="Y287" s="110"/>
      <c r="Z287" s="110"/>
    </row>
    <row r="288" spans="1:26" ht="15.75" customHeight="1">
      <c r="A288" s="118" t="s">
        <v>60</v>
      </c>
      <c r="B288" s="119" t="s">
        <v>61</v>
      </c>
      <c r="C288" s="110" t="s">
        <v>1029</v>
      </c>
      <c r="D288" s="110" t="s">
        <v>334</v>
      </c>
      <c r="E288" s="120">
        <v>0.34412862690000001</v>
      </c>
      <c r="F288" s="121">
        <f>IF(D288="CO2",E288,IF(D288="CH4",E288*'State 2005 Data'!$J$16,IF(D288="N2O",'State 2005 Data'!$J$17,IF(D288="Other",E288))))</f>
        <v>0.88926174496644295</v>
      </c>
      <c r="G288" s="110"/>
      <c r="H288" s="100"/>
      <c r="I288" s="110"/>
      <c r="J288" s="110"/>
      <c r="K288" s="110"/>
      <c r="L288" s="110"/>
      <c r="M288" s="110"/>
      <c r="N288" s="110"/>
      <c r="O288" s="110"/>
      <c r="P288" s="110"/>
      <c r="Q288" s="110"/>
      <c r="R288" s="110"/>
      <c r="S288" s="110"/>
      <c r="T288" s="110"/>
      <c r="U288" s="110"/>
      <c r="V288" s="110"/>
      <c r="W288" s="110"/>
      <c r="X288" s="110"/>
      <c r="Y288" s="110"/>
      <c r="Z288" s="110"/>
    </row>
    <row r="289" spans="1:26" ht="15.75" customHeight="1">
      <c r="A289" s="118" t="s">
        <v>60</v>
      </c>
      <c r="B289" s="119" t="s">
        <v>61</v>
      </c>
      <c r="C289" s="110" t="s">
        <v>1029</v>
      </c>
      <c r="D289" s="122" t="s">
        <v>1893</v>
      </c>
      <c r="E289" s="120"/>
      <c r="F289" s="121">
        <f>IF(D289="CO2",E289,IF(D289="CH4",E289*'State 2005 Data'!$J$16,IF(D289="N2O",'State 2005 Data'!$J$17,IF(D289="Other",E289))))</f>
        <v>0</v>
      </c>
      <c r="G289" s="110"/>
      <c r="H289" s="100"/>
      <c r="I289" s="110"/>
      <c r="J289" s="110"/>
      <c r="K289" s="110"/>
      <c r="L289" s="110"/>
      <c r="M289" s="110"/>
      <c r="N289" s="110"/>
      <c r="O289" s="110"/>
      <c r="P289" s="110"/>
      <c r="Q289" s="110"/>
      <c r="R289" s="110"/>
      <c r="S289" s="110"/>
      <c r="T289" s="110"/>
      <c r="U289" s="110"/>
      <c r="V289" s="110"/>
      <c r="W289" s="110"/>
      <c r="X289" s="110"/>
      <c r="Y289" s="110"/>
      <c r="Z289" s="110"/>
    </row>
    <row r="290" spans="1:26" ht="15.75" customHeight="1">
      <c r="A290" s="118" t="s">
        <v>60</v>
      </c>
      <c r="B290" s="119" t="s">
        <v>61</v>
      </c>
      <c r="C290" s="110" t="s">
        <v>1361</v>
      </c>
      <c r="D290" s="110" t="s">
        <v>1372</v>
      </c>
      <c r="E290" s="120">
        <v>34.50504557231578</v>
      </c>
      <c r="F290" s="121">
        <f>IF(D290="CO2",E290,IF(D290="CH4",E290*'State 2005 Data'!$J$16,IF(D290="N2O",'State 2005 Data'!$J$17,IF(D290="Other",E290))))</f>
        <v>34.50504557231578</v>
      </c>
      <c r="G290" s="110"/>
      <c r="H290" s="100"/>
      <c r="I290" s="110"/>
      <c r="J290" s="110"/>
      <c r="K290" s="110"/>
      <c r="L290" s="110"/>
      <c r="M290" s="110"/>
      <c r="N290" s="110"/>
      <c r="O290" s="110"/>
      <c r="P290" s="110"/>
      <c r="Q290" s="110"/>
      <c r="R290" s="110"/>
      <c r="S290" s="110"/>
      <c r="T290" s="110"/>
      <c r="U290" s="110"/>
      <c r="V290" s="110"/>
      <c r="W290" s="110"/>
      <c r="X290" s="110"/>
      <c r="Y290" s="110"/>
      <c r="Z290" s="110"/>
    </row>
    <row r="291" spans="1:26" ht="15.75" customHeight="1">
      <c r="A291" s="118" t="s">
        <v>60</v>
      </c>
      <c r="B291" s="119" t="s">
        <v>61</v>
      </c>
      <c r="C291" s="110" t="s">
        <v>1361</v>
      </c>
      <c r="D291" s="110" t="s">
        <v>332</v>
      </c>
      <c r="E291" s="120">
        <v>0.30018533824999999</v>
      </c>
      <c r="F291" s="121">
        <f>IF(D291="CO2",E291,IF(D291="CH4",E291*'State 2005 Data'!$J$16,IF(D291="N2O",'State 2005 Data'!$J$17,IF(D291="Other",E291))))</f>
        <v>0.33620757884000002</v>
      </c>
      <c r="G291" s="110"/>
      <c r="H291" s="100"/>
      <c r="I291" s="110"/>
      <c r="J291" s="110"/>
      <c r="K291" s="110"/>
      <c r="L291" s="110"/>
      <c r="M291" s="110"/>
      <c r="N291" s="110"/>
      <c r="O291" s="110"/>
      <c r="P291" s="110"/>
      <c r="Q291" s="110"/>
      <c r="R291" s="110"/>
      <c r="S291" s="110"/>
      <c r="T291" s="110"/>
      <c r="U291" s="110"/>
      <c r="V291" s="110"/>
      <c r="W291" s="110"/>
      <c r="X291" s="110"/>
      <c r="Y291" s="110"/>
      <c r="Z291" s="110"/>
    </row>
    <row r="292" spans="1:26" ht="15.75" customHeight="1">
      <c r="A292" s="118" t="s">
        <v>60</v>
      </c>
      <c r="B292" s="119" t="s">
        <v>61</v>
      </c>
      <c r="C292" s="110" t="s">
        <v>1361</v>
      </c>
      <c r="D292" s="110" t="s">
        <v>334</v>
      </c>
      <c r="E292" s="120">
        <v>6.4880577879999998E-2</v>
      </c>
      <c r="F292" s="121">
        <f>IF(D292="CO2",E292,IF(D292="CH4",E292*'State 2005 Data'!$J$16,IF(D292="N2O",'State 2005 Data'!$J$17,IF(D292="Other",E292))))</f>
        <v>0.88926174496644295</v>
      </c>
      <c r="G292" s="110"/>
      <c r="H292" s="100"/>
      <c r="I292" s="110"/>
      <c r="J292" s="110"/>
      <c r="K292" s="110"/>
      <c r="L292" s="110"/>
      <c r="M292" s="110"/>
      <c r="N292" s="110"/>
      <c r="O292" s="110"/>
      <c r="P292" s="110"/>
      <c r="Q292" s="110"/>
      <c r="R292" s="110"/>
      <c r="S292" s="110"/>
      <c r="T292" s="110"/>
      <c r="U292" s="110"/>
      <c r="V292" s="110"/>
      <c r="W292" s="110"/>
      <c r="X292" s="110"/>
      <c r="Y292" s="110"/>
      <c r="Z292" s="110"/>
    </row>
    <row r="293" spans="1:26" ht="15.75" customHeight="1">
      <c r="A293" s="118" t="s">
        <v>60</v>
      </c>
      <c r="B293" s="119" t="s">
        <v>61</v>
      </c>
      <c r="C293" s="110" t="s">
        <v>1361</v>
      </c>
      <c r="D293" s="122" t="s">
        <v>1893</v>
      </c>
      <c r="E293" s="120"/>
      <c r="F293" s="121">
        <f>IF(D293="CO2",E293,IF(D293="CH4",E293*'State 2005 Data'!$J$16,IF(D293="N2O",'State 2005 Data'!$J$17,IF(D293="Other",E293))))</f>
        <v>0</v>
      </c>
      <c r="G293" s="110"/>
      <c r="H293" s="100"/>
      <c r="I293" s="110"/>
      <c r="J293" s="110"/>
      <c r="K293" s="110"/>
      <c r="L293" s="110"/>
      <c r="M293" s="110"/>
      <c r="N293" s="110"/>
      <c r="O293" s="110"/>
      <c r="P293" s="110"/>
      <c r="Q293" s="110"/>
      <c r="R293" s="110"/>
      <c r="S293" s="110"/>
      <c r="T293" s="110"/>
      <c r="U293" s="110"/>
      <c r="V293" s="110"/>
      <c r="W293" s="110"/>
      <c r="X293" s="110"/>
      <c r="Y293" s="110"/>
      <c r="Z293" s="110"/>
    </row>
    <row r="294" spans="1:26" ht="15.75" customHeight="1">
      <c r="A294" s="118" t="s">
        <v>60</v>
      </c>
      <c r="B294" s="119" t="s">
        <v>61</v>
      </c>
      <c r="C294" s="110" t="s">
        <v>305</v>
      </c>
      <c r="D294" s="110" t="s">
        <v>1372</v>
      </c>
      <c r="E294" s="120">
        <v>55.646309218508293</v>
      </c>
      <c r="F294" s="121">
        <f>IF(D294="CO2",E294,IF(D294="CH4",E294*'State 2005 Data'!$J$16,IF(D294="N2O",'State 2005 Data'!$J$17,IF(D294="Other",E294))))</f>
        <v>55.646309218508293</v>
      </c>
      <c r="G294" s="110"/>
      <c r="H294" s="100"/>
      <c r="I294" s="110"/>
      <c r="J294" s="110"/>
      <c r="K294" s="110"/>
      <c r="L294" s="110"/>
      <c r="M294" s="110"/>
      <c r="N294" s="110"/>
      <c r="O294" s="110"/>
      <c r="P294" s="110"/>
      <c r="Q294" s="110"/>
      <c r="R294" s="110"/>
      <c r="S294" s="110"/>
      <c r="T294" s="110"/>
      <c r="U294" s="110"/>
      <c r="V294" s="110"/>
      <c r="W294" s="110"/>
      <c r="X294" s="110"/>
      <c r="Y294" s="110"/>
      <c r="Z294" s="110"/>
    </row>
    <row r="295" spans="1:26" ht="15.75" customHeight="1">
      <c r="A295" s="118" t="s">
        <v>60</v>
      </c>
      <c r="B295" s="119" t="s">
        <v>61</v>
      </c>
      <c r="C295" s="110" t="s">
        <v>305</v>
      </c>
      <c r="D295" s="110" t="s">
        <v>332</v>
      </c>
      <c r="E295" s="120">
        <v>8.2130164830722538E-2</v>
      </c>
      <c r="F295" s="121">
        <f>IF(D295="CO2",E295,IF(D295="CH4",E295*'State 2005 Data'!$J$16,IF(D295="N2O",'State 2005 Data'!$J$17,IF(D295="Other",E295))))</f>
        <v>9.1985784610409252E-2</v>
      </c>
      <c r="G295" s="110"/>
      <c r="H295" s="100"/>
      <c r="I295" s="110"/>
      <c r="J295" s="110"/>
      <c r="K295" s="110"/>
      <c r="L295" s="110"/>
      <c r="M295" s="110"/>
      <c r="N295" s="110"/>
      <c r="O295" s="110"/>
      <c r="P295" s="110"/>
      <c r="Q295" s="110"/>
      <c r="R295" s="110"/>
      <c r="S295" s="110"/>
      <c r="T295" s="110"/>
      <c r="U295" s="110"/>
      <c r="V295" s="110"/>
      <c r="W295" s="110"/>
      <c r="X295" s="110"/>
      <c r="Y295" s="110"/>
      <c r="Z295" s="110"/>
    </row>
    <row r="296" spans="1:26" ht="15.75" customHeight="1">
      <c r="A296" s="118" t="s">
        <v>60</v>
      </c>
      <c r="B296" s="119" t="s">
        <v>61</v>
      </c>
      <c r="C296" s="110" t="s">
        <v>305</v>
      </c>
      <c r="D296" s="110" t="s">
        <v>334</v>
      </c>
      <c r="E296" s="120">
        <v>1.066754909309976</v>
      </c>
      <c r="F296" s="121">
        <f>IF(D296="CO2",E296,IF(D296="CH4",E296*'State 2005 Data'!$J$16,IF(D296="N2O",'State 2005 Data'!$J$17,IF(D296="Other",E296))))</f>
        <v>0.88926174496644295</v>
      </c>
      <c r="G296" s="110"/>
      <c r="H296" s="100"/>
      <c r="I296" s="110"/>
      <c r="J296" s="110"/>
      <c r="K296" s="110"/>
      <c r="L296" s="110"/>
      <c r="M296" s="110"/>
      <c r="N296" s="110"/>
      <c r="O296" s="110"/>
      <c r="P296" s="110"/>
      <c r="Q296" s="110"/>
      <c r="R296" s="110"/>
      <c r="S296" s="110"/>
      <c r="T296" s="110"/>
      <c r="U296" s="110"/>
      <c r="V296" s="110"/>
      <c r="W296" s="110"/>
      <c r="X296" s="110"/>
      <c r="Y296" s="110"/>
      <c r="Z296" s="110"/>
    </row>
    <row r="297" spans="1:26" ht="15.75" customHeight="1">
      <c r="A297" s="118" t="s">
        <v>60</v>
      </c>
      <c r="B297" s="119" t="s">
        <v>61</v>
      </c>
      <c r="C297" s="110" t="s">
        <v>305</v>
      </c>
      <c r="D297" s="122" t="s">
        <v>1893</v>
      </c>
      <c r="E297" s="120"/>
      <c r="F297" s="121">
        <f>IF(D297="CO2",E297,IF(D297="CH4",E297*'State 2005 Data'!$J$16,IF(D297="N2O",'State 2005 Data'!$J$17,IF(D297="Other",E297))))</f>
        <v>0</v>
      </c>
      <c r="G297" s="110"/>
      <c r="H297" s="100"/>
      <c r="I297" s="110"/>
      <c r="J297" s="110"/>
      <c r="K297" s="110"/>
      <c r="L297" s="110"/>
      <c r="M297" s="110"/>
      <c r="N297" s="110"/>
      <c r="O297" s="110"/>
      <c r="P297" s="110"/>
      <c r="Q297" s="110"/>
      <c r="R297" s="110"/>
      <c r="S297" s="110"/>
      <c r="T297" s="110"/>
      <c r="U297" s="110"/>
      <c r="V297" s="110"/>
      <c r="W297" s="110"/>
      <c r="X297" s="110"/>
      <c r="Y297" s="110"/>
      <c r="Z297" s="110"/>
    </row>
    <row r="298" spans="1:26" ht="15.75" customHeight="1">
      <c r="A298" s="118" t="s">
        <v>60</v>
      </c>
      <c r="B298" s="119" t="s">
        <v>61</v>
      </c>
      <c r="C298" s="110" t="s">
        <v>754</v>
      </c>
      <c r="D298" s="110" t="s">
        <v>1372</v>
      </c>
      <c r="E298" s="121">
        <v>31.141583318786441</v>
      </c>
      <c r="F298" s="121">
        <f>IF(D298="CO2",E298,IF(D298="CH4",E298*'State 2005 Data'!$J$16,IF(D298="N2O",'State 2005 Data'!$J$17,IF(D298="Other",E298))))</f>
        <v>31.141583318786441</v>
      </c>
      <c r="G298" s="110"/>
      <c r="H298" s="100"/>
      <c r="I298" s="110"/>
      <c r="J298" s="110"/>
      <c r="K298" s="110"/>
      <c r="L298" s="110"/>
      <c r="M298" s="110"/>
      <c r="N298" s="110"/>
      <c r="O298" s="110"/>
      <c r="P298" s="110"/>
      <c r="Q298" s="110"/>
      <c r="R298" s="110"/>
      <c r="S298" s="110"/>
      <c r="T298" s="110"/>
      <c r="U298" s="110"/>
      <c r="V298" s="110"/>
      <c r="W298" s="110"/>
      <c r="X298" s="110"/>
      <c r="Y298" s="110"/>
      <c r="Z298" s="110"/>
    </row>
    <row r="299" spans="1:26" ht="15.75" customHeight="1">
      <c r="A299" s="118" t="s">
        <v>60</v>
      </c>
      <c r="B299" s="119" t="s">
        <v>61</v>
      </c>
      <c r="C299" s="110" t="s">
        <v>754</v>
      </c>
      <c r="D299" s="110" t="s">
        <v>332</v>
      </c>
      <c r="E299" s="120">
        <v>3.6813153683274562</v>
      </c>
      <c r="F299" s="121">
        <f>IF(D299="CO2",E299,IF(D299="CH4",E299*'State 2005 Data'!$J$16,IF(D299="N2O",'State 2005 Data'!$J$17,IF(D299="Other",E299))))</f>
        <v>4.1230732125267515</v>
      </c>
      <c r="G299" s="110"/>
      <c r="H299" s="100"/>
      <c r="I299" s="110"/>
      <c r="J299" s="110"/>
      <c r="K299" s="110"/>
      <c r="L299" s="110"/>
      <c r="M299" s="110"/>
      <c r="N299" s="110"/>
      <c r="O299" s="110"/>
      <c r="P299" s="110"/>
      <c r="Q299" s="110"/>
      <c r="R299" s="110"/>
      <c r="S299" s="110"/>
      <c r="T299" s="110"/>
      <c r="U299" s="110"/>
      <c r="V299" s="110"/>
      <c r="W299" s="110"/>
      <c r="X299" s="110"/>
      <c r="Y299" s="110"/>
      <c r="Z299" s="110"/>
    </row>
    <row r="300" spans="1:26" ht="15.75" customHeight="1">
      <c r="A300" s="118" t="s">
        <v>60</v>
      </c>
      <c r="B300" s="119" t="s">
        <v>61</v>
      </c>
      <c r="C300" s="110" t="s">
        <v>754</v>
      </c>
      <c r="D300" s="110" t="s">
        <v>334</v>
      </c>
      <c r="E300" s="120">
        <v>7.4628588714381883E-2</v>
      </c>
      <c r="F300" s="121">
        <f>IF(D300="CO2",E300,IF(D300="CH4",E300*'State 2005 Data'!$J$16,IF(D300="N2O",'State 2005 Data'!$J$17,IF(D300="Other",E300))))</f>
        <v>0.88926174496644295</v>
      </c>
      <c r="G300" s="110"/>
      <c r="H300" s="100"/>
      <c r="I300" s="110"/>
      <c r="J300" s="110"/>
      <c r="K300" s="110"/>
      <c r="L300" s="110"/>
      <c r="M300" s="110"/>
      <c r="N300" s="110"/>
      <c r="O300" s="110"/>
      <c r="P300" s="110"/>
      <c r="Q300" s="110"/>
      <c r="R300" s="110"/>
      <c r="S300" s="110"/>
      <c r="T300" s="110"/>
      <c r="U300" s="110"/>
      <c r="V300" s="110"/>
      <c r="W300" s="110"/>
      <c r="X300" s="110"/>
      <c r="Y300" s="110"/>
      <c r="Z300" s="110"/>
    </row>
    <row r="301" spans="1:26" ht="15.75" customHeight="1">
      <c r="A301" s="118" t="s">
        <v>60</v>
      </c>
      <c r="B301" s="119" t="s">
        <v>61</v>
      </c>
      <c r="C301" s="110" t="s">
        <v>754</v>
      </c>
      <c r="D301" s="110" t="s">
        <v>1893</v>
      </c>
      <c r="E301" s="120">
        <v>3.739649195133214</v>
      </c>
      <c r="F301" s="121">
        <f>IF(D301="CO2",E301,IF(D301="CH4",E301*'State 2005 Data'!$J$16,IF(D301="N2O",'State 2005 Data'!$J$17,IF(D301="Other",E301))))</f>
        <v>3.739649195133214</v>
      </c>
      <c r="G301" s="110"/>
      <c r="H301" s="100"/>
      <c r="I301" s="110"/>
      <c r="J301" s="110"/>
      <c r="K301" s="110"/>
      <c r="L301" s="110"/>
      <c r="M301" s="110"/>
      <c r="N301" s="110"/>
      <c r="O301" s="110"/>
      <c r="P301" s="110"/>
      <c r="Q301" s="110"/>
      <c r="R301" s="110"/>
      <c r="S301" s="110"/>
      <c r="T301" s="110"/>
      <c r="U301" s="110"/>
      <c r="V301" s="110"/>
      <c r="W301" s="110"/>
      <c r="X301" s="110"/>
      <c r="Y301" s="110"/>
      <c r="Z301" s="110"/>
    </row>
    <row r="302" spans="1:26" ht="15.75" customHeight="1">
      <c r="A302" s="118" t="s">
        <v>63</v>
      </c>
      <c r="B302" s="119" t="s">
        <v>64</v>
      </c>
      <c r="C302" s="110" t="s">
        <v>1029</v>
      </c>
      <c r="D302" s="110" t="s">
        <v>1372</v>
      </c>
      <c r="E302" s="120">
        <v>35.160137607274301</v>
      </c>
      <c r="F302" s="121">
        <f>IF(D302="CO2",E302,IF(D302="CH4",E302*'State 2005 Data'!$J$16,IF(D302="N2O",'State 2005 Data'!$J$17,IF(D302="Other",E302))))</f>
        <v>35.160137607274301</v>
      </c>
      <c r="G302" s="110"/>
      <c r="H302" s="100"/>
      <c r="I302" s="110"/>
      <c r="J302" s="110"/>
      <c r="K302" s="110"/>
      <c r="L302" s="110"/>
      <c r="M302" s="110"/>
      <c r="N302" s="110"/>
      <c r="O302" s="110"/>
      <c r="P302" s="110"/>
      <c r="Q302" s="110"/>
      <c r="R302" s="110"/>
      <c r="S302" s="110"/>
      <c r="T302" s="110"/>
      <c r="U302" s="110"/>
      <c r="V302" s="110"/>
      <c r="W302" s="110"/>
      <c r="X302" s="110"/>
      <c r="Y302" s="110"/>
      <c r="Z302" s="110"/>
    </row>
    <row r="303" spans="1:26" ht="15.75" customHeight="1">
      <c r="A303" s="118" t="s">
        <v>63</v>
      </c>
      <c r="B303" s="119" t="s">
        <v>64</v>
      </c>
      <c r="C303" s="110" t="s">
        <v>1029</v>
      </c>
      <c r="D303" s="110" t="s">
        <v>332</v>
      </c>
      <c r="E303" s="120">
        <v>1.165609775E-2</v>
      </c>
      <c r="F303" s="121">
        <f>IF(D303="CO2",E303,IF(D303="CH4",E303*'State 2005 Data'!$J$16,IF(D303="N2O",'State 2005 Data'!$J$17,IF(D303="Other",E303))))</f>
        <v>1.3054829480000002E-2</v>
      </c>
      <c r="G303" s="110"/>
      <c r="H303" s="100"/>
      <c r="I303" s="110"/>
      <c r="J303" s="110"/>
      <c r="K303" s="110"/>
      <c r="L303" s="110"/>
      <c r="M303" s="110"/>
      <c r="N303" s="110"/>
      <c r="O303" s="110"/>
      <c r="P303" s="110"/>
      <c r="Q303" s="110"/>
      <c r="R303" s="110"/>
      <c r="S303" s="110"/>
      <c r="T303" s="110"/>
      <c r="U303" s="110"/>
      <c r="V303" s="110"/>
      <c r="W303" s="110"/>
      <c r="X303" s="110"/>
      <c r="Y303" s="110"/>
      <c r="Z303" s="110"/>
    </row>
    <row r="304" spans="1:26" ht="15.75" customHeight="1">
      <c r="A304" s="118" t="s">
        <v>63</v>
      </c>
      <c r="B304" s="119" t="s">
        <v>64</v>
      </c>
      <c r="C304" s="110" t="s">
        <v>1029</v>
      </c>
      <c r="D304" s="110" t="s">
        <v>334</v>
      </c>
      <c r="E304" s="120">
        <v>0.16249772524</v>
      </c>
      <c r="F304" s="121">
        <f>IF(D304="CO2",E304,IF(D304="CH4",E304*'State 2005 Data'!$J$16,IF(D304="N2O",'State 2005 Data'!$J$17,IF(D304="Other",E304))))</f>
        <v>0.88926174496644295</v>
      </c>
      <c r="G304" s="110"/>
      <c r="H304" s="100"/>
      <c r="I304" s="110"/>
      <c r="J304" s="110"/>
      <c r="K304" s="110"/>
      <c r="L304" s="110"/>
      <c r="M304" s="110"/>
      <c r="N304" s="110"/>
      <c r="O304" s="110"/>
      <c r="P304" s="110"/>
      <c r="Q304" s="110"/>
      <c r="R304" s="110"/>
      <c r="S304" s="110"/>
      <c r="T304" s="110"/>
      <c r="U304" s="110"/>
      <c r="V304" s="110"/>
      <c r="W304" s="110"/>
      <c r="X304" s="110"/>
      <c r="Y304" s="110"/>
      <c r="Z304" s="110"/>
    </row>
    <row r="305" spans="1:26" ht="15.75" customHeight="1">
      <c r="A305" s="118" t="s">
        <v>63</v>
      </c>
      <c r="B305" s="119" t="s">
        <v>64</v>
      </c>
      <c r="C305" s="110" t="s">
        <v>1029</v>
      </c>
      <c r="D305" s="122" t="s">
        <v>1893</v>
      </c>
      <c r="E305" s="120"/>
      <c r="F305" s="121">
        <f>IF(D305="CO2",E305,IF(D305="CH4",E305*'State 2005 Data'!$J$16,IF(D305="N2O",'State 2005 Data'!$J$17,IF(D305="Other",E305))))</f>
        <v>0</v>
      </c>
      <c r="G305" s="110"/>
      <c r="H305" s="100"/>
      <c r="I305" s="110"/>
      <c r="J305" s="110"/>
      <c r="K305" s="110"/>
      <c r="L305" s="110"/>
      <c r="M305" s="110"/>
      <c r="N305" s="110"/>
      <c r="O305" s="110"/>
      <c r="P305" s="110"/>
      <c r="Q305" s="110"/>
      <c r="R305" s="110"/>
      <c r="S305" s="110"/>
      <c r="T305" s="110"/>
      <c r="U305" s="110"/>
      <c r="V305" s="110"/>
      <c r="W305" s="110"/>
      <c r="X305" s="110"/>
      <c r="Y305" s="110"/>
      <c r="Z305" s="110"/>
    </row>
    <row r="306" spans="1:26" ht="15.75" customHeight="1">
      <c r="A306" s="118" t="s">
        <v>63</v>
      </c>
      <c r="B306" s="119" t="s">
        <v>64</v>
      </c>
      <c r="C306" s="110" t="s">
        <v>1361</v>
      </c>
      <c r="D306" s="110" t="s">
        <v>1372</v>
      </c>
      <c r="E306" s="120">
        <v>15.04544085290402</v>
      </c>
      <c r="F306" s="121">
        <f>IF(D306="CO2",E306,IF(D306="CH4",E306*'State 2005 Data'!$J$16,IF(D306="N2O",'State 2005 Data'!$J$17,IF(D306="Other",E306))))</f>
        <v>15.04544085290402</v>
      </c>
      <c r="G306" s="110"/>
      <c r="H306" s="100"/>
      <c r="I306" s="110"/>
      <c r="J306" s="110"/>
      <c r="K306" s="110"/>
      <c r="L306" s="110"/>
      <c r="M306" s="110"/>
      <c r="N306" s="110"/>
      <c r="O306" s="110"/>
      <c r="P306" s="110"/>
      <c r="Q306" s="110"/>
      <c r="R306" s="110"/>
      <c r="S306" s="110"/>
      <c r="T306" s="110"/>
      <c r="U306" s="110"/>
      <c r="V306" s="110"/>
      <c r="W306" s="110"/>
      <c r="X306" s="110"/>
      <c r="Y306" s="110"/>
      <c r="Z306" s="110"/>
    </row>
    <row r="307" spans="1:26" ht="15.75" customHeight="1">
      <c r="A307" s="118" t="s">
        <v>63</v>
      </c>
      <c r="B307" s="119" t="s">
        <v>64</v>
      </c>
      <c r="C307" s="110" t="s">
        <v>1361</v>
      </c>
      <c r="D307" s="110" t="s">
        <v>332</v>
      </c>
      <c r="E307" s="120">
        <v>0.12688159099999999</v>
      </c>
      <c r="F307" s="121">
        <f>IF(D307="CO2",E307,IF(D307="CH4",E307*'State 2005 Data'!$J$16,IF(D307="N2O",'State 2005 Data'!$J$17,IF(D307="Other",E307))))</f>
        <v>0.14210738192</v>
      </c>
      <c r="G307" s="110"/>
      <c r="H307" s="100"/>
      <c r="I307" s="110"/>
      <c r="J307" s="110"/>
      <c r="K307" s="110"/>
      <c r="L307" s="110"/>
      <c r="M307" s="110"/>
      <c r="N307" s="110"/>
      <c r="O307" s="110"/>
      <c r="P307" s="110"/>
      <c r="Q307" s="110"/>
      <c r="R307" s="110"/>
      <c r="S307" s="110"/>
      <c r="T307" s="110"/>
      <c r="U307" s="110"/>
      <c r="V307" s="110"/>
      <c r="W307" s="110"/>
      <c r="X307" s="110"/>
      <c r="Y307" s="110"/>
      <c r="Z307" s="110"/>
    </row>
    <row r="308" spans="1:26" ht="15.75" customHeight="1">
      <c r="A308" s="118" t="s">
        <v>63</v>
      </c>
      <c r="B308" s="119" t="s">
        <v>64</v>
      </c>
      <c r="C308" s="110" t="s">
        <v>1361</v>
      </c>
      <c r="D308" s="110" t="s">
        <v>334</v>
      </c>
      <c r="E308" s="120">
        <v>2.8302097039999991E-2</v>
      </c>
      <c r="F308" s="121">
        <f>IF(D308="CO2",E308,IF(D308="CH4",E308*'State 2005 Data'!$J$16,IF(D308="N2O",'State 2005 Data'!$J$17,IF(D308="Other",E308))))</f>
        <v>0.88926174496644295</v>
      </c>
      <c r="G308" s="110"/>
      <c r="H308" s="100"/>
      <c r="I308" s="110"/>
      <c r="J308" s="110"/>
      <c r="K308" s="110"/>
      <c r="L308" s="110"/>
      <c r="M308" s="110"/>
      <c r="N308" s="110"/>
      <c r="O308" s="110"/>
      <c r="P308" s="110"/>
      <c r="Q308" s="110"/>
      <c r="R308" s="110"/>
      <c r="S308" s="110"/>
      <c r="T308" s="110"/>
      <c r="U308" s="110"/>
      <c r="V308" s="110"/>
      <c r="W308" s="110"/>
      <c r="X308" s="110"/>
      <c r="Y308" s="110"/>
      <c r="Z308" s="110"/>
    </row>
    <row r="309" spans="1:26" ht="15.75" customHeight="1">
      <c r="A309" s="118" t="s">
        <v>63</v>
      </c>
      <c r="B309" s="119" t="s">
        <v>64</v>
      </c>
      <c r="C309" s="110" t="s">
        <v>1361</v>
      </c>
      <c r="D309" s="122" t="s">
        <v>1893</v>
      </c>
      <c r="E309" s="120"/>
      <c r="F309" s="121">
        <f>IF(D309="CO2",E309,IF(D309="CH4",E309*'State 2005 Data'!$J$16,IF(D309="N2O",'State 2005 Data'!$J$17,IF(D309="Other",E309))))</f>
        <v>0</v>
      </c>
      <c r="G309" s="110"/>
      <c r="H309" s="100"/>
      <c r="I309" s="110"/>
      <c r="J309" s="110"/>
      <c r="K309" s="110"/>
      <c r="L309" s="110"/>
      <c r="M309" s="110"/>
      <c r="N309" s="110"/>
      <c r="O309" s="110"/>
      <c r="P309" s="110"/>
      <c r="Q309" s="110"/>
      <c r="R309" s="110"/>
      <c r="S309" s="110"/>
      <c r="T309" s="110"/>
      <c r="U309" s="110"/>
      <c r="V309" s="110"/>
      <c r="W309" s="110"/>
      <c r="X309" s="110"/>
      <c r="Y309" s="110"/>
      <c r="Z309" s="110"/>
    </row>
    <row r="310" spans="1:26" ht="15.75" customHeight="1">
      <c r="A310" s="118" t="s">
        <v>63</v>
      </c>
      <c r="B310" s="119" t="s">
        <v>64</v>
      </c>
      <c r="C310" s="110" t="s">
        <v>305</v>
      </c>
      <c r="D310" s="110" t="s">
        <v>1372</v>
      </c>
      <c r="E310" s="120">
        <v>36.514380807319171</v>
      </c>
      <c r="F310" s="121">
        <f>IF(D310="CO2",E310,IF(D310="CH4",E310*'State 2005 Data'!$J$16,IF(D310="N2O",'State 2005 Data'!$J$17,IF(D310="Other",E310))))</f>
        <v>36.514380807319171</v>
      </c>
      <c r="G310" s="110"/>
      <c r="H310" s="100"/>
      <c r="I310" s="110"/>
      <c r="J310" s="110"/>
      <c r="K310" s="110"/>
      <c r="L310" s="110"/>
      <c r="M310" s="110"/>
      <c r="N310" s="110"/>
      <c r="O310" s="110"/>
      <c r="P310" s="110"/>
      <c r="Q310" s="110"/>
      <c r="R310" s="110"/>
      <c r="S310" s="110"/>
      <c r="T310" s="110"/>
      <c r="U310" s="110"/>
      <c r="V310" s="110"/>
      <c r="W310" s="110"/>
      <c r="X310" s="110"/>
      <c r="Y310" s="110"/>
      <c r="Z310" s="110"/>
    </row>
    <row r="311" spans="1:26" ht="15.75" customHeight="1">
      <c r="A311" s="118" t="s">
        <v>63</v>
      </c>
      <c r="B311" s="119" t="s">
        <v>64</v>
      </c>
      <c r="C311" s="110" t="s">
        <v>305</v>
      </c>
      <c r="D311" s="110" t="s">
        <v>332</v>
      </c>
      <c r="E311" s="120">
        <v>8.2130164830722538E-2</v>
      </c>
      <c r="F311" s="121">
        <f>IF(D311="CO2",E311,IF(D311="CH4",E311*'State 2005 Data'!$J$16,IF(D311="N2O",'State 2005 Data'!$J$17,IF(D311="Other",E311))))</f>
        <v>9.1985784610409252E-2</v>
      </c>
      <c r="G311" s="110"/>
      <c r="H311" s="100"/>
      <c r="I311" s="110"/>
      <c r="J311" s="110"/>
      <c r="K311" s="110"/>
      <c r="L311" s="110"/>
      <c r="M311" s="110"/>
      <c r="N311" s="110"/>
      <c r="O311" s="110"/>
      <c r="P311" s="110"/>
      <c r="Q311" s="110"/>
      <c r="R311" s="110"/>
      <c r="S311" s="110"/>
      <c r="T311" s="110"/>
      <c r="U311" s="110"/>
      <c r="V311" s="110"/>
      <c r="W311" s="110"/>
      <c r="X311" s="110"/>
      <c r="Y311" s="110"/>
      <c r="Z311" s="110"/>
    </row>
    <row r="312" spans="1:26" ht="15.75" customHeight="1">
      <c r="A312" s="118" t="s">
        <v>63</v>
      </c>
      <c r="B312" s="119" t="s">
        <v>64</v>
      </c>
      <c r="C312" s="110" t="s">
        <v>305</v>
      </c>
      <c r="D312" s="110" t="s">
        <v>334</v>
      </c>
      <c r="E312" s="120">
        <v>1.066754909309976</v>
      </c>
      <c r="F312" s="121">
        <f>IF(D312="CO2",E312,IF(D312="CH4",E312*'State 2005 Data'!$J$16,IF(D312="N2O",'State 2005 Data'!$J$17,IF(D312="Other",E312))))</f>
        <v>0.88926174496644295</v>
      </c>
      <c r="G312" s="110"/>
      <c r="H312" s="100"/>
      <c r="I312" s="110"/>
      <c r="J312" s="110"/>
      <c r="K312" s="110"/>
      <c r="L312" s="110"/>
      <c r="M312" s="110"/>
      <c r="N312" s="110"/>
      <c r="O312" s="110"/>
      <c r="P312" s="110"/>
      <c r="Q312" s="110"/>
      <c r="R312" s="110"/>
      <c r="S312" s="110"/>
      <c r="T312" s="110"/>
      <c r="U312" s="110"/>
      <c r="V312" s="110"/>
      <c r="W312" s="110"/>
      <c r="X312" s="110"/>
      <c r="Y312" s="110"/>
      <c r="Z312" s="110"/>
    </row>
    <row r="313" spans="1:26" ht="15.75" customHeight="1">
      <c r="A313" s="118" t="s">
        <v>63</v>
      </c>
      <c r="B313" s="119" t="s">
        <v>64</v>
      </c>
      <c r="C313" s="110" t="s">
        <v>305</v>
      </c>
      <c r="D313" s="122" t="s">
        <v>1893</v>
      </c>
      <c r="E313" s="120"/>
      <c r="F313" s="121">
        <f>IF(D313="CO2",E313,IF(D313="CH4",E313*'State 2005 Data'!$J$16,IF(D313="N2O",'State 2005 Data'!$J$17,IF(D313="Other",E313))))</f>
        <v>0</v>
      </c>
      <c r="G313" s="110"/>
      <c r="H313" s="100"/>
      <c r="I313" s="110"/>
      <c r="J313" s="110"/>
      <c r="K313" s="110"/>
      <c r="L313" s="110"/>
      <c r="M313" s="110"/>
      <c r="N313" s="110"/>
      <c r="O313" s="110"/>
      <c r="P313" s="110"/>
      <c r="Q313" s="110"/>
      <c r="R313" s="110"/>
      <c r="S313" s="110"/>
      <c r="T313" s="110"/>
      <c r="U313" s="110"/>
      <c r="V313" s="110"/>
      <c r="W313" s="110"/>
      <c r="X313" s="110"/>
      <c r="Y313" s="110"/>
      <c r="Z313" s="110"/>
    </row>
    <row r="314" spans="1:26" ht="15.75" customHeight="1">
      <c r="A314" s="118" t="s">
        <v>63</v>
      </c>
      <c r="B314" s="119" t="s">
        <v>64</v>
      </c>
      <c r="C314" s="110" t="s">
        <v>754</v>
      </c>
      <c r="D314" s="110" t="s">
        <v>1372</v>
      </c>
      <c r="E314" s="121">
        <v>15.028759977351619</v>
      </c>
      <c r="F314" s="121">
        <f>IF(D314="CO2",E314,IF(D314="CH4",E314*'State 2005 Data'!$J$16,IF(D314="N2O",'State 2005 Data'!$J$17,IF(D314="Other",E314))))</f>
        <v>15.028759977351619</v>
      </c>
      <c r="G314" s="110"/>
      <c r="H314" s="100"/>
      <c r="I314" s="110"/>
      <c r="J314" s="110"/>
      <c r="K314" s="110"/>
      <c r="L314" s="110"/>
      <c r="M314" s="110"/>
      <c r="N314" s="110"/>
      <c r="O314" s="110"/>
      <c r="P314" s="110"/>
      <c r="Q314" s="110"/>
      <c r="R314" s="110"/>
      <c r="S314" s="110"/>
      <c r="T314" s="110"/>
      <c r="U314" s="110"/>
      <c r="V314" s="110"/>
      <c r="W314" s="110"/>
      <c r="X314" s="110"/>
      <c r="Y314" s="110"/>
      <c r="Z314" s="110"/>
    </row>
    <row r="315" spans="1:26" ht="15.75" customHeight="1">
      <c r="A315" s="118" t="s">
        <v>63</v>
      </c>
      <c r="B315" s="119" t="s">
        <v>64</v>
      </c>
      <c r="C315" s="110" t="s">
        <v>754</v>
      </c>
      <c r="D315" s="110" t="s">
        <v>332</v>
      </c>
      <c r="E315" s="120">
        <v>1.7935344935747459</v>
      </c>
      <c r="F315" s="121">
        <f>IF(D315="CO2",E315,IF(D315="CH4",E315*'State 2005 Data'!$J$16,IF(D315="N2O",'State 2005 Data'!$J$17,IF(D315="Other",E315))))</f>
        <v>2.0087586328037155</v>
      </c>
      <c r="G315" s="110"/>
      <c r="H315" s="100"/>
      <c r="I315" s="110"/>
      <c r="J315" s="110"/>
      <c r="K315" s="110"/>
      <c r="L315" s="110"/>
      <c r="M315" s="110"/>
      <c r="N315" s="110"/>
      <c r="O315" s="110"/>
      <c r="P315" s="110"/>
      <c r="Q315" s="110"/>
      <c r="R315" s="110"/>
      <c r="S315" s="110"/>
      <c r="T315" s="110"/>
      <c r="U315" s="110"/>
      <c r="V315" s="110"/>
      <c r="W315" s="110"/>
      <c r="X315" s="110"/>
      <c r="Y315" s="110"/>
      <c r="Z315" s="110"/>
    </row>
    <row r="316" spans="1:26" ht="15.75" customHeight="1">
      <c r="A316" s="118" t="s">
        <v>63</v>
      </c>
      <c r="B316" s="119" t="s">
        <v>64</v>
      </c>
      <c r="C316" s="110" t="s">
        <v>754</v>
      </c>
      <c r="D316" s="110" t="s">
        <v>334</v>
      </c>
      <c r="E316" s="120">
        <v>6.4795824067013799E-2</v>
      </c>
      <c r="F316" s="121">
        <f>IF(D316="CO2",E316,IF(D316="CH4",E316*'State 2005 Data'!$J$16,IF(D316="N2O",'State 2005 Data'!$J$17,IF(D316="Other",E316))))</f>
        <v>0.88926174496644295</v>
      </c>
      <c r="G316" s="110"/>
      <c r="H316" s="100"/>
      <c r="I316" s="110"/>
      <c r="J316" s="110"/>
      <c r="K316" s="110"/>
      <c r="L316" s="110"/>
      <c r="M316" s="110"/>
      <c r="N316" s="110"/>
      <c r="O316" s="110"/>
      <c r="P316" s="110"/>
      <c r="Q316" s="110"/>
      <c r="R316" s="110"/>
      <c r="S316" s="110"/>
      <c r="T316" s="110"/>
      <c r="U316" s="110"/>
      <c r="V316" s="110"/>
      <c r="W316" s="110"/>
      <c r="X316" s="110"/>
      <c r="Y316" s="110"/>
      <c r="Z316" s="110"/>
    </row>
    <row r="317" spans="1:26" ht="15.75" customHeight="1">
      <c r="A317" s="118" t="s">
        <v>63</v>
      </c>
      <c r="B317" s="119" t="s">
        <v>64</v>
      </c>
      <c r="C317" s="110" t="s">
        <v>754</v>
      </c>
      <c r="D317" s="110" t="s">
        <v>1893</v>
      </c>
      <c r="E317" s="120">
        <v>1.9438149569357059</v>
      </c>
      <c r="F317" s="121">
        <f>IF(D317="CO2",E317,IF(D317="CH4",E317*'State 2005 Data'!$J$16,IF(D317="N2O",'State 2005 Data'!$J$17,IF(D317="Other",E317))))</f>
        <v>1.9438149569357059</v>
      </c>
      <c r="G317" s="110"/>
      <c r="H317" s="100"/>
      <c r="I317" s="110"/>
      <c r="J317" s="110"/>
      <c r="K317" s="110"/>
      <c r="L317" s="110"/>
      <c r="M317" s="110"/>
      <c r="N317" s="110"/>
      <c r="O317" s="110"/>
      <c r="P317" s="110"/>
      <c r="Q317" s="110"/>
      <c r="R317" s="110"/>
      <c r="S317" s="110"/>
      <c r="T317" s="110"/>
      <c r="U317" s="110"/>
      <c r="V317" s="110"/>
      <c r="W317" s="110"/>
      <c r="X317" s="110"/>
      <c r="Y317" s="110"/>
      <c r="Z317" s="110"/>
    </row>
    <row r="318" spans="1:26" ht="15.75" customHeight="1">
      <c r="A318" s="118" t="s">
        <v>77</v>
      </c>
      <c r="B318" s="119" t="s">
        <v>78</v>
      </c>
      <c r="C318" s="110" t="s">
        <v>1029</v>
      </c>
      <c r="D318" s="110" t="s">
        <v>1372</v>
      </c>
      <c r="E318" s="120">
        <v>26.121217160085251</v>
      </c>
      <c r="F318" s="121">
        <f>IF(D318="CO2",E318,IF(D318="CH4",E318*'State 2005 Data'!$J$16,IF(D318="N2O",'State 2005 Data'!$J$17,IF(D318="Other",E318))))</f>
        <v>26.121217160085251</v>
      </c>
      <c r="G318" s="110"/>
      <c r="H318" s="100"/>
      <c r="I318" s="110"/>
      <c r="J318" s="110"/>
      <c r="K318" s="110"/>
      <c r="L318" s="110"/>
      <c r="M318" s="110"/>
      <c r="N318" s="110"/>
      <c r="O318" s="110"/>
      <c r="P318" s="110"/>
      <c r="Q318" s="110"/>
      <c r="R318" s="110"/>
      <c r="S318" s="110"/>
      <c r="T318" s="110"/>
      <c r="U318" s="110"/>
      <c r="V318" s="110"/>
      <c r="W318" s="110"/>
      <c r="X318" s="110"/>
      <c r="Y318" s="110"/>
      <c r="Z318" s="110"/>
    </row>
    <row r="319" spans="1:26" ht="15.75" customHeight="1">
      <c r="A319" s="118" t="s">
        <v>77</v>
      </c>
      <c r="B319" s="119" t="s">
        <v>78</v>
      </c>
      <c r="C319" s="110" t="s">
        <v>1029</v>
      </c>
      <c r="D319" s="110" t="s">
        <v>332</v>
      </c>
      <c r="E319" s="120">
        <v>8.4860812500000011E-3</v>
      </c>
      <c r="F319" s="121">
        <f>IF(D319="CO2",E319,IF(D319="CH4",E319*'State 2005 Data'!$J$16,IF(D319="N2O",'State 2005 Data'!$J$17,IF(D319="Other",E319))))</f>
        <v>9.5044110000000025E-3</v>
      </c>
      <c r="G319" s="110"/>
      <c r="H319" s="100"/>
      <c r="I319" s="110"/>
      <c r="J319" s="110"/>
      <c r="K319" s="110"/>
      <c r="L319" s="110"/>
      <c r="M319" s="110"/>
      <c r="N319" s="110"/>
      <c r="O319" s="110"/>
      <c r="P319" s="110"/>
      <c r="Q319" s="110"/>
      <c r="R319" s="110"/>
      <c r="S319" s="110"/>
      <c r="T319" s="110"/>
      <c r="U319" s="110"/>
      <c r="V319" s="110"/>
      <c r="W319" s="110"/>
      <c r="X319" s="110"/>
      <c r="Y319" s="110"/>
      <c r="Z319" s="110"/>
    </row>
    <row r="320" spans="1:26" ht="15.75" customHeight="1">
      <c r="A320" s="118" t="s">
        <v>77</v>
      </c>
      <c r="B320" s="119" t="s">
        <v>78</v>
      </c>
      <c r="C320" s="110" t="s">
        <v>1029</v>
      </c>
      <c r="D320" s="110" t="s">
        <v>334</v>
      </c>
      <c r="E320" s="120">
        <v>9.0507558719999992E-2</v>
      </c>
      <c r="F320" s="121">
        <f>IF(D320="CO2",E320,IF(D320="CH4",E320*'State 2005 Data'!$J$16,IF(D320="N2O",'State 2005 Data'!$J$17,IF(D320="Other",E320))))</f>
        <v>0.88926174496644295</v>
      </c>
      <c r="G320" s="110"/>
      <c r="H320" s="100"/>
      <c r="I320" s="110"/>
      <c r="J320" s="110"/>
      <c r="K320" s="110"/>
      <c r="L320" s="110"/>
      <c r="M320" s="110"/>
      <c r="N320" s="110"/>
      <c r="O320" s="110"/>
      <c r="P320" s="110"/>
      <c r="Q320" s="110"/>
      <c r="R320" s="110"/>
      <c r="S320" s="110"/>
      <c r="T320" s="110"/>
      <c r="U320" s="110"/>
      <c r="V320" s="110"/>
      <c r="W320" s="110"/>
      <c r="X320" s="110"/>
      <c r="Y320" s="110"/>
      <c r="Z320" s="110"/>
    </row>
    <row r="321" spans="1:26" ht="15.75" customHeight="1">
      <c r="A321" s="118" t="s">
        <v>77</v>
      </c>
      <c r="B321" s="119" t="s">
        <v>78</v>
      </c>
      <c r="C321" s="110" t="s">
        <v>1029</v>
      </c>
      <c r="D321" s="122" t="s">
        <v>1893</v>
      </c>
      <c r="E321" s="120"/>
      <c r="F321" s="121">
        <f>IF(D321="CO2",E321,IF(D321="CH4",E321*'State 2005 Data'!$J$16,IF(D321="N2O",'State 2005 Data'!$J$17,IF(D321="Other",E321))))</f>
        <v>0</v>
      </c>
      <c r="G321" s="110"/>
      <c r="H321" s="100"/>
      <c r="I321" s="110"/>
      <c r="J321" s="110"/>
      <c r="K321" s="110"/>
      <c r="L321" s="110"/>
      <c r="M321" s="110"/>
      <c r="N321" s="110"/>
      <c r="O321" s="110"/>
      <c r="P321" s="110"/>
      <c r="Q321" s="110"/>
      <c r="R321" s="110"/>
      <c r="S321" s="110"/>
      <c r="T321" s="110"/>
      <c r="U321" s="110"/>
      <c r="V321" s="110"/>
      <c r="W321" s="110"/>
      <c r="X321" s="110"/>
      <c r="Y321" s="110"/>
      <c r="Z321" s="110"/>
    </row>
    <row r="322" spans="1:26" ht="15.75" customHeight="1">
      <c r="A322" s="118" t="s">
        <v>77</v>
      </c>
      <c r="B322" s="119" t="s">
        <v>78</v>
      </c>
      <c r="C322" s="110" t="s">
        <v>1361</v>
      </c>
      <c r="D322" s="110" t="s">
        <v>1372</v>
      </c>
      <c r="E322" s="120">
        <v>3.9809726960932159</v>
      </c>
      <c r="F322" s="121">
        <f>IF(D322="CO2",E322,IF(D322="CH4",E322*'State 2005 Data'!$J$16,IF(D322="N2O",'State 2005 Data'!$J$17,IF(D322="Other",E322))))</f>
        <v>3.9809726960932159</v>
      </c>
      <c r="G322" s="110"/>
      <c r="H322" s="100"/>
      <c r="I322" s="110"/>
      <c r="J322" s="110"/>
      <c r="K322" s="110"/>
      <c r="L322" s="110"/>
      <c r="M322" s="110"/>
      <c r="N322" s="110"/>
      <c r="O322" s="110"/>
      <c r="P322" s="110"/>
      <c r="Q322" s="110"/>
      <c r="R322" s="110"/>
      <c r="S322" s="110"/>
      <c r="T322" s="110"/>
      <c r="U322" s="110"/>
      <c r="V322" s="110"/>
      <c r="W322" s="110"/>
      <c r="X322" s="110"/>
      <c r="Y322" s="110"/>
      <c r="Z322" s="110"/>
    </row>
    <row r="323" spans="1:26" ht="15.75" customHeight="1">
      <c r="A323" s="118" t="s">
        <v>77</v>
      </c>
      <c r="B323" s="119" t="s">
        <v>78</v>
      </c>
      <c r="C323" s="110" t="s">
        <v>1361</v>
      </c>
      <c r="D323" s="110" t="s">
        <v>332</v>
      </c>
      <c r="E323" s="120">
        <v>2.57100865E-2</v>
      </c>
      <c r="F323" s="121">
        <f>IF(D323="CO2",E323,IF(D323="CH4",E323*'State 2005 Data'!$J$16,IF(D323="N2O",'State 2005 Data'!$J$17,IF(D323="Other",E323))))</f>
        <v>2.8795296880000001E-2</v>
      </c>
      <c r="G323" s="110"/>
      <c r="H323" s="100"/>
      <c r="I323" s="110"/>
      <c r="J323" s="110"/>
      <c r="K323" s="110"/>
      <c r="L323" s="110"/>
      <c r="M323" s="110"/>
      <c r="N323" s="110"/>
      <c r="O323" s="110"/>
      <c r="P323" s="110"/>
      <c r="Q323" s="110"/>
      <c r="R323" s="110"/>
      <c r="S323" s="110"/>
      <c r="T323" s="110"/>
      <c r="U323" s="110"/>
      <c r="V323" s="110"/>
      <c r="W323" s="110"/>
      <c r="X323" s="110"/>
      <c r="Y323" s="110"/>
      <c r="Z323" s="110"/>
    </row>
    <row r="324" spans="1:26" ht="15.75" customHeight="1">
      <c r="A324" s="118" t="s">
        <v>77</v>
      </c>
      <c r="B324" s="119" t="s">
        <v>78</v>
      </c>
      <c r="C324" s="110" t="s">
        <v>1361</v>
      </c>
      <c r="D324" s="110" t="s">
        <v>334</v>
      </c>
      <c r="E324" s="120">
        <v>5.6117929599999988E-3</v>
      </c>
      <c r="F324" s="121">
        <f>IF(D324="CO2",E324,IF(D324="CH4",E324*'State 2005 Data'!$J$16,IF(D324="N2O",'State 2005 Data'!$J$17,IF(D324="Other",E324))))</f>
        <v>0.88926174496644295</v>
      </c>
      <c r="G324" s="110"/>
      <c r="H324" s="100"/>
      <c r="I324" s="110"/>
      <c r="J324" s="110"/>
      <c r="K324" s="110"/>
      <c r="L324" s="110"/>
      <c r="M324" s="110"/>
      <c r="N324" s="110"/>
      <c r="O324" s="110"/>
      <c r="P324" s="110"/>
      <c r="Q324" s="110"/>
      <c r="R324" s="110"/>
      <c r="S324" s="110"/>
      <c r="T324" s="110"/>
      <c r="U324" s="110"/>
      <c r="V324" s="110"/>
      <c r="W324" s="110"/>
      <c r="X324" s="110"/>
      <c r="Y324" s="110"/>
      <c r="Z324" s="110"/>
    </row>
    <row r="325" spans="1:26" ht="15.75" customHeight="1">
      <c r="A325" s="118" t="s">
        <v>77</v>
      </c>
      <c r="B325" s="119" t="s">
        <v>78</v>
      </c>
      <c r="C325" s="110" t="s">
        <v>1361</v>
      </c>
      <c r="D325" s="122" t="s">
        <v>1893</v>
      </c>
      <c r="E325" s="120"/>
      <c r="F325" s="121">
        <f>IF(D325="CO2",E325,IF(D325="CH4",E325*'State 2005 Data'!$J$16,IF(D325="N2O",'State 2005 Data'!$J$17,IF(D325="Other",E325))))</f>
        <v>0</v>
      </c>
      <c r="G325" s="110"/>
      <c r="H325" s="100"/>
      <c r="I325" s="110"/>
      <c r="J325" s="110"/>
      <c r="K325" s="110"/>
      <c r="L325" s="110"/>
      <c r="M325" s="110"/>
      <c r="N325" s="110"/>
      <c r="O325" s="110"/>
      <c r="P325" s="110"/>
      <c r="Q325" s="110"/>
      <c r="R325" s="110"/>
      <c r="S325" s="110"/>
      <c r="T325" s="110"/>
      <c r="U325" s="110"/>
      <c r="V325" s="110"/>
      <c r="W325" s="110"/>
      <c r="X325" s="110"/>
      <c r="Y325" s="110"/>
      <c r="Z325" s="110"/>
    </row>
    <row r="326" spans="1:26" ht="15.75" customHeight="1">
      <c r="A326" s="118" t="s">
        <v>77</v>
      </c>
      <c r="B326" s="119" t="s">
        <v>78</v>
      </c>
      <c r="C326" s="110" t="s">
        <v>305</v>
      </c>
      <c r="D326" s="110" t="s">
        <v>1372</v>
      </c>
      <c r="E326" s="120">
        <v>16.784247192510229</v>
      </c>
      <c r="F326" s="121">
        <f>IF(D326="CO2",E326,IF(D326="CH4",E326*'State 2005 Data'!$J$16,IF(D326="N2O",'State 2005 Data'!$J$17,IF(D326="Other",E326))))</f>
        <v>16.784247192510229</v>
      </c>
      <c r="G326" s="110"/>
      <c r="H326" s="100"/>
      <c r="I326" s="110"/>
      <c r="J326" s="110"/>
      <c r="K326" s="110"/>
      <c r="L326" s="110"/>
      <c r="M326" s="110"/>
      <c r="N326" s="110"/>
      <c r="O326" s="110"/>
      <c r="P326" s="110"/>
      <c r="Q326" s="110"/>
      <c r="R326" s="110"/>
      <c r="S326" s="110"/>
      <c r="T326" s="110"/>
      <c r="U326" s="110"/>
      <c r="V326" s="110"/>
      <c r="W326" s="110"/>
      <c r="X326" s="110"/>
      <c r="Y326" s="110"/>
      <c r="Z326" s="110"/>
    </row>
    <row r="327" spans="1:26" ht="15.75" customHeight="1">
      <c r="A327" s="118" t="s">
        <v>77</v>
      </c>
      <c r="B327" s="119" t="s">
        <v>78</v>
      </c>
      <c r="C327" s="110" t="s">
        <v>305</v>
      </c>
      <c r="D327" s="110" t="s">
        <v>332</v>
      </c>
      <c r="E327" s="120">
        <v>8.2130164830722538E-2</v>
      </c>
      <c r="F327" s="121">
        <f>IF(D327="CO2",E327,IF(D327="CH4",E327*'State 2005 Data'!$J$16,IF(D327="N2O",'State 2005 Data'!$J$17,IF(D327="Other",E327))))</f>
        <v>9.1985784610409252E-2</v>
      </c>
      <c r="G327" s="110"/>
      <c r="H327" s="100"/>
      <c r="I327" s="110"/>
      <c r="J327" s="110"/>
      <c r="K327" s="110"/>
      <c r="L327" s="110"/>
      <c r="M327" s="110"/>
      <c r="N327" s="110"/>
      <c r="O327" s="110"/>
      <c r="P327" s="110"/>
      <c r="Q327" s="110"/>
      <c r="R327" s="110"/>
      <c r="S327" s="110"/>
      <c r="T327" s="110"/>
      <c r="U327" s="110"/>
      <c r="V327" s="110"/>
      <c r="W327" s="110"/>
      <c r="X327" s="110"/>
      <c r="Y327" s="110"/>
      <c r="Z327" s="110"/>
    </row>
    <row r="328" spans="1:26" ht="15.75" customHeight="1">
      <c r="A328" s="118" t="s">
        <v>77</v>
      </c>
      <c r="B328" s="119" t="s">
        <v>78</v>
      </c>
      <c r="C328" s="110" t="s">
        <v>305</v>
      </c>
      <c r="D328" s="110" t="s">
        <v>334</v>
      </c>
      <c r="E328" s="120">
        <v>1.066754909309976</v>
      </c>
      <c r="F328" s="121">
        <f>IF(D328="CO2",E328,IF(D328="CH4",E328*'State 2005 Data'!$J$16,IF(D328="N2O",'State 2005 Data'!$J$17,IF(D328="Other",E328))))</f>
        <v>0.88926174496644295</v>
      </c>
      <c r="G328" s="110"/>
      <c r="H328" s="100"/>
      <c r="I328" s="110"/>
      <c r="J328" s="110"/>
      <c r="K328" s="110"/>
      <c r="L328" s="110"/>
      <c r="M328" s="110"/>
      <c r="N328" s="110"/>
      <c r="O328" s="110"/>
      <c r="P328" s="110"/>
      <c r="Q328" s="110"/>
      <c r="R328" s="110"/>
      <c r="S328" s="110"/>
      <c r="T328" s="110"/>
      <c r="U328" s="110"/>
      <c r="V328" s="110"/>
      <c r="W328" s="110"/>
      <c r="X328" s="110"/>
      <c r="Y328" s="110"/>
      <c r="Z328" s="110"/>
    </row>
    <row r="329" spans="1:26" ht="15.75" customHeight="1">
      <c r="A329" s="118" t="s">
        <v>77</v>
      </c>
      <c r="B329" s="119" t="s">
        <v>78</v>
      </c>
      <c r="C329" s="110" t="s">
        <v>305</v>
      </c>
      <c r="D329" s="122" t="s">
        <v>1893</v>
      </c>
      <c r="E329" s="120"/>
      <c r="F329" s="121">
        <f>IF(D329="CO2",E329,IF(D329="CH4",E329*'State 2005 Data'!$J$16,IF(D329="N2O",'State 2005 Data'!$J$17,IF(D329="Other",E329))))</f>
        <v>0</v>
      </c>
      <c r="G329" s="110"/>
      <c r="H329" s="100"/>
      <c r="I329" s="110"/>
      <c r="J329" s="110"/>
      <c r="K329" s="110"/>
      <c r="L329" s="110"/>
      <c r="M329" s="110"/>
      <c r="N329" s="110"/>
      <c r="O329" s="110"/>
      <c r="P329" s="110"/>
      <c r="Q329" s="110"/>
      <c r="R329" s="110"/>
      <c r="S329" s="110"/>
      <c r="T329" s="110"/>
      <c r="U329" s="110"/>
      <c r="V329" s="110"/>
      <c r="W329" s="110"/>
      <c r="X329" s="110"/>
      <c r="Y329" s="110"/>
      <c r="Z329" s="110"/>
    </row>
    <row r="330" spans="1:26" ht="15.75" customHeight="1">
      <c r="A330" s="118" t="s">
        <v>77</v>
      </c>
      <c r="B330" s="119" t="s">
        <v>78</v>
      </c>
      <c r="C330" s="110" t="s">
        <v>754</v>
      </c>
      <c r="D330" s="110" t="s">
        <v>1372</v>
      </c>
      <c r="E330" s="121">
        <v>3.5286096234909952</v>
      </c>
      <c r="F330" s="121">
        <f>IF(D330="CO2",E330,IF(D330="CH4",E330*'State 2005 Data'!$J$16,IF(D330="N2O",'State 2005 Data'!$J$17,IF(D330="Other",E330))))</f>
        <v>3.5286096234909952</v>
      </c>
      <c r="G330" s="110"/>
      <c r="H330" s="100"/>
      <c r="I330" s="110"/>
      <c r="J330" s="110"/>
      <c r="K330" s="110"/>
      <c r="L330" s="110"/>
      <c r="M330" s="110"/>
      <c r="N330" s="110"/>
      <c r="O330" s="110"/>
      <c r="P330" s="110"/>
      <c r="Q330" s="110"/>
      <c r="R330" s="110"/>
      <c r="S330" s="110"/>
      <c r="T330" s="110"/>
      <c r="U330" s="110"/>
      <c r="V330" s="110"/>
      <c r="W330" s="110"/>
      <c r="X330" s="110"/>
      <c r="Y330" s="110"/>
      <c r="Z330" s="110"/>
    </row>
    <row r="331" spans="1:26" ht="15.75" customHeight="1">
      <c r="A331" s="118" t="s">
        <v>77</v>
      </c>
      <c r="B331" s="119" t="s">
        <v>78</v>
      </c>
      <c r="C331" s="110" t="s">
        <v>754</v>
      </c>
      <c r="D331" s="110" t="s">
        <v>332</v>
      </c>
      <c r="E331" s="120">
        <v>1.1301796988561521</v>
      </c>
      <c r="F331" s="121">
        <f>IF(D331="CO2",E331,IF(D331="CH4",E331*'State 2005 Data'!$J$16,IF(D331="N2O",'State 2005 Data'!$J$17,IF(D331="Other",E331))))</f>
        <v>1.2658012627188904</v>
      </c>
      <c r="G331" s="110"/>
      <c r="H331" s="100"/>
      <c r="I331" s="110"/>
      <c r="J331" s="110"/>
      <c r="K331" s="110"/>
      <c r="L331" s="110"/>
      <c r="M331" s="110"/>
      <c r="N331" s="110"/>
      <c r="O331" s="110"/>
      <c r="P331" s="110"/>
      <c r="Q331" s="110"/>
      <c r="R331" s="110"/>
      <c r="S331" s="110"/>
      <c r="T331" s="110"/>
      <c r="U331" s="110"/>
      <c r="V331" s="110"/>
      <c r="W331" s="110"/>
      <c r="X331" s="110"/>
      <c r="Y331" s="110"/>
      <c r="Z331" s="110"/>
    </row>
    <row r="332" spans="1:26" ht="15.75" customHeight="1">
      <c r="A332" s="118" t="s">
        <v>77</v>
      </c>
      <c r="B332" s="119" t="s">
        <v>78</v>
      </c>
      <c r="C332" s="110" t="s">
        <v>754</v>
      </c>
      <c r="D332" s="110" t="s">
        <v>334</v>
      </c>
      <c r="E332" s="120">
        <v>6.9108538810215871E-3</v>
      </c>
      <c r="F332" s="121">
        <f>IF(D332="CO2",E332,IF(D332="CH4",E332*'State 2005 Data'!$J$16,IF(D332="N2O",'State 2005 Data'!$J$17,IF(D332="Other",E332))))</f>
        <v>0.88926174496644295</v>
      </c>
      <c r="G332" s="110"/>
      <c r="H332" s="100"/>
      <c r="I332" s="110"/>
      <c r="J332" s="110"/>
      <c r="K332" s="110"/>
      <c r="L332" s="110"/>
      <c r="M332" s="110"/>
      <c r="N332" s="110"/>
      <c r="O332" s="110"/>
      <c r="P332" s="110"/>
      <c r="Q332" s="110"/>
      <c r="R332" s="110"/>
      <c r="S332" s="110"/>
      <c r="T332" s="110"/>
      <c r="U332" s="110"/>
      <c r="V332" s="110"/>
      <c r="W332" s="110"/>
      <c r="X332" s="110"/>
      <c r="Y332" s="110"/>
      <c r="Z332" s="110"/>
    </row>
    <row r="333" spans="1:26" ht="15.75" customHeight="1">
      <c r="A333" s="118" t="s">
        <v>77</v>
      </c>
      <c r="B333" s="119" t="s">
        <v>78</v>
      </c>
      <c r="C333" s="110" t="s">
        <v>754</v>
      </c>
      <c r="D333" s="110" t="s">
        <v>1893</v>
      </c>
      <c r="E333" s="120">
        <v>0.90402756149910923</v>
      </c>
      <c r="F333" s="121">
        <f>IF(D333="CO2",E333,IF(D333="CH4",E333*'State 2005 Data'!$J$16,IF(D333="N2O",'State 2005 Data'!$J$17,IF(D333="Other",E333))))</f>
        <v>0.90402756149910923</v>
      </c>
      <c r="G333" s="110"/>
      <c r="H333" s="100"/>
      <c r="I333" s="110"/>
      <c r="J333" s="110"/>
      <c r="K333" s="110"/>
      <c r="L333" s="110"/>
      <c r="M333" s="110"/>
      <c r="N333" s="110"/>
      <c r="O333" s="110"/>
      <c r="P333" s="110"/>
      <c r="Q333" s="110"/>
      <c r="R333" s="110"/>
      <c r="S333" s="110"/>
      <c r="T333" s="110"/>
      <c r="U333" s="110"/>
      <c r="V333" s="110"/>
      <c r="W333" s="110"/>
      <c r="X333" s="110"/>
      <c r="Y333" s="110"/>
      <c r="Z333" s="110"/>
    </row>
    <row r="334" spans="1:26" ht="15.75" customHeight="1">
      <c r="A334" s="118" t="s">
        <v>83</v>
      </c>
      <c r="B334" s="119" t="s">
        <v>84</v>
      </c>
      <c r="C334" s="110" t="s">
        <v>1029</v>
      </c>
      <c r="D334" s="110" t="s">
        <v>1372</v>
      </c>
      <c r="E334" s="120">
        <v>19.073403286742501</v>
      </c>
      <c r="F334" s="121">
        <f>IF(D334="CO2",E334,IF(D334="CH4",E334*'State 2005 Data'!$J$16,IF(D334="N2O",'State 2005 Data'!$J$17,IF(D334="Other",E334))))</f>
        <v>19.073403286742501</v>
      </c>
      <c r="G334" s="110"/>
      <c r="H334" s="100"/>
      <c r="I334" s="110"/>
      <c r="J334" s="110"/>
      <c r="K334" s="110"/>
      <c r="L334" s="110"/>
      <c r="M334" s="110"/>
      <c r="N334" s="110"/>
      <c r="O334" s="110"/>
      <c r="P334" s="110"/>
      <c r="Q334" s="110"/>
      <c r="R334" s="110"/>
      <c r="S334" s="110"/>
      <c r="T334" s="110"/>
      <c r="U334" s="110"/>
      <c r="V334" s="110"/>
      <c r="W334" s="110"/>
      <c r="X334" s="110"/>
      <c r="Y334" s="110"/>
      <c r="Z334" s="110"/>
    </row>
    <row r="335" spans="1:26" ht="15.75" customHeight="1">
      <c r="A335" s="118" t="s">
        <v>83</v>
      </c>
      <c r="B335" s="119" t="s">
        <v>84</v>
      </c>
      <c r="C335" s="110" t="s">
        <v>1029</v>
      </c>
      <c r="D335" s="110" t="s">
        <v>332</v>
      </c>
      <c r="E335" s="120">
        <v>6.8025587499999998E-3</v>
      </c>
      <c r="F335" s="121">
        <f>IF(D335="CO2",E335,IF(D335="CH4",E335*'State 2005 Data'!$J$16,IF(D335="N2O",'State 2005 Data'!$J$17,IF(D335="Other",E335))))</f>
        <v>7.6188658000000001E-3</v>
      </c>
      <c r="G335" s="110"/>
      <c r="H335" s="100"/>
      <c r="I335" s="110"/>
      <c r="J335" s="110"/>
      <c r="K335" s="110"/>
      <c r="L335" s="110"/>
      <c r="M335" s="110"/>
      <c r="N335" s="110"/>
      <c r="O335" s="110"/>
      <c r="P335" s="110"/>
      <c r="Q335" s="110"/>
      <c r="R335" s="110"/>
      <c r="S335" s="110"/>
      <c r="T335" s="110"/>
      <c r="U335" s="110"/>
      <c r="V335" s="110"/>
      <c r="W335" s="110"/>
      <c r="X335" s="110"/>
      <c r="Y335" s="110"/>
      <c r="Z335" s="110"/>
    </row>
    <row r="336" spans="1:26" ht="15.75" customHeight="1">
      <c r="A336" s="118" t="s">
        <v>83</v>
      </c>
      <c r="B336" s="119" t="s">
        <v>84</v>
      </c>
      <c r="C336" s="110" t="s">
        <v>1029</v>
      </c>
      <c r="D336" s="110" t="s">
        <v>334</v>
      </c>
      <c r="E336" s="120">
        <v>6.0822753599999987E-2</v>
      </c>
      <c r="F336" s="121">
        <f>IF(D336="CO2",E336,IF(D336="CH4",E336*'State 2005 Data'!$J$16,IF(D336="N2O",'State 2005 Data'!$J$17,IF(D336="Other",E336))))</f>
        <v>0.88926174496644295</v>
      </c>
      <c r="G336" s="110"/>
      <c r="H336" s="100"/>
      <c r="I336" s="110"/>
      <c r="J336" s="110"/>
      <c r="K336" s="110"/>
      <c r="L336" s="110"/>
      <c r="M336" s="110"/>
      <c r="N336" s="110"/>
      <c r="O336" s="110"/>
      <c r="P336" s="110"/>
      <c r="Q336" s="110"/>
      <c r="R336" s="110"/>
      <c r="S336" s="110"/>
      <c r="T336" s="110"/>
      <c r="U336" s="110"/>
      <c r="V336" s="110"/>
      <c r="W336" s="110"/>
      <c r="X336" s="110"/>
      <c r="Y336" s="110"/>
      <c r="Z336" s="110"/>
    </row>
    <row r="337" spans="1:26" ht="15.75" customHeight="1">
      <c r="A337" s="118" t="s">
        <v>83</v>
      </c>
      <c r="B337" s="119" t="s">
        <v>84</v>
      </c>
      <c r="C337" s="110" t="s">
        <v>1029</v>
      </c>
      <c r="D337" s="122" t="s">
        <v>1893</v>
      </c>
      <c r="E337" s="120"/>
      <c r="F337" s="121">
        <f>IF(D337="CO2",E337,IF(D337="CH4",E337*'State 2005 Data'!$J$16,IF(D337="N2O",'State 2005 Data'!$J$17,IF(D337="Other",E337))))</f>
        <v>0</v>
      </c>
      <c r="G337" s="110"/>
      <c r="H337" s="100"/>
      <c r="I337" s="110"/>
      <c r="J337" s="110"/>
      <c r="K337" s="110"/>
      <c r="L337" s="110"/>
      <c r="M337" s="110"/>
      <c r="N337" s="110"/>
      <c r="O337" s="110"/>
      <c r="P337" s="110"/>
      <c r="Q337" s="110"/>
      <c r="R337" s="110"/>
      <c r="S337" s="110"/>
      <c r="T337" s="110"/>
      <c r="U337" s="110"/>
      <c r="V337" s="110"/>
      <c r="W337" s="110"/>
      <c r="X337" s="110"/>
      <c r="Y337" s="110"/>
      <c r="Z337" s="110"/>
    </row>
    <row r="338" spans="1:26" ht="15.75" customHeight="1">
      <c r="A338" s="118" t="s">
        <v>83</v>
      </c>
      <c r="B338" s="119" t="s">
        <v>84</v>
      </c>
      <c r="C338" s="110" t="s">
        <v>1361</v>
      </c>
      <c r="D338" s="110" t="s">
        <v>1372</v>
      </c>
      <c r="E338" s="120">
        <v>28.19990849989653</v>
      </c>
      <c r="F338" s="121">
        <f>IF(D338="CO2",E338,IF(D338="CH4",E338*'State 2005 Data'!$J$16,IF(D338="N2O",'State 2005 Data'!$J$17,IF(D338="Other",E338))))</f>
        <v>28.19990849989653</v>
      </c>
      <c r="G338" s="110"/>
      <c r="H338" s="100"/>
      <c r="I338" s="110"/>
      <c r="J338" s="110"/>
      <c r="K338" s="110"/>
      <c r="L338" s="110"/>
      <c r="M338" s="110"/>
      <c r="N338" s="110"/>
      <c r="O338" s="110"/>
      <c r="P338" s="110"/>
      <c r="Q338" s="110"/>
      <c r="R338" s="110"/>
      <c r="S338" s="110"/>
      <c r="T338" s="110"/>
      <c r="U338" s="110"/>
      <c r="V338" s="110"/>
      <c r="W338" s="110"/>
      <c r="X338" s="110"/>
      <c r="Y338" s="110"/>
      <c r="Z338" s="110"/>
    </row>
    <row r="339" spans="1:26" ht="15.75" customHeight="1">
      <c r="A339" s="118" t="s">
        <v>83</v>
      </c>
      <c r="B339" s="119" t="s">
        <v>84</v>
      </c>
      <c r="C339" s="110" t="s">
        <v>1361</v>
      </c>
      <c r="D339" s="110" t="s">
        <v>332</v>
      </c>
      <c r="E339" s="120">
        <v>8.2088608249999986E-2</v>
      </c>
      <c r="F339" s="121">
        <f>IF(D339="CO2",E339,IF(D339="CH4",E339*'State 2005 Data'!$J$16,IF(D339="N2O",'State 2005 Data'!$J$17,IF(D339="Other",E339))))</f>
        <v>9.1939241239999997E-2</v>
      </c>
      <c r="G339" s="110"/>
      <c r="H339" s="100"/>
      <c r="I339" s="110"/>
      <c r="J339" s="110"/>
      <c r="K339" s="110"/>
      <c r="L339" s="110"/>
      <c r="M339" s="110"/>
      <c r="N339" s="110"/>
      <c r="O339" s="110"/>
      <c r="P339" s="110"/>
      <c r="Q339" s="110"/>
      <c r="R339" s="110"/>
      <c r="S339" s="110"/>
      <c r="T339" s="110"/>
      <c r="U339" s="110"/>
      <c r="V339" s="110"/>
      <c r="W339" s="110"/>
      <c r="X339" s="110"/>
      <c r="Y339" s="110"/>
      <c r="Z339" s="110"/>
    </row>
    <row r="340" spans="1:26" ht="15.75" customHeight="1">
      <c r="A340" s="118" t="s">
        <v>83</v>
      </c>
      <c r="B340" s="119" t="s">
        <v>84</v>
      </c>
      <c r="C340" s="110" t="s">
        <v>1361</v>
      </c>
      <c r="D340" s="110" t="s">
        <v>334</v>
      </c>
      <c r="E340" s="120">
        <v>2.7936069599999998E-2</v>
      </c>
      <c r="F340" s="121">
        <f>IF(D340="CO2",E340,IF(D340="CH4",E340*'State 2005 Data'!$J$16,IF(D340="N2O",'State 2005 Data'!$J$17,IF(D340="Other",E340))))</f>
        <v>0.88926174496644295</v>
      </c>
      <c r="G340" s="110"/>
      <c r="H340" s="100"/>
      <c r="I340" s="110"/>
      <c r="J340" s="110"/>
      <c r="K340" s="110"/>
      <c r="L340" s="110"/>
      <c r="M340" s="110"/>
      <c r="N340" s="110"/>
      <c r="O340" s="110"/>
      <c r="P340" s="110"/>
      <c r="Q340" s="110"/>
      <c r="R340" s="110"/>
      <c r="S340" s="110"/>
      <c r="T340" s="110"/>
      <c r="U340" s="110"/>
      <c r="V340" s="110"/>
      <c r="W340" s="110"/>
      <c r="X340" s="110"/>
      <c r="Y340" s="110"/>
      <c r="Z340" s="110"/>
    </row>
    <row r="341" spans="1:26" ht="15.75" customHeight="1">
      <c r="A341" s="118" t="s">
        <v>83</v>
      </c>
      <c r="B341" s="119" t="s">
        <v>84</v>
      </c>
      <c r="C341" s="110" t="s">
        <v>1361</v>
      </c>
      <c r="D341" s="122" t="s">
        <v>1893</v>
      </c>
      <c r="E341" s="120"/>
      <c r="F341" s="121">
        <f>IF(D341="CO2",E341,IF(D341="CH4",E341*'State 2005 Data'!$J$16,IF(D341="N2O",'State 2005 Data'!$J$17,IF(D341="Other",E341))))</f>
        <v>0</v>
      </c>
      <c r="G341" s="110"/>
      <c r="H341" s="100"/>
      <c r="I341" s="110"/>
      <c r="J341" s="110"/>
      <c r="K341" s="110"/>
      <c r="L341" s="110"/>
      <c r="M341" s="110"/>
      <c r="N341" s="110"/>
      <c r="O341" s="110"/>
      <c r="P341" s="110"/>
      <c r="Q341" s="110"/>
      <c r="R341" s="110"/>
      <c r="S341" s="110"/>
      <c r="T341" s="110"/>
      <c r="U341" s="110"/>
      <c r="V341" s="110"/>
      <c r="W341" s="110"/>
      <c r="X341" s="110"/>
      <c r="Y341" s="110"/>
      <c r="Z341" s="110"/>
    </row>
    <row r="342" spans="1:26" ht="15.75" customHeight="1">
      <c r="A342" s="118" t="s">
        <v>83</v>
      </c>
      <c r="B342" s="119" t="s">
        <v>84</v>
      </c>
      <c r="C342" s="110" t="s">
        <v>305</v>
      </c>
      <c r="D342" s="110" t="s">
        <v>1372</v>
      </c>
      <c r="E342" s="120">
        <v>69.307166089333677</v>
      </c>
      <c r="F342" s="121">
        <f>IF(D342="CO2",E342,IF(D342="CH4",E342*'State 2005 Data'!$J$16,IF(D342="N2O",'State 2005 Data'!$J$17,IF(D342="Other",E342))))</f>
        <v>69.307166089333677</v>
      </c>
      <c r="G342" s="110"/>
      <c r="H342" s="100"/>
      <c r="I342" s="110"/>
      <c r="J342" s="110"/>
      <c r="K342" s="110"/>
      <c r="L342" s="110"/>
      <c r="M342" s="110"/>
      <c r="N342" s="110"/>
      <c r="O342" s="110"/>
      <c r="P342" s="110"/>
      <c r="Q342" s="110"/>
      <c r="R342" s="110"/>
      <c r="S342" s="110"/>
      <c r="T342" s="110"/>
      <c r="U342" s="110"/>
      <c r="V342" s="110"/>
      <c r="W342" s="110"/>
      <c r="X342" s="110"/>
      <c r="Y342" s="110"/>
      <c r="Z342" s="110"/>
    </row>
    <row r="343" spans="1:26" ht="15.75" customHeight="1">
      <c r="A343" s="118" t="s">
        <v>83</v>
      </c>
      <c r="B343" s="119" t="s">
        <v>84</v>
      </c>
      <c r="C343" s="110" t="s">
        <v>305</v>
      </c>
      <c r="D343" s="110" t="s">
        <v>332</v>
      </c>
      <c r="E343" s="120">
        <v>8.2130164830722538E-2</v>
      </c>
      <c r="F343" s="121">
        <f>IF(D343="CO2",E343,IF(D343="CH4",E343*'State 2005 Data'!$J$16,IF(D343="N2O",'State 2005 Data'!$J$17,IF(D343="Other",E343))))</f>
        <v>9.1985784610409252E-2</v>
      </c>
      <c r="G343" s="110"/>
      <c r="H343" s="100"/>
      <c r="I343" s="110"/>
      <c r="J343" s="110"/>
      <c r="K343" s="110"/>
      <c r="L343" s="110"/>
      <c r="M343" s="110"/>
      <c r="N343" s="110"/>
      <c r="O343" s="110"/>
      <c r="P343" s="110"/>
      <c r="Q343" s="110"/>
      <c r="R343" s="110"/>
      <c r="S343" s="110"/>
      <c r="T343" s="110"/>
      <c r="U343" s="110"/>
      <c r="V343" s="110"/>
      <c r="W343" s="110"/>
      <c r="X343" s="110"/>
      <c r="Y343" s="110"/>
      <c r="Z343" s="110"/>
    </row>
    <row r="344" spans="1:26" ht="15.75" customHeight="1">
      <c r="A344" s="118" t="s">
        <v>83</v>
      </c>
      <c r="B344" s="119" t="s">
        <v>84</v>
      </c>
      <c r="C344" s="110" t="s">
        <v>305</v>
      </c>
      <c r="D344" s="110" t="s">
        <v>334</v>
      </c>
      <c r="E344" s="120">
        <v>1.066754909309976</v>
      </c>
      <c r="F344" s="121">
        <f>IF(D344="CO2",E344,IF(D344="CH4",E344*'State 2005 Data'!$J$16,IF(D344="N2O",'State 2005 Data'!$J$17,IF(D344="Other",E344))))</f>
        <v>0.88926174496644295</v>
      </c>
      <c r="G344" s="110"/>
      <c r="H344" s="100"/>
      <c r="I344" s="110"/>
      <c r="J344" s="110"/>
      <c r="K344" s="110"/>
      <c r="L344" s="110"/>
      <c r="M344" s="110"/>
      <c r="N344" s="110"/>
      <c r="O344" s="110"/>
      <c r="P344" s="110"/>
      <c r="Q344" s="110"/>
      <c r="R344" s="110"/>
      <c r="S344" s="110"/>
      <c r="T344" s="110"/>
      <c r="U344" s="110"/>
      <c r="V344" s="110"/>
      <c r="W344" s="110"/>
      <c r="X344" s="110"/>
      <c r="Y344" s="110"/>
      <c r="Z344" s="110"/>
    </row>
    <row r="345" spans="1:26" ht="15.75" customHeight="1">
      <c r="A345" s="118" t="s">
        <v>83</v>
      </c>
      <c r="B345" s="119" t="s">
        <v>84</v>
      </c>
      <c r="C345" s="110" t="s">
        <v>305</v>
      </c>
      <c r="D345" s="122" t="s">
        <v>1893</v>
      </c>
      <c r="E345" s="120"/>
      <c r="F345" s="121">
        <f>IF(D345="CO2",E345,IF(D345="CH4",E345*'State 2005 Data'!$J$16,IF(D345="N2O",'State 2005 Data'!$J$17,IF(D345="Other",E345))))</f>
        <v>0</v>
      </c>
      <c r="G345" s="110"/>
      <c r="H345" s="100"/>
      <c r="I345" s="110"/>
      <c r="J345" s="110"/>
      <c r="K345" s="110"/>
      <c r="L345" s="110"/>
      <c r="M345" s="110"/>
      <c r="N345" s="110"/>
      <c r="O345" s="110"/>
      <c r="P345" s="110"/>
      <c r="Q345" s="110"/>
      <c r="R345" s="110"/>
      <c r="S345" s="110"/>
      <c r="T345" s="110"/>
      <c r="U345" s="110"/>
      <c r="V345" s="110"/>
      <c r="W345" s="110"/>
      <c r="X345" s="110"/>
      <c r="Y345" s="110"/>
      <c r="Z345" s="110"/>
    </row>
    <row r="346" spans="1:26" ht="15.75" customHeight="1">
      <c r="A346" s="118" t="s">
        <v>83</v>
      </c>
      <c r="B346" s="119" t="s">
        <v>84</v>
      </c>
      <c r="C346" s="110" t="s">
        <v>754</v>
      </c>
      <c r="D346" s="110" t="s">
        <v>1372</v>
      </c>
      <c r="E346" s="121">
        <v>15.15651317275506</v>
      </c>
      <c r="F346" s="121">
        <f>IF(D346="CO2",E346,IF(D346="CH4",E346*'State 2005 Data'!$J$16,IF(D346="N2O",'State 2005 Data'!$J$17,IF(D346="Other",E346))))</f>
        <v>15.15651317275506</v>
      </c>
      <c r="G346" s="110"/>
      <c r="H346" s="100"/>
      <c r="I346" s="110"/>
      <c r="J346" s="110"/>
      <c r="K346" s="110"/>
      <c r="L346" s="110"/>
      <c r="M346" s="110"/>
      <c r="N346" s="110"/>
      <c r="O346" s="110"/>
      <c r="P346" s="110"/>
      <c r="Q346" s="110"/>
      <c r="R346" s="110"/>
      <c r="S346" s="110"/>
      <c r="T346" s="110"/>
      <c r="U346" s="110"/>
      <c r="V346" s="110"/>
      <c r="W346" s="110"/>
      <c r="X346" s="110"/>
      <c r="Y346" s="110"/>
      <c r="Z346" s="110"/>
    </row>
    <row r="347" spans="1:26" ht="15.75" customHeight="1">
      <c r="A347" s="118" t="s">
        <v>83</v>
      </c>
      <c r="B347" s="119" t="s">
        <v>84</v>
      </c>
      <c r="C347" s="110" t="s">
        <v>754</v>
      </c>
      <c r="D347" s="110" t="s">
        <v>332</v>
      </c>
      <c r="E347" s="120">
        <v>2.7113333638268449</v>
      </c>
      <c r="F347" s="121">
        <f>IF(D347="CO2",E347,IF(D347="CH4",E347*'State 2005 Data'!$J$16,IF(D347="N2O",'State 2005 Data'!$J$17,IF(D347="Other",E347))))</f>
        <v>3.0366933674860666</v>
      </c>
      <c r="G347" s="110"/>
      <c r="H347" s="100"/>
      <c r="I347" s="110"/>
      <c r="J347" s="110"/>
      <c r="K347" s="110"/>
      <c r="L347" s="110"/>
      <c r="M347" s="110"/>
      <c r="N347" s="110"/>
      <c r="O347" s="110"/>
      <c r="P347" s="110"/>
      <c r="Q347" s="110"/>
      <c r="R347" s="110"/>
      <c r="S347" s="110"/>
      <c r="T347" s="110"/>
      <c r="U347" s="110"/>
      <c r="V347" s="110"/>
      <c r="W347" s="110"/>
      <c r="X347" s="110"/>
      <c r="Y347" s="110"/>
      <c r="Z347" s="110"/>
    </row>
    <row r="348" spans="1:26" ht="15.75" customHeight="1">
      <c r="A348" s="118" t="s">
        <v>83</v>
      </c>
      <c r="B348" s="119" t="s">
        <v>84</v>
      </c>
      <c r="C348" s="110" t="s">
        <v>754</v>
      </c>
      <c r="D348" s="110" t="s">
        <v>334</v>
      </c>
      <c r="E348" s="120">
        <v>2.4609400845117538E-2</v>
      </c>
      <c r="F348" s="121">
        <f>IF(D348="CO2",E348,IF(D348="CH4",E348*'State 2005 Data'!$J$16,IF(D348="N2O",'State 2005 Data'!$J$17,IF(D348="Other",E348))))</f>
        <v>0.88926174496644295</v>
      </c>
      <c r="G348" s="110"/>
      <c r="H348" s="100"/>
      <c r="I348" s="110"/>
      <c r="J348" s="110"/>
      <c r="K348" s="110"/>
      <c r="L348" s="110"/>
      <c r="M348" s="110"/>
      <c r="N348" s="110"/>
      <c r="O348" s="110"/>
      <c r="P348" s="110"/>
      <c r="Q348" s="110"/>
      <c r="R348" s="110"/>
      <c r="S348" s="110"/>
      <c r="T348" s="110"/>
      <c r="U348" s="110"/>
      <c r="V348" s="110"/>
      <c r="W348" s="110"/>
      <c r="X348" s="110"/>
      <c r="Y348" s="110"/>
      <c r="Z348" s="110"/>
    </row>
    <row r="349" spans="1:26" ht="15.75" customHeight="1">
      <c r="A349" s="118" t="s">
        <v>83</v>
      </c>
      <c r="B349" s="119" t="s">
        <v>84</v>
      </c>
      <c r="C349" s="110" t="s">
        <v>754</v>
      </c>
      <c r="D349" s="110" t="s">
        <v>1893</v>
      </c>
      <c r="E349" s="120">
        <v>3.2070629886555779</v>
      </c>
      <c r="F349" s="121">
        <f>IF(D349="CO2",E349,IF(D349="CH4",E349*'State 2005 Data'!$J$16,IF(D349="N2O",'State 2005 Data'!$J$17,IF(D349="Other",E349))))</f>
        <v>3.2070629886555779</v>
      </c>
      <c r="G349" s="110"/>
      <c r="H349" s="100"/>
      <c r="I349" s="110"/>
      <c r="J349" s="110"/>
      <c r="K349" s="110"/>
      <c r="L349" s="110"/>
      <c r="M349" s="110"/>
      <c r="N349" s="110"/>
      <c r="O349" s="110"/>
      <c r="P349" s="110"/>
      <c r="Q349" s="110"/>
      <c r="R349" s="110"/>
      <c r="S349" s="110"/>
      <c r="T349" s="110"/>
      <c r="U349" s="110"/>
      <c r="V349" s="110"/>
      <c r="W349" s="110"/>
      <c r="X349" s="110"/>
      <c r="Y349" s="110"/>
      <c r="Z349" s="110"/>
    </row>
    <row r="350" spans="1:26" ht="15.75" customHeight="1">
      <c r="A350" s="118" t="s">
        <v>85</v>
      </c>
      <c r="B350" s="119" t="s">
        <v>86</v>
      </c>
      <c r="C350" s="110" t="s">
        <v>1029</v>
      </c>
      <c r="D350" s="110" t="s">
        <v>1372</v>
      </c>
      <c r="E350" s="120">
        <v>31.761746660017359</v>
      </c>
      <c r="F350" s="121">
        <f>IF(D350="CO2",E350,IF(D350="CH4",E350*'State 2005 Data'!$J$16,IF(D350="N2O",'State 2005 Data'!$J$17,IF(D350="Other",E350))))</f>
        <v>31.761746660017359</v>
      </c>
      <c r="G350" s="110"/>
      <c r="H350" s="100"/>
      <c r="I350" s="110"/>
      <c r="J350" s="110"/>
      <c r="K350" s="110"/>
      <c r="L350" s="110"/>
      <c r="M350" s="110"/>
      <c r="N350" s="110"/>
      <c r="O350" s="110"/>
      <c r="P350" s="110"/>
      <c r="Q350" s="110"/>
      <c r="R350" s="110"/>
      <c r="S350" s="110"/>
      <c r="T350" s="110"/>
      <c r="U350" s="110"/>
      <c r="V350" s="110"/>
      <c r="W350" s="110"/>
      <c r="X350" s="110"/>
      <c r="Y350" s="110"/>
      <c r="Z350" s="110"/>
    </row>
    <row r="351" spans="1:26" ht="15.75" customHeight="1">
      <c r="A351" s="118" t="s">
        <v>85</v>
      </c>
      <c r="B351" s="119" t="s">
        <v>86</v>
      </c>
      <c r="C351" s="110" t="s">
        <v>1029</v>
      </c>
      <c r="D351" s="110" t="s">
        <v>332</v>
      </c>
      <c r="E351" s="120">
        <v>8.9100522499999998E-3</v>
      </c>
      <c r="F351" s="121">
        <f>IF(D351="CO2",E351,IF(D351="CH4",E351*'State 2005 Data'!$J$16,IF(D351="N2O",'State 2005 Data'!$J$17,IF(D351="Other",E351))))</f>
        <v>9.9792585200000009E-3</v>
      </c>
      <c r="G351" s="110"/>
      <c r="H351" s="100"/>
      <c r="I351" s="110"/>
      <c r="J351" s="110"/>
      <c r="K351" s="110"/>
      <c r="L351" s="110"/>
      <c r="M351" s="110"/>
      <c r="N351" s="110"/>
      <c r="O351" s="110"/>
      <c r="P351" s="110"/>
      <c r="Q351" s="110"/>
      <c r="R351" s="110"/>
      <c r="S351" s="110"/>
      <c r="T351" s="110"/>
      <c r="U351" s="110"/>
      <c r="V351" s="110"/>
      <c r="W351" s="110"/>
      <c r="X351" s="110"/>
      <c r="Y351" s="110"/>
      <c r="Z351" s="110"/>
    </row>
    <row r="352" spans="1:26" ht="15.75" customHeight="1">
      <c r="A352" s="118" t="s">
        <v>85</v>
      </c>
      <c r="B352" s="119" t="s">
        <v>86</v>
      </c>
      <c r="C352" s="110" t="s">
        <v>1029</v>
      </c>
      <c r="D352" s="110" t="s">
        <v>334</v>
      </c>
      <c r="E352" s="120">
        <v>0.14239210926000001</v>
      </c>
      <c r="F352" s="121">
        <f>IF(D352="CO2",E352,IF(D352="CH4",E352*'State 2005 Data'!$J$16,IF(D352="N2O",'State 2005 Data'!$J$17,IF(D352="Other",E352))))</f>
        <v>0.88926174496644295</v>
      </c>
      <c r="G352" s="110"/>
      <c r="H352" s="100"/>
      <c r="I352" s="110"/>
      <c r="J352" s="110"/>
      <c r="K352" s="110"/>
      <c r="L352" s="110"/>
      <c r="M352" s="110"/>
      <c r="N352" s="110"/>
      <c r="O352" s="110"/>
      <c r="P352" s="110"/>
      <c r="Q352" s="110"/>
      <c r="R352" s="110"/>
      <c r="S352" s="110"/>
      <c r="T352" s="110"/>
      <c r="U352" s="110"/>
      <c r="V352" s="110"/>
      <c r="W352" s="110"/>
      <c r="X352" s="110"/>
      <c r="Y352" s="110"/>
      <c r="Z352" s="110"/>
    </row>
    <row r="353" spans="1:26" ht="15.75" customHeight="1">
      <c r="A353" s="118" t="s">
        <v>85</v>
      </c>
      <c r="B353" s="119" t="s">
        <v>86</v>
      </c>
      <c r="C353" s="110" t="s">
        <v>1029</v>
      </c>
      <c r="D353" s="122" t="s">
        <v>1893</v>
      </c>
      <c r="E353" s="120"/>
      <c r="F353" s="121">
        <f>IF(D353="CO2",E353,IF(D353="CH4",E353*'State 2005 Data'!$J$16,IF(D353="N2O",'State 2005 Data'!$J$17,IF(D353="Other",E353))))</f>
        <v>0</v>
      </c>
      <c r="G353" s="110"/>
      <c r="H353" s="100"/>
      <c r="I353" s="110"/>
      <c r="J353" s="110"/>
      <c r="K353" s="110"/>
      <c r="L353" s="110"/>
      <c r="M353" s="110"/>
      <c r="N353" s="110"/>
      <c r="O353" s="110"/>
      <c r="P353" s="110"/>
      <c r="Q353" s="110"/>
      <c r="R353" s="110"/>
      <c r="S353" s="110"/>
      <c r="T353" s="110"/>
      <c r="U353" s="110"/>
      <c r="V353" s="110"/>
      <c r="W353" s="110"/>
      <c r="X353" s="110"/>
      <c r="Y353" s="110"/>
      <c r="Z353" s="110"/>
    </row>
    <row r="354" spans="1:26" ht="15.75" customHeight="1">
      <c r="A354" s="118" t="s">
        <v>85</v>
      </c>
      <c r="B354" s="119" t="s">
        <v>86</v>
      </c>
      <c r="C354" s="110" t="s">
        <v>1361</v>
      </c>
      <c r="D354" s="110" t="s">
        <v>1372</v>
      </c>
      <c r="E354" s="120">
        <v>3.969007653422536</v>
      </c>
      <c r="F354" s="121">
        <f>IF(D354="CO2",E354,IF(D354="CH4",E354*'State 2005 Data'!$J$16,IF(D354="N2O",'State 2005 Data'!$J$17,IF(D354="Other",E354))))</f>
        <v>3.969007653422536</v>
      </c>
      <c r="G354" s="110"/>
      <c r="H354" s="100"/>
      <c r="I354" s="110"/>
      <c r="J354" s="110"/>
      <c r="K354" s="110"/>
      <c r="L354" s="110"/>
      <c r="M354" s="110"/>
      <c r="N354" s="110"/>
      <c r="O354" s="110"/>
      <c r="P354" s="110"/>
      <c r="Q354" s="110"/>
      <c r="R354" s="110"/>
      <c r="S354" s="110"/>
      <c r="T354" s="110"/>
      <c r="U354" s="110"/>
      <c r="V354" s="110"/>
      <c r="W354" s="110"/>
      <c r="X354" s="110"/>
      <c r="Y354" s="110"/>
      <c r="Z354" s="110"/>
    </row>
    <row r="355" spans="1:26" ht="15.75" customHeight="1">
      <c r="A355" s="118" t="s">
        <v>85</v>
      </c>
      <c r="B355" s="119" t="s">
        <v>86</v>
      </c>
      <c r="C355" s="110" t="s">
        <v>1361</v>
      </c>
      <c r="D355" s="110" t="s">
        <v>332</v>
      </c>
      <c r="E355" s="120">
        <v>8.4685363499999999E-2</v>
      </c>
      <c r="F355" s="121">
        <f>IF(D355="CO2",E355,IF(D355="CH4",E355*'State 2005 Data'!$J$16,IF(D355="N2O",'State 2005 Data'!$J$17,IF(D355="Other",E355))))</f>
        <v>9.484760712000001E-2</v>
      </c>
      <c r="G355" s="110"/>
      <c r="H355" s="100"/>
      <c r="I355" s="110"/>
      <c r="J355" s="110"/>
      <c r="K355" s="110"/>
      <c r="L355" s="110"/>
      <c r="M355" s="110"/>
      <c r="N355" s="110"/>
      <c r="O355" s="110"/>
      <c r="P355" s="110"/>
      <c r="Q355" s="110"/>
      <c r="R355" s="110"/>
      <c r="S355" s="110"/>
      <c r="T355" s="110"/>
      <c r="U355" s="110"/>
      <c r="V355" s="110"/>
      <c r="W355" s="110"/>
      <c r="X355" s="110"/>
      <c r="Y355" s="110"/>
      <c r="Z355" s="110"/>
    </row>
    <row r="356" spans="1:26" ht="15.75" customHeight="1">
      <c r="A356" s="118" t="s">
        <v>85</v>
      </c>
      <c r="B356" s="119" t="s">
        <v>86</v>
      </c>
      <c r="C356" s="110" t="s">
        <v>1361</v>
      </c>
      <c r="D356" s="110" t="s">
        <v>334</v>
      </c>
      <c r="E356" s="120">
        <v>1.5742866179999999E-2</v>
      </c>
      <c r="F356" s="121">
        <f>IF(D356="CO2",E356,IF(D356="CH4",E356*'State 2005 Data'!$J$16,IF(D356="N2O",'State 2005 Data'!$J$17,IF(D356="Other",E356))))</f>
        <v>0.88926174496644295</v>
      </c>
      <c r="G356" s="110"/>
      <c r="H356" s="100"/>
      <c r="I356" s="110"/>
      <c r="J356" s="110"/>
      <c r="K356" s="110"/>
      <c r="L356" s="110"/>
      <c r="M356" s="110"/>
      <c r="N356" s="110"/>
      <c r="O356" s="110"/>
      <c r="P356" s="110"/>
      <c r="Q356" s="110"/>
      <c r="R356" s="110"/>
      <c r="S356" s="110"/>
      <c r="T356" s="110"/>
      <c r="U356" s="110"/>
      <c r="V356" s="110"/>
      <c r="W356" s="110"/>
      <c r="X356" s="110"/>
      <c r="Y356" s="110"/>
      <c r="Z356" s="110"/>
    </row>
    <row r="357" spans="1:26" ht="15.75" customHeight="1">
      <c r="A357" s="118" t="s">
        <v>85</v>
      </c>
      <c r="B357" s="119" t="s">
        <v>86</v>
      </c>
      <c r="C357" s="110" t="s">
        <v>1361</v>
      </c>
      <c r="D357" s="122" t="s">
        <v>1893</v>
      </c>
      <c r="E357" s="120"/>
      <c r="F357" s="121">
        <f>IF(D357="CO2",E357,IF(D357="CH4",E357*'State 2005 Data'!$J$16,IF(D357="N2O",'State 2005 Data'!$J$17,IF(D357="Other",E357))))</f>
        <v>0</v>
      </c>
      <c r="G357" s="110"/>
      <c r="H357" s="100"/>
      <c r="I357" s="110"/>
      <c r="J357" s="110"/>
      <c r="K357" s="110"/>
      <c r="L357" s="110"/>
      <c r="M357" s="110"/>
      <c r="N357" s="110"/>
      <c r="O357" s="110"/>
      <c r="P357" s="110"/>
      <c r="Q357" s="110"/>
      <c r="R357" s="110"/>
      <c r="S357" s="110"/>
      <c r="T357" s="110"/>
      <c r="U357" s="110"/>
      <c r="V357" s="110"/>
      <c r="W357" s="110"/>
      <c r="X357" s="110"/>
      <c r="Y357" s="110"/>
      <c r="Z357" s="110"/>
    </row>
    <row r="358" spans="1:26" ht="15.75" customHeight="1">
      <c r="A358" s="118" t="s">
        <v>85</v>
      </c>
      <c r="B358" s="119" t="s">
        <v>86</v>
      </c>
      <c r="C358" s="110" t="s">
        <v>305</v>
      </c>
      <c r="D358" s="110" t="s">
        <v>1372</v>
      </c>
      <c r="E358" s="120">
        <v>15.32663943036659</v>
      </c>
      <c r="F358" s="121">
        <f>IF(D358="CO2",E358,IF(D358="CH4",E358*'State 2005 Data'!$J$16,IF(D358="N2O",'State 2005 Data'!$J$17,IF(D358="Other",E358))))</f>
        <v>15.32663943036659</v>
      </c>
      <c r="G358" s="110"/>
      <c r="H358" s="100"/>
      <c r="I358" s="110"/>
      <c r="J358" s="110"/>
      <c r="K358" s="110"/>
      <c r="L358" s="110"/>
      <c r="M358" s="110"/>
      <c r="N358" s="110"/>
      <c r="O358" s="110"/>
      <c r="P358" s="110"/>
      <c r="Q358" s="110"/>
      <c r="R358" s="110"/>
      <c r="S358" s="110"/>
      <c r="T358" s="110"/>
      <c r="U358" s="110"/>
      <c r="V358" s="110"/>
      <c r="W358" s="110"/>
      <c r="X358" s="110"/>
      <c r="Y358" s="110"/>
      <c r="Z358" s="110"/>
    </row>
    <row r="359" spans="1:26" ht="15.75" customHeight="1">
      <c r="A359" s="118" t="s">
        <v>85</v>
      </c>
      <c r="B359" s="119" t="s">
        <v>86</v>
      </c>
      <c r="C359" s="110" t="s">
        <v>305</v>
      </c>
      <c r="D359" s="110" t="s">
        <v>332</v>
      </c>
      <c r="E359" s="120">
        <v>8.2130164830722538E-2</v>
      </c>
      <c r="F359" s="121">
        <f>IF(D359="CO2",E359,IF(D359="CH4",E359*'State 2005 Data'!$J$16,IF(D359="N2O",'State 2005 Data'!$J$17,IF(D359="Other",E359))))</f>
        <v>9.1985784610409252E-2</v>
      </c>
      <c r="G359" s="110"/>
      <c r="H359" s="100"/>
      <c r="I359" s="110"/>
      <c r="J359" s="110"/>
      <c r="K359" s="110"/>
      <c r="L359" s="110"/>
      <c r="M359" s="110"/>
      <c r="N359" s="110"/>
      <c r="O359" s="110"/>
      <c r="P359" s="110"/>
      <c r="Q359" s="110"/>
      <c r="R359" s="110"/>
      <c r="S359" s="110"/>
      <c r="T359" s="110"/>
      <c r="U359" s="110"/>
      <c r="V359" s="110"/>
      <c r="W359" s="110"/>
      <c r="X359" s="110"/>
      <c r="Y359" s="110"/>
      <c r="Z359" s="110"/>
    </row>
    <row r="360" spans="1:26" ht="15.75" customHeight="1">
      <c r="A360" s="118" t="s">
        <v>85</v>
      </c>
      <c r="B360" s="119" t="s">
        <v>86</v>
      </c>
      <c r="C360" s="110" t="s">
        <v>305</v>
      </c>
      <c r="D360" s="110" t="s">
        <v>334</v>
      </c>
      <c r="E360" s="120">
        <v>1.066754909309976</v>
      </c>
      <c r="F360" s="121">
        <f>IF(D360="CO2",E360,IF(D360="CH4",E360*'State 2005 Data'!$J$16,IF(D360="N2O",'State 2005 Data'!$J$17,IF(D360="Other",E360))))</f>
        <v>0.88926174496644295</v>
      </c>
      <c r="G360" s="110"/>
      <c r="H360" s="100"/>
      <c r="I360" s="110"/>
      <c r="J360" s="110"/>
      <c r="K360" s="110"/>
      <c r="L360" s="110"/>
      <c r="M360" s="110"/>
      <c r="N360" s="110"/>
      <c r="O360" s="110"/>
      <c r="P360" s="110"/>
      <c r="Q360" s="110"/>
      <c r="R360" s="110"/>
      <c r="S360" s="110"/>
      <c r="T360" s="110"/>
      <c r="U360" s="110"/>
      <c r="V360" s="110"/>
      <c r="W360" s="110"/>
      <c r="X360" s="110"/>
      <c r="Y360" s="110"/>
      <c r="Z360" s="110"/>
    </row>
    <row r="361" spans="1:26" ht="15.75" customHeight="1">
      <c r="A361" s="118" t="s">
        <v>85</v>
      </c>
      <c r="B361" s="119" t="s">
        <v>86</v>
      </c>
      <c r="C361" s="110" t="s">
        <v>305</v>
      </c>
      <c r="D361" s="122" t="s">
        <v>1893</v>
      </c>
      <c r="E361" s="120"/>
      <c r="F361" s="121">
        <f>IF(D361="CO2",E361,IF(D361="CH4",E361*'State 2005 Data'!$J$16,IF(D361="N2O",'State 2005 Data'!$J$17,IF(D361="Other",E361))))</f>
        <v>0</v>
      </c>
      <c r="G361" s="110"/>
      <c r="H361" s="100"/>
      <c r="I361" s="110"/>
      <c r="J361" s="110"/>
      <c r="K361" s="110"/>
      <c r="L361" s="110"/>
      <c r="M361" s="110"/>
      <c r="N361" s="110"/>
      <c r="O361" s="110"/>
      <c r="P361" s="110"/>
      <c r="Q361" s="110"/>
      <c r="R361" s="110"/>
      <c r="S361" s="110"/>
      <c r="T361" s="110"/>
      <c r="U361" s="110"/>
      <c r="V361" s="110"/>
      <c r="W361" s="110"/>
      <c r="X361" s="110"/>
      <c r="Y361" s="110"/>
      <c r="Z361" s="110"/>
    </row>
    <row r="362" spans="1:26" ht="15.75" customHeight="1">
      <c r="A362" s="118" t="s">
        <v>85</v>
      </c>
      <c r="B362" s="119" t="s">
        <v>86</v>
      </c>
      <c r="C362" s="110" t="s">
        <v>754</v>
      </c>
      <c r="D362" s="110" t="s">
        <v>1372</v>
      </c>
      <c r="E362" s="121">
        <v>8.8772343023822344</v>
      </c>
      <c r="F362" s="121">
        <f>IF(D362="CO2",E362,IF(D362="CH4",E362*'State 2005 Data'!$J$16,IF(D362="N2O",'State 2005 Data'!$J$17,IF(D362="Other",E362))))</f>
        <v>8.8772343023822344</v>
      </c>
      <c r="G362" s="110"/>
      <c r="H362" s="100"/>
      <c r="I362" s="110"/>
      <c r="J362" s="110"/>
      <c r="K362" s="110"/>
      <c r="L362" s="110"/>
      <c r="M362" s="110"/>
      <c r="N362" s="110"/>
      <c r="O362" s="110"/>
      <c r="P362" s="110"/>
      <c r="Q362" s="110"/>
      <c r="R362" s="110"/>
      <c r="S362" s="110"/>
      <c r="T362" s="110"/>
      <c r="U362" s="110"/>
      <c r="V362" s="110"/>
      <c r="W362" s="110"/>
      <c r="X362" s="110"/>
      <c r="Y362" s="110"/>
      <c r="Z362" s="110"/>
    </row>
    <row r="363" spans="1:26" ht="15.75" customHeight="1">
      <c r="A363" s="118" t="s">
        <v>85</v>
      </c>
      <c r="B363" s="119" t="s">
        <v>86</v>
      </c>
      <c r="C363" s="110" t="s">
        <v>754</v>
      </c>
      <c r="D363" s="110" t="s">
        <v>332</v>
      </c>
      <c r="E363" s="120">
        <v>7.7228623531720197</v>
      </c>
      <c r="F363" s="121">
        <f>IF(D363="CO2",E363,IF(D363="CH4",E363*'State 2005 Data'!$J$16,IF(D363="N2O",'State 2005 Data'!$J$17,IF(D363="Other",E363))))</f>
        <v>8.6496058355526628</v>
      </c>
      <c r="G363" s="110"/>
      <c r="H363" s="100"/>
      <c r="I363" s="110"/>
      <c r="J363" s="110"/>
      <c r="K363" s="110"/>
      <c r="L363" s="110"/>
      <c r="M363" s="110"/>
      <c r="N363" s="110"/>
      <c r="O363" s="110"/>
      <c r="P363" s="110"/>
      <c r="Q363" s="110"/>
      <c r="R363" s="110"/>
      <c r="S363" s="110"/>
      <c r="T363" s="110"/>
      <c r="U363" s="110"/>
      <c r="V363" s="110"/>
      <c r="W363" s="110"/>
      <c r="X363" s="110"/>
      <c r="Y363" s="110"/>
      <c r="Z363" s="110"/>
    </row>
    <row r="364" spans="1:26" ht="15.75" customHeight="1">
      <c r="A364" s="118" t="s">
        <v>85</v>
      </c>
      <c r="B364" s="119" t="s">
        <v>86</v>
      </c>
      <c r="C364" s="110" t="s">
        <v>754</v>
      </c>
      <c r="D364" s="110" t="s">
        <v>334</v>
      </c>
      <c r="E364" s="120">
        <v>8.9553741906309957E-3</v>
      </c>
      <c r="F364" s="121">
        <f>IF(D364="CO2",E364,IF(D364="CH4",E364*'State 2005 Data'!$J$16,IF(D364="N2O",'State 2005 Data'!$J$17,IF(D364="Other",E364))))</f>
        <v>0.88926174496644295</v>
      </c>
      <c r="G364" s="110"/>
      <c r="H364" s="100"/>
      <c r="I364" s="110"/>
      <c r="J364" s="110"/>
      <c r="K364" s="110"/>
      <c r="L364" s="110"/>
      <c r="M364" s="110"/>
      <c r="N364" s="110"/>
      <c r="O364" s="110"/>
      <c r="P364" s="110"/>
      <c r="Q364" s="110"/>
      <c r="R364" s="110"/>
      <c r="S364" s="110"/>
      <c r="T364" s="110"/>
      <c r="U364" s="110"/>
      <c r="V364" s="110"/>
      <c r="W364" s="110"/>
      <c r="X364" s="110"/>
      <c r="Y364" s="110"/>
      <c r="Z364" s="110"/>
    </row>
    <row r="365" spans="1:26" ht="15.75" customHeight="1">
      <c r="A365" s="118" t="s">
        <v>85</v>
      </c>
      <c r="B365" s="119" t="s">
        <v>86</v>
      </c>
      <c r="C365" s="110" t="s">
        <v>754</v>
      </c>
      <c r="D365" s="110" t="s">
        <v>1893</v>
      </c>
      <c r="E365" s="120">
        <v>0.70775943837997424</v>
      </c>
      <c r="F365" s="121">
        <f>IF(D365="CO2",E365,IF(D365="CH4",E365*'State 2005 Data'!$J$16,IF(D365="N2O",'State 2005 Data'!$J$17,IF(D365="Other",E365))))</f>
        <v>0.70775943837997424</v>
      </c>
      <c r="G365" s="110"/>
      <c r="H365" s="100"/>
      <c r="I365" s="110"/>
      <c r="J365" s="110"/>
      <c r="K365" s="110"/>
      <c r="L365" s="110"/>
      <c r="M365" s="110"/>
      <c r="N365" s="110"/>
      <c r="O365" s="110"/>
      <c r="P365" s="110"/>
      <c r="Q365" s="110"/>
      <c r="R365" s="110"/>
      <c r="S365" s="110"/>
      <c r="T365" s="110"/>
      <c r="U365" s="110"/>
      <c r="V365" s="110"/>
      <c r="W365" s="110"/>
      <c r="X365" s="110"/>
      <c r="Y365" s="110"/>
      <c r="Z365" s="110"/>
    </row>
    <row r="366" spans="1:26" ht="15.75" customHeight="1">
      <c r="A366" s="118" t="s">
        <v>91</v>
      </c>
      <c r="B366" s="119" t="s">
        <v>92</v>
      </c>
      <c r="C366" s="110" t="s">
        <v>1029</v>
      </c>
      <c r="D366" s="110" t="s">
        <v>1372</v>
      </c>
      <c r="E366" s="120">
        <v>72.897286892707726</v>
      </c>
      <c r="F366" s="121">
        <f>IF(D366="CO2",E366,IF(D366="CH4",E366*'State 2005 Data'!$J$16,IF(D366="N2O",'State 2005 Data'!$J$17,IF(D366="Other",E366))))</f>
        <v>72.897286892707726</v>
      </c>
      <c r="G366" s="110"/>
      <c r="H366" s="100"/>
      <c r="I366" s="110"/>
      <c r="J366" s="110"/>
      <c r="K366" s="110"/>
      <c r="L366" s="110"/>
      <c r="M366" s="110"/>
      <c r="N366" s="110"/>
      <c r="O366" s="110"/>
      <c r="P366" s="110"/>
      <c r="Q366" s="110"/>
      <c r="R366" s="110"/>
      <c r="S366" s="110"/>
      <c r="T366" s="110"/>
      <c r="U366" s="110"/>
      <c r="V366" s="110"/>
      <c r="W366" s="110"/>
      <c r="X366" s="110"/>
      <c r="Y366" s="110"/>
      <c r="Z366" s="110"/>
    </row>
    <row r="367" spans="1:26" ht="15.75" customHeight="1">
      <c r="A367" s="118" t="s">
        <v>91</v>
      </c>
      <c r="B367" s="119" t="s">
        <v>92</v>
      </c>
      <c r="C367" s="110" t="s">
        <v>1029</v>
      </c>
      <c r="D367" s="110" t="s">
        <v>332</v>
      </c>
      <c r="E367" s="120">
        <v>2.4073302000000001E-2</v>
      </c>
      <c r="F367" s="121">
        <f>IF(D367="CO2",E367,IF(D367="CH4",E367*'State 2005 Data'!$J$16,IF(D367="N2O",'State 2005 Data'!$J$17,IF(D367="Other",E367))))</f>
        <v>2.6962098240000003E-2</v>
      </c>
      <c r="G367" s="110"/>
      <c r="H367" s="100"/>
      <c r="I367" s="110"/>
      <c r="J367" s="110"/>
      <c r="K367" s="110"/>
      <c r="L367" s="110"/>
      <c r="M367" s="110"/>
      <c r="N367" s="110"/>
      <c r="O367" s="110"/>
      <c r="P367" s="110"/>
      <c r="Q367" s="110"/>
      <c r="R367" s="110"/>
      <c r="S367" s="110"/>
      <c r="T367" s="110"/>
      <c r="U367" s="110"/>
      <c r="V367" s="110"/>
      <c r="W367" s="110"/>
      <c r="X367" s="110"/>
      <c r="Y367" s="110"/>
      <c r="Z367" s="110"/>
    </row>
    <row r="368" spans="1:26" ht="15.75" customHeight="1">
      <c r="A368" s="118" t="s">
        <v>91</v>
      </c>
      <c r="B368" s="119" t="s">
        <v>92</v>
      </c>
      <c r="C368" s="110" t="s">
        <v>1029</v>
      </c>
      <c r="D368" s="110" t="s">
        <v>334</v>
      </c>
      <c r="E368" s="120">
        <v>0.35225560542000001</v>
      </c>
      <c r="F368" s="121">
        <f>IF(D368="CO2",E368,IF(D368="CH4",E368*'State 2005 Data'!$J$16,IF(D368="N2O",'State 2005 Data'!$J$17,IF(D368="Other",E368))))</f>
        <v>0.88926174496644295</v>
      </c>
      <c r="G368" s="110"/>
      <c r="H368" s="100"/>
      <c r="I368" s="110"/>
      <c r="J368" s="110"/>
      <c r="K368" s="110"/>
      <c r="L368" s="110"/>
      <c r="M368" s="110"/>
      <c r="N368" s="110"/>
      <c r="O368" s="110"/>
      <c r="P368" s="110"/>
      <c r="Q368" s="110"/>
      <c r="R368" s="110"/>
      <c r="S368" s="110"/>
      <c r="T368" s="110"/>
      <c r="U368" s="110"/>
      <c r="V368" s="110"/>
      <c r="W368" s="110"/>
      <c r="X368" s="110"/>
      <c r="Y368" s="110"/>
      <c r="Z368" s="110"/>
    </row>
    <row r="369" spans="1:26" ht="15.75" customHeight="1">
      <c r="A369" s="118" t="s">
        <v>91</v>
      </c>
      <c r="B369" s="119" t="s">
        <v>92</v>
      </c>
      <c r="C369" s="110" t="s">
        <v>1029</v>
      </c>
      <c r="D369" s="122" t="s">
        <v>1893</v>
      </c>
      <c r="E369" s="120"/>
      <c r="F369" s="121">
        <f>IF(D369="CO2",E369,IF(D369="CH4",E369*'State 2005 Data'!$J$16,IF(D369="N2O",'State 2005 Data'!$J$17,IF(D369="Other",E369))))</f>
        <v>0</v>
      </c>
      <c r="G369" s="110"/>
      <c r="H369" s="100"/>
      <c r="I369" s="110"/>
      <c r="J369" s="110"/>
      <c r="K369" s="110"/>
      <c r="L369" s="110"/>
      <c r="M369" s="110"/>
      <c r="N369" s="110"/>
      <c r="O369" s="110"/>
      <c r="P369" s="110"/>
      <c r="Q369" s="110"/>
      <c r="R369" s="110"/>
      <c r="S369" s="110"/>
      <c r="T369" s="110"/>
      <c r="U369" s="110"/>
      <c r="V369" s="110"/>
      <c r="W369" s="110"/>
      <c r="X369" s="110"/>
      <c r="Y369" s="110"/>
      <c r="Z369" s="110"/>
    </row>
    <row r="370" spans="1:26" ht="15.75" customHeight="1">
      <c r="A370" s="118" t="s">
        <v>91</v>
      </c>
      <c r="B370" s="119" t="s">
        <v>92</v>
      </c>
      <c r="C370" s="110" t="s">
        <v>1361</v>
      </c>
      <c r="D370" s="110" t="s">
        <v>1372</v>
      </c>
      <c r="E370" s="120">
        <v>11.60344041878637</v>
      </c>
      <c r="F370" s="121">
        <f>IF(D370="CO2",E370,IF(D370="CH4",E370*'State 2005 Data'!$J$16,IF(D370="N2O",'State 2005 Data'!$J$17,IF(D370="Other",E370))))</f>
        <v>11.60344041878637</v>
      </c>
      <c r="G370" s="110"/>
      <c r="H370" s="100"/>
      <c r="I370" s="110"/>
      <c r="J370" s="110"/>
      <c r="K370" s="110"/>
      <c r="L370" s="110"/>
      <c r="M370" s="110"/>
      <c r="N370" s="110"/>
      <c r="O370" s="110"/>
      <c r="P370" s="110"/>
      <c r="Q370" s="110"/>
      <c r="R370" s="110"/>
      <c r="S370" s="110"/>
      <c r="T370" s="110"/>
      <c r="U370" s="110"/>
      <c r="V370" s="110"/>
      <c r="W370" s="110"/>
      <c r="X370" s="110"/>
      <c r="Y370" s="110"/>
      <c r="Z370" s="110"/>
    </row>
    <row r="371" spans="1:26" ht="15.75" customHeight="1">
      <c r="A371" s="118" t="s">
        <v>91</v>
      </c>
      <c r="B371" s="119" t="s">
        <v>92</v>
      </c>
      <c r="C371" s="110" t="s">
        <v>1361</v>
      </c>
      <c r="D371" s="110" t="s">
        <v>332</v>
      </c>
      <c r="E371" s="120">
        <v>0.16278580775000001</v>
      </c>
      <c r="F371" s="121">
        <f>IF(D371="CO2",E371,IF(D371="CH4",E371*'State 2005 Data'!$J$16,IF(D371="N2O",'State 2005 Data'!$J$17,IF(D371="Other",E371))))</f>
        <v>0.18232010468000004</v>
      </c>
      <c r="G371" s="110"/>
      <c r="H371" s="100"/>
      <c r="I371" s="110"/>
      <c r="J371" s="110"/>
      <c r="K371" s="110"/>
      <c r="L371" s="110"/>
      <c r="M371" s="110"/>
      <c r="N371" s="110"/>
      <c r="O371" s="110"/>
      <c r="P371" s="110"/>
      <c r="Q371" s="110"/>
      <c r="R371" s="110"/>
      <c r="S371" s="110"/>
      <c r="T371" s="110"/>
      <c r="U371" s="110"/>
      <c r="V371" s="110"/>
      <c r="W371" s="110"/>
      <c r="X371" s="110"/>
      <c r="Y371" s="110"/>
      <c r="Z371" s="110"/>
    </row>
    <row r="372" spans="1:26" ht="15.75" customHeight="1">
      <c r="A372" s="118" t="s">
        <v>91</v>
      </c>
      <c r="B372" s="119" t="s">
        <v>92</v>
      </c>
      <c r="C372" s="110" t="s">
        <v>1361</v>
      </c>
      <c r="D372" s="110" t="s">
        <v>334</v>
      </c>
      <c r="E372" s="120">
        <v>3.8347456519999989E-2</v>
      </c>
      <c r="F372" s="121">
        <f>IF(D372="CO2",E372,IF(D372="CH4",E372*'State 2005 Data'!$J$16,IF(D372="N2O",'State 2005 Data'!$J$17,IF(D372="Other",E372))))</f>
        <v>0.88926174496644295</v>
      </c>
      <c r="G372" s="110"/>
      <c r="H372" s="100"/>
      <c r="I372" s="110"/>
      <c r="J372" s="110"/>
      <c r="K372" s="110"/>
      <c r="L372" s="110"/>
      <c r="M372" s="110"/>
      <c r="N372" s="110"/>
      <c r="O372" s="110"/>
      <c r="P372" s="110"/>
      <c r="Q372" s="110"/>
      <c r="R372" s="110"/>
      <c r="S372" s="110"/>
      <c r="T372" s="110"/>
      <c r="U372" s="110"/>
      <c r="V372" s="110"/>
      <c r="W372" s="110"/>
      <c r="X372" s="110"/>
      <c r="Y372" s="110"/>
      <c r="Z372" s="110"/>
    </row>
    <row r="373" spans="1:26" ht="15.75" customHeight="1">
      <c r="A373" s="118" t="s">
        <v>91</v>
      </c>
      <c r="B373" s="119" t="s">
        <v>92</v>
      </c>
      <c r="C373" s="110" t="s">
        <v>1361</v>
      </c>
      <c r="D373" s="122" t="s">
        <v>1893</v>
      </c>
      <c r="E373" s="120"/>
      <c r="F373" s="121">
        <f>IF(D373="CO2",E373,IF(D373="CH4",E373*'State 2005 Data'!$J$16,IF(D373="N2O",'State 2005 Data'!$J$17,IF(D373="Other",E373))))</f>
        <v>0</v>
      </c>
      <c r="G373" s="110"/>
      <c r="H373" s="100"/>
      <c r="I373" s="110"/>
      <c r="J373" s="110"/>
      <c r="K373" s="110"/>
      <c r="L373" s="110"/>
      <c r="M373" s="110"/>
      <c r="N373" s="110"/>
      <c r="O373" s="110"/>
      <c r="P373" s="110"/>
      <c r="Q373" s="110"/>
      <c r="R373" s="110"/>
      <c r="S373" s="110"/>
      <c r="T373" s="110"/>
      <c r="U373" s="110"/>
      <c r="V373" s="110"/>
      <c r="W373" s="110"/>
      <c r="X373" s="110"/>
      <c r="Y373" s="110"/>
      <c r="Z373" s="110"/>
    </row>
    <row r="374" spans="1:26" ht="15.75" customHeight="1">
      <c r="A374" s="118" t="s">
        <v>91</v>
      </c>
      <c r="B374" s="119" t="s">
        <v>92</v>
      </c>
      <c r="C374" s="110" t="s">
        <v>305</v>
      </c>
      <c r="D374" s="110" t="s">
        <v>1372</v>
      </c>
      <c r="E374" s="120">
        <v>53.421232397023452</v>
      </c>
      <c r="F374" s="121">
        <f>IF(D374="CO2",E374,IF(D374="CH4",E374*'State 2005 Data'!$J$16,IF(D374="N2O",'State 2005 Data'!$J$17,IF(D374="Other",E374))))</f>
        <v>53.421232397023452</v>
      </c>
      <c r="G374" s="110"/>
      <c r="H374" s="100"/>
      <c r="I374" s="110"/>
      <c r="J374" s="110"/>
      <c r="K374" s="110"/>
      <c r="L374" s="110"/>
      <c r="M374" s="110"/>
      <c r="N374" s="110"/>
      <c r="O374" s="110"/>
      <c r="P374" s="110"/>
      <c r="Q374" s="110"/>
      <c r="R374" s="110"/>
      <c r="S374" s="110"/>
      <c r="T374" s="110"/>
      <c r="U374" s="110"/>
      <c r="V374" s="110"/>
      <c r="W374" s="110"/>
      <c r="X374" s="110"/>
      <c r="Y374" s="110"/>
      <c r="Z374" s="110"/>
    </row>
    <row r="375" spans="1:26" ht="15.75" customHeight="1">
      <c r="A375" s="118" t="s">
        <v>91</v>
      </c>
      <c r="B375" s="119" t="s">
        <v>92</v>
      </c>
      <c r="C375" s="110" t="s">
        <v>305</v>
      </c>
      <c r="D375" s="110" t="s">
        <v>332</v>
      </c>
      <c r="E375" s="120">
        <v>8.2130164830722538E-2</v>
      </c>
      <c r="F375" s="121">
        <f>IF(D375="CO2",E375,IF(D375="CH4",E375*'State 2005 Data'!$J$16,IF(D375="N2O",'State 2005 Data'!$J$17,IF(D375="Other",E375))))</f>
        <v>9.1985784610409252E-2</v>
      </c>
      <c r="G375" s="110"/>
      <c r="H375" s="100"/>
      <c r="I375" s="110"/>
      <c r="J375" s="110"/>
      <c r="K375" s="110"/>
      <c r="L375" s="110"/>
      <c r="M375" s="110"/>
      <c r="N375" s="110"/>
      <c r="O375" s="110"/>
      <c r="P375" s="110"/>
      <c r="Q375" s="110"/>
      <c r="R375" s="110"/>
      <c r="S375" s="110"/>
      <c r="T375" s="110"/>
      <c r="U375" s="110"/>
      <c r="V375" s="110"/>
      <c r="W375" s="110"/>
      <c r="X375" s="110"/>
      <c r="Y375" s="110"/>
      <c r="Z375" s="110"/>
    </row>
    <row r="376" spans="1:26" ht="15.75" customHeight="1">
      <c r="A376" s="118" t="s">
        <v>91</v>
      </c>
      <c r="B376" s="119" t="s">
        <v>92</v>
      </c>
      <c r="C376" s="110" t="s">
        <v>305</v>
      </c>
      <c r="D376" s="110" t="s">
        <v>334</v>
      </c>
      <c r="E376" s="120">
        <v>1.066754909309976</v>
      </c>
      <c r="F376" s="121">
        <f>IF(D376="CO2",E376,IF(D376="CH4",E376*'State 2005 Data'!$J$16,IF(D376="N2O",'State 2005 Data'!$J$17,IF(D376="Other",E376))))</f>
        <v>0.88926174496644295</v>
      </c>
      <c r="G376" s="110"/>
      <c r="H376" s="100"/>
      <c r="I376" s="110"/>
      <c r="J376" s="110"/>
      <c r="K376" s="110"/>
      <c r="L376" s="110"/>
      <c r="M376" s="110"/>
      <c r="N376" s="110"/>
      <c r="O376" s="110"/>
      <c r="P376" s="110"/>
      <c r="Q376" s="110"/>
      <c r="R376" s="110"/>
      <c r="S376" s="110"/>
      <c r="T376" s="110"/>
      <c r="U376" s="110"/>
      <c r="V376" s="110"/>
      <c r="W376" s="110"/>
      <c r="X376" s="110"/>
      <c r="Y376" s="110"/>
      <c r="Z376" s="110"/>
    </row>
    <row r="377" spans="1:26" ht="15.75" customHeight="1">
      <c r="A377" s="118" t="s">
        <v>91</v>
      </c>
      <c r="B377" s="119" t="s">
        <v>92</v>
      </c>
      <c r="C377" s="110" t="s">
        <v>305</v>
      </c>
      <c r="D377" s="122" t="s">
        <v>1893</v>
      </c>
      <c r="E377" s="120"/>
      <c r="F377" s="121">
        <f>IF(D377="CO2",E377,IF(D377="CH4",E377*'State 2005 Data'!$J$16,IF(D377="N2O",'State 2005 Data'!$J$17,IF(D377="Other",E377))))</f>
        <v>0</v>
      </c>
      <c r="G377" s="110"/>
      <c r="H377" s="100"/>
      <c r="I377" s="110"/>
      <c r="J377" s="110"/>
      <c r="K377" s="110"/>
      <c r="L377" s="110"/>
      <c r="M377" s="110"/>
      <c r="N377" s="110"/>
      <c r="O377" s="110"/>
      <c r="P377" s="110"/>
      <c r="Q377" s="110"/>
      <c r="R377" s="110"/>
      <c r="S377" s="110"/>
      <c r="T377" s="110"/>
      <c r="U377" s="110"/>
      <c r="V377" s="110"/>
      <c r="W377" s="110"/>
      <c r="X377" s="110"/>
      <c r="Y377" s="110"/>
      <c r="Z377" s="110"/>
    </row>
    <row r="378" spans="1:26" ht="15.75" customHeight="1">
      <c r="A378" s="118" t="s">
        <v>91</v>
      </c>
      <c r="B378" s="119" t="s">
        <v>92</v>
      </c>
      <c r="C378" s="110" t="s">
        <v>754</v>
      </c>
      <c r="D378" s="110" t="s">
        <v>1372</v>
      </c>
      <c r="E378" s="121">
        <v>15.25533332270239</v>
      </c>
      <c r="F378" s="121">
        <f>IF(D378="CO2",E378,IF(D378="CH4",E378*'State 2005 Data'!$J$16,IF(D378="N2O",'State 2005 Data'!$J$17,IF(D378="Other",E378))))</f>
        <v>15.25533332270239</v>
      </c>
      <c r="G378" s="110"/>
      <c r="H378" s="100"/>
      <c r="I378" s="110"/>
      <c r="J378" s="110"/>
      <c r="K378" s="110"/>
      <c r="L378" s="110"/>
      <c r="M378" s="110"/>
      <c r="N378" s="110"/>
      <c r="O378" s="110"/>
      <c r="P378" s="110"/>
      <c r="Q378" s="110"/>
      <c r="R378" s="110"/>
      <c r="S378" s="110"/>
      <c r="T378" s="110"/>
      <c r="U378" s="110"/>
      <c r="V378" s="110"/>
      <c r="W378" s="110"/>
      <c r="X378" s="110"/>
      <c r="Y378" s="110"/>
      <c r="Z378" s="110"/>
    </row>
    <row r="379" spans="1:26" ht="15.75" customHeight="1">
      <c r="A379" s="118" t="s">
        <v>91</v>
      </c>
      <c r="B379" s="119" t="s">
        <v>92</v>
      </c>
      <c r="C379" s="110" t="s">
        <v>754</v>
      </c>
      <c r="D379" s="110" t="s">
        <v>332</v>
      </c>
      <c r="E379" s="120">
        <v>2.001277403260548</v>
      </c>
      <c r="F379" s="121">
        <f>IF(D379="CO2",E379,IF(D379="CH4",E379*'State 2005 Data'!$J$16,IF(D379="N2O",'State 2005 Data'!$J$17,IF(D379="Other",E379))))</f>
        <v>2.2414306916518139</v>
      </c>
      <c r="G379" s="110"/>
      <c r="H379" s="100"/>
      <c r="I379" s="110"/>
      <c r="J379" s="110"/>
      <c r="K379" s="110"/>
      <c r="L379" s="110"/>
      <c r="M379" s="110"/>
      <c r="N379" s="110"/>
      <c r="O379" s="110"/>
      <c r="P379" s="110"/>
      <c r="Q379" s="110"/>
      <c r="R379" s="110"/>
      <c r="S379" s="110"/>
      <c r="T379" s="110"/>
      <c r="U379" s="110"/>
      <c r="V379" s="110"/>
      <c r="W379" s="110"/>
      <c r="X379" s="110"/>
      <c r="Y379" s="110"/>
      <c r="Z379" s="110"/>
    </row>
    <row r="380" spans="1:26" ht="15.75" customHeight="1">
      <c r="A380" s="118" t="s">
        <v>91</v>
      </c>
      <c r="B380" s="119" t="s">
        <v>92</v>
      </c>
      <c r="C380" s="110" t="s">
        <v>754</v>
      </c>
      <c r="D380" s="110" t="s">
        <v>334</v>
      </c>
      <c r="E380" s="120">
        <v>0.1034996751716878</v>
      </c>
      <c r="F380" s="121">
        <f>IF(D380="CO2",E380,IF(D380="CH4",E380*'State 2005 Data'!$J$16,IF(D380="N2O",'State 2005 Data'!$J$17,IF(D380="Other",E380))))</f>
        <v>0.88926174496644295</v>
      </c>
      <c r="G380" s="110"/>
      <c r="H380" s="100"/>
      <c r="I380" s="110"/>
      <c r="J380" s="110"/>
      <c r="K380" s="110"/>
      <c r="L380" s="110"/>
      <c r="M380" s="110"/>
      <c r="N380" s="110"/>
      <c r="O380" s="110"/>
      <c r="P380" s="110"/>
      <c r="Q380" s="110"/>
      <c r="R380" s="110"/>
      <c r="S380" s="110"/>
      <c r="T380" s="110"/>
      <c r="U380" s="110"/>
      <c r="V380" s="110"/>
      <c r="W380" s="110"/>
      <c r="X380" s="110"/>
      <c r="Y380" s="110"/>
      <c r="Z380" s="110"/>
    </row>
    <row r="381" spans="1:26" ht="15.75" customHeight="1">
      <c r="A381" s="118" t="s">
        <v>91</v>
      </c>
      <c r="B381" s="119" t="s">
        <v>92</v>
      </c>
      <c r="C381" s="110" t="s">
        <v>754</v>
      </c>
      <c r="D381" s="110" t="s">
        <v>1893</v>
      </c>
      <c r="E381" s="120">
        <v>3.5053523724717981</v>
      </c>
      <c r="F381" s="121">
        <f>IF(D381="CO2",E381,IF(D381="CH4",E381*'State 2005 Data'!$J$16,IF(D381="N2O",'State 2005 Data'!$J$17,IF(D381="Other",E381))))</f>
        <v>3.5053523724717981</v>
      </c>
      <c r="G381" s="110"/>
      <c r="H381" s="100"/>
      <c r="I381" s="110"/>
      <c r="J381" s="110"/>
      <c r="K381" s="110"/>
      <c r="L381" s="110"/>
      <c r="M381" s="110"/>
      <c r="N381" s="110"/>
      <c r="O381" s="110"/>
      <c r="P381" s="110"/>
      <c r="Q381" s="110"/>
      <c r="R381" s="110"/>
      <c r="S381" s="110"/>
      <c r="T381" s="110"/>
      <c r="U381" s="110"/>
      <c r="V381" s="110"/>
      <c r="W381" s="110"/>
      <c r="X381" s="110"/>
      <c r="Y381" s="110"/>
      <c r="Z381" s="110"/>
    </row>
    <row r="382" spans="1:26" ht="15.75" customHeight="1">
      <c r="A382" s="118" t="s">
        <v>96</v>
      </c>
      <c r="B382" s="119" t="s">
        <v>97</v>
      </c>
      <c r="C382" s="110" t="s">
        <v>1029</v>
      </c>
      <c r="D382" s="110" t="s">
        <v>1372</v>
      </c>
      <c r="E382" s="120">
        <v>129.2548585338935</v>
      </c>
      <c r="F382" s="121">
        <f>IF(D382="CO2",E382,IF(D382="CH4",E382*'State 2005 Data'!$J$16,IF(D382="N2O",'State 2005 Data'!$J$17,IF(D382="Other",E382))))</f>
        <v>129.2548585338935</v>
      </c>
      <c r="G382" s="110"/>
      <c r="H382" s="100"/>
      <c r="I382" s="110"/>
      <c r="J382" s="110"/>
      <c r="K382" s="110"/>
      <c r="L382" s="110"/>
      <c r="M382" s="110"/>
      <c r="N382" s="110"/>
      <c r="O382" s="110"/>
      <c r="P382" s="110"/>
      <c r="Q382" s="110"/>
      <c r="R382" s="110"/>
      <c r="S382" s="110"/>
      <c r="T382" s="110"/>
      <c r="U382" s="110"/>
      <c r="V382" s="110"/>
      <c r="W382" s="110"/>
      <c r="X382" s="110"/>
      <c r="Y382" s="110"/>
      <c r="Z382" s="110"/>
    </row>
    <row r="383" spans="1:26" ht="15.75" customHeight="1">
      <c r="A383" s="118" t="s">
        <v>96</v>
      </c>
      <c r="B383" s="119" t="s">
        <v>97</v>
      </c>
      <c r="C383" s="110" t="s">
        <v>1029</v>
      </c>
      <c r="D383" s="110" t="s">
        <v>332</v>
      </c>
      <c r="E383" s="120">
        <v>3.6717777000000007E-2</v>
      </c>
      <c r="F383" s="121">
        <f>IF(D383="CO2",E383,IF(D383="CH4",E383*'State 2005 Data'!$J$16,IF(D383="N2O",'State 2005 Data'!$J$17,IF(D383="Other",E383))))</f>
        <v>4.1123910240000013E-2</v>
      </c>
      <c r="G383" s="110"/>
      <c r="H383" s="100"/>
      <c r="I383" s="110"/>
      <c r="J383" s="110"/>
      <c r="K383" s="110"/>
      <c r="L383" s="110"/>
      <c r="M383" s="110"/>
      <c r="N383" s="110"/>
      <c r="O383" s="110"/>
      <c r="P383" s="110"/>
      <c r="Q383" s="110"/>
      <c r="R383" s="110"/>
      <c r="S383" s="110"/>
      <c r="T383" s="110"/>
      <c r="U383" s="110"/>
      <c r="V383" s="110"/>
      <c r="W383" s="110"/>
      <c r="X383" s="110"/>
      <c r="Y383" s="110"/>
      <c r="Z383" s="110"/>
    </row>
    <row r="384" spans="1:26" ht="15.75" customHeight="1">
      <c r="A384" s="118" t="s">
        <v>96</v>
      </c>
      <c r="B384" s="119" t="s">
        <v>97</v>
      </c>
      <c r="C384" s="110" t="s">
        <v>1029</v>
      </c>
      <c r="D384" s="110" t="s">
        <v>334</v>
      </c>
      <c r="E384" s="120">
        <v>0.61809251906000007</v>
      </c>
      <c r="F384" s="121">
        <f>IF(D384="CO2",E384,IF(D384="CH4",E384*'State 2005 Data'!$J$16,IF(D384="N2O",'State 2005 Data'!$J$17,IF(D384="Other",E384))))</f>
        <v>0.88926174496644295</v>
      </c>
      <c r="G384" s="110"/>
      <c r="H384" s="100"/>
      <c r="I384" s="110"/>
      <c r="J384" s="110"/>
      <c r="K384" s="110"/>
      <c r="L384" s="110"/>
      <c r="M384" s="110"/>
      <c r="N384" s="110"/>
      <c r="O384" s="110"/>
      <c r="P384" s="110"/>
      <c r="Q384" s="110"/>
      <c r="R384" s="110"/>
      <c r="S384" s="110"/>
      <c r="T384" s="110"/>
      <c r="U384" s="110"/>
      <c r="V384" s="110"/>
      <c r="W384" s="110"/>
      <c r="X384" s="110"/>
      <c r="Y384" s="110"/>
      <c r="Z384" s="110"/>
    </row>
    <row r="385" spans="1:26" ht="15.75" customHeight="1">
      <c r="A385" s="118" t="s">
        <v>96</v>
      </c>
      <c r="B385" s="119" t="s">
        <v>97</v>
      </c>
      <c r="C385" s="110" t="s">
        <v>1029</v>
      </c>
      <c r="D385" s="122" t="s">
        <v>1893</v>
      </c>
      <c r="E385" s="120"/>
      <c r="F385" s="121">
        <f>IF(D385="CO2",E385,IF(D385="CH4",E385*'State 2005 Data'!$J$16,IF(D385="N2O",'State 2005 Data'!$J$17,IF(D385="Other",E385))))</f>
        <v>0</v>
      </c>
      <c r="G385" s="110"/>
      <c r="H385" s="100"/>
      <c r="I385" s="110"/>
      <c r="J385" s="110"/>
      <c r="K385" s="110"/>
      <c r="L385" s="110"/>
      <c r="M385" s="110"/>
      <c r="N385" s="110"/>
      <c r="O385" s="110"/>
      <c r="P385" s="110"/>
      <c r="Q385" s="110"/>
      <c r="R385" s="110"/>
      <c r="S385" s="110"/>
      <c r="T385" s="110"/>
      <c r="U385" s="110"/>
      <c r="V385" s="110"/>
      <c r="W385" s="110"/>
      <c r="X385" s="110"/>
      <c r="Y385" s="110"/>
      <c r="Z385" s="110"/>
    </row>
    <row r="386" spans="1:26" ht="15.75" customHeight="1">
      <c r="A386" s="118" t="s">
        <v>96</v>
      </c>
      <c r="B386" s="119" t="s">
        <v>97</v>
      </c>
      <c r="C386" s="110" t="s">
        <v>1361</v>
      </c>
      <c r="D386" s="110" t="s">
        <v>1372</v>
      </c>
      <c r="E386" s="120">
        <v>31.447512837947951</v>
      </c>
      <c r="F386" s="121">
        <f>IF(D386="CO2",E386,IF(D386="CH4",E386*'State 2005 Data'!$J$16,IF(D386="N2O",'State 2005 Data'!$J$17,IF(D386="Other",E386))))</f>
        <v>31.447512837947951</v>
      </c>
      <c r="G386" s="110"/>
      <c r="H386" s="100"/>
      <c r="I386" s="110"/>
      <c r="J386" s="110"/>
      <c r="K386" s="110"/>
      <c r="L386" s="110"/>
      <c r="M386" s="110"/>
      <c r="N386" s="110"/>
      <c r="O386" s="110"/>
      <c r="P386" s="110"/>
      <c r="Q386" s="110"/>
      <c r="R386" s="110"/>
      <c r="S386" s="110"/>
      <c r="T386" s="110"/>
      <c r="U386" s="110"/>
      <c r="V386" s="110"/>
      <c r="W386" s="110"/>
      <c r="X386" s="110"/>
      <c r="Y386" s="110"/>
      <c r="Z386" s="110"/>
    </row>
    <row r="387" spans="1:26" ht="15.75" customHeight="1">
      <c r="A387" s="118" t="s">
        <v>96</v>
      </c>
      <c r="B387" s="119" t="s">
        <v>97</v>
      </c>
      <c r="C387" s="110" t="s">
        <v>1361</v>
      </c>
      <c r="D387" s="110" t="s">
        <v>332</v>
      </c>
      <c r="E387" s="120">
        <v>0.25428930150000001</v>
      </c>
      <c r="F387" s="121">
        <f>IF(D387="CO2",E387,IF(D387="CH4",E387*'State 2005 Data'!$J$16,IF(D387="N2O",'State 2005 Data'!$J$17,IF(D387="Other",E387))))</f>
        <v>0.28480401768000002</v>
      </c>
      <c r="G387" s="110"/>
      <c r="H387" s="100"/>
      <c r="I387" s="110"/>
      <c r="J387" s="110"/>
      <c r="K387" s="110"/>
      <c r="L387" s="110"/>
      <c r="M387" s="110"/>
      <c r="N387" s="110"/>
      <c r="O387" s="110"/>
      <c r="P387" s="110"/>
      <c r="Q387" s="110"/>
      <c r="R387" s="110"/>
      <c r="S387" s="110"/>
      <c r="T387" s="110"/>
      <c r="U387" s="110"/>
      <c r="V387" s="110"/>
      <c r="W387" s="110"/>
      <c r="X387" s="110"/>
      <c r="Y387" s="110"/>
      <c r="Z387" s="110"/>
    </row>
    <row r="388" spans="1:26" ht="15.75" customHeight="1">
      <c r="A388" s="118" t="s">
        <v>96</v>
      </c>
      <c r="B388" s="119" t="s">
        <v>97</v>
      </c>
      <c r="C388" s="110" t="s">
        <v>1361</v>
      </c>
      <c r="D388" s="110" t="s">
        <v>334</v>
      </c>
      <c r="E388" s="120">
        <v>5.4327000260000001E-2</v>
      </c>
      <c r="F388" s="121">
        <f>IF(D388="CO2",E388,IF(D388="CH4",E388*'State 2005 Data'!$J$16,IF(D388="N2O",'State 2005 Data'!$J$17,IF(D388="Other",E388))))</f>
        <v>0.88926174496644295</v>
      </c>
      <c r="G388" s="110"/>
      <c r="H388" s="100"/>
      <c r="I388" s="110"/>
      <c r="J388" s="110"/>
      <c r="K388" s="110"/>
      <c r="L388" s="110"/>
      <c r="M388" s="110"/>
      <c r="N388" s="110"/>
      <c r="O388" s="110"/>
      <c r="P388" s="110"/>
      <c r="Q388" s="110"/>
      <c r="R388" s="110"/>
      <c r="S388" s="110"/>
      <c r="T388" s="110"/>
      <c r="U388" s="110"/>
      <c r="V388" s="110"/>
      <c r="W388" s="110"/>
      <c r="X388" s="110"/>
      <c r="Y388" s="110"/>
      <c r="Z388" s="110"/>
    </row>
    <row r="389" spans="1:26" ht="15.75" customHeight="1">
      <c r="A389" s="118" t="s">
        <v>96</v>
      </c>
      <c r="B389" s="119" t="s">
        <v>97</v>
      </c>
      <c r="C389" s="110" t="s">
        <v>1361</v>
      </c>
      <c r="D389" s="122" t="s">
        <v>1893</v>
      </c>
      <c r="E389" s="120"/>
      <c r="F389" s="121">
        <f>IF(D389="CO2",E389,IF(D389="CH4",E389*'State 2005 Data'!$J$16,IF(D389="N2O",'State 2005 Data'!$J$17,IF(D389="Other",E389))))</f>
        <v>0</v>
      </c>
      <c r="G389" s="110"/>
      <c r="H389" s="100"/>
      <c r="I389" s="110"/>
      <c r="J389" s="110"/>
      <c r="K389" s="110"/>
      <c r="L389" s="110"/>
      <c r="M389" s="110"/>
      <c r="N389" s="110"/>
      <c r="O389" s="110"/>
      <c r="P389" s="110"/>
      <c r="Q389" s="110"/>
      <c r="R389" s="110"/>
      <c r="S389" s="110"/>
      <c r="T389" s="110"/>
      <c r="U389" s="110"/>
      <c r="V389" s="110"/>
      <c r="W389" s="110"/>
      <c r="X389" s="110"/>
      <c r="Y389" s="110"/>
      <c r="Z389" s="110"/>
    </row>
    <row r="390" spans="1:26" ht="15.75" customHeight="1">
      <c r="A390" s="118" t="s">
        <v>96</v>
      </c>
      <c r="B390" s="119" t="s">
        <v>97</v>
      </c>
      <c r="C390" s="110" t="s">
        <v>305</v>
      </c>
      <c r="D390" s="110" t="s">
        <v>1372</v>
      </c>
      <c r="E390" s="120">
        <v>71.077371138019117</v>
      </c>
      <c r="F390" s="121">
        <f>IF(D390="CO2",E390,IF(D390="CH4",E390*'State 2005 Data'!$J$16,IF(D390="N2O",'State 2005 Data'!$J$17,IF(D390="Other",E390))))</f>
        <v>71.077371138019117</v>
      </c>
      <c r="G390" s="110"/>
      <c r="H390" s="100"/>
      <c r="I390" s="110"/>
      <c r="J390" s="110"/>
      <c r="K390" s="110"/>
      <c r="L390" s="110"/>
      <c r="M390" s="110"/>
      <c r="N390" s="110"/>
      <c r="O390" s="110"/>
      <c r="P390" s="110"/>
      <c r="Q390" s="110"/>
      <c r="R390" s="110"/>
      <c r="S390" s="110"/>
      <c r="T390" s="110"/>
      <c r="U390" s="110"/>
      <c r="V390" s="110"/>
      <c r="W390" s="110"/>
      <c r="X390" s="110"/>
      <c r="Y390" s="110"/>
      <c r="Z390" s="110"/>
    </row>
    <row r="391" spans="1:26" ht="15.75" customHeight="1">
      <c r="A391" s="118" t="s">
        <v>96</v>
      </c>
      <c r="B391" s="119" t="s">
        <v>97</v>
      </c>
      <c r="C391" s="110" t="s">
        <v>305</v>
      </c>
      <c r="D391" s="110" t="s">
        <v>332</v>
      </c>
      <c r="E391" s="120">
        <v>8.2130164830722538E-2</v>
      </c>
      <c r="F391" s="121">
        <f>IF(D391="CO2",E391,IF(D391="CH4",E391*'State 2005 Data'!$J$16,IF(D391="N2O",'State 2005 Data'!$J$17,IF(D391="Other",E391))))</f>
        <v>9.1985784610409252E-2</v>
      </c>
      <c r="G391" s="110"/>
      <c r="H391" s="100"/>
      <c r="I391" s="110"/>
      <c r="J391" s="110"/>
      <c r="K391" s="110"/>
      <c r="L391" s="110"/>
      <c r="M391" s="110"/>
      <c r="N391" s="110"/>
      <c r="O391" s="110"/>
      <c r="P391" s="110"/>
      <c r="Q391" s="110"/>
      <c r="R391" s="110"/>
      <c r="S391" s="110"/>
      <c r="T391" s="110"/>
      <c r="U391" s="110"/>
      <c r="V391" s="110"/>
      <c r="W391" s="110"/>
      <c r="X391" s="110"/>
      <c r="Y391" s="110"/>
      <c r="Z391" s="110"/>
    </row>
    <row r="392" spans="1:26" ht="15.75" customHeight="1">
      <c r="A392" s="118" t="s">
        <v>96</v>
      </c>
      <c r="B392" s="119" t="s">
        <v>97</v>
      </c>
      <c r="C392" s="110" t="s">
        <v>305</v>
      </c>
      <c r="D392" s="110" t="s">
        <v>334</v>
      </c>
      <c r="E392" s="120">
        <v>1.066754909309976</v>
      </c>
      <c r="F392" s="121">
        <f>IF(D392="CO2",E392,IF(D392="CH4",E392*'State 2005 Data'!$J$16,IF(D392="N2O",'State 2005 Data'!$J$17,IF(D392="Other",E392))))</f>
        <v>0.88926174496644295</v>
      </c>
      <c r="G392" s="110"/>
      <c r="H392" s="100"/>
      <c r="I392" s="110"/>
      <c r="J392" s="110"/>
      <c r="K392" s="110"/>
      <c r="L392" s="110"/>
      <c r="M392" s="110"/>
      <c r="N392" s="110"/>
      <c r="O392" s="110"/>
      <c r="P392" s="110"/>
      <c r="Q392" s="110"/>
      <c r="R392" s="110"/>
      <c r="S392" s="110"/>
      <c r="T392" s="110"/>
      <c r="U392" s="110"/>
      <c r="V392" s="110"/>
      <c r="W392" s="110"/>
      <c r="X392" s="110"/>
      <c r="Y392" s="110"/>
      <c r="Z392" s="110"/>
    </row>
    <row r="393" spans="1:26" ht="15.75" customHeight="1">
      <c r="A393" s="118" t="s">
        <v>96</v>
      </c>
      <c r="B393" s="119" t="s">
        <v>97</v>
      </c>
      <c r="C393" s="110" t="s">
        <v>305</v>
      </c>
      <c r="D393" s="122" t="s">
        <v>1893</v>
      </c>
      <c r="E393" s="120"/>
      <c r="F393" s="121">
        <f>IF(D393="CO2",E393,IF(D393="CH4",E393*'State 2005 Data'!$J$16,IF(D393="N2O",'State 2005 Data'!$J$17,IF(D393="Other",E393))))</f>
        <v>0</v>
      </c>
      <c r="G393" s="110"/>
      <c r="H393" s="100"/>
      <c r="I393" s="110"/>
      <c r="J393" s="110"/>
      <c r="K393" s="110"/>
      <c r="L393" s="110"/>
      <c r="M393" s="110"/>
      <c r="N393" s="110"/>
      <c r="O393" s="110"/>
      <c r="P393" s="110"/>
      <c r="Q393" s="110"/>
      <c r="R393" s="110"/>
      <c r="S393" s="110"/>
      <c r="T393" s="110"/>
      <c r="U393" s="110"/>
      <c r="V393" s="110"/>
      <c r="W393" s="110"/>
      <c r="X393" s="110"/>
      <c r="Y393" s="110"/>
      <c r="Z393" s="110"/>
    </row>
    <row r="394" spans="1:26" ht="15.75" customHeight="1">
      <c r="A394" s="118" t="s">
        <v>96</v>
      </c>
      <c r="B394" s="119" t="s">
        <v>97</v>
      </c>
      <c r="C394" s="110" t="s">
        <v>754</v>
      </c>
      <c r="D394" s="110" t="s">
        <v>1372</v>
      </c>
      <c r="E394" s="121">
        <v>50.382944286617096</v>
      </c>
      <c r="F394" s="121">
        <f>IF(D394="CO2",E394,IF(D394="CH4",E394*'State 2005 Data'!$J$16,IF(D394="N2O",'State 2005 Data'!$J$17,IF(D394="Other",E394))))</f>
        <v>50.382944286617096</v>
      </c>
      <c r="G394" s="110"/>
      <c r="H394" s="100"/>
      <c r="I394" s="110"/>
      <c r="J394" s="110"/>
      <c r="K394" s="110"/>
      <c r="L394" s="110"/>
      <c r="M394" s="110"/>
      <c r="N394" s="110"/>
      <c r="O394" s="110"/>
      <c r="P394" s="110"/>
      <c r="Q394" s="110"/>
      <c r="R394" s="110"/>
      <c r="S394" s="110"/>
      <c r="T394" s="110"/>
      <c r="U394" s="110"/>
      <c r="V394" s="110"/>
      <c r="W394" s="110"/>
      <c r="X394" s="110"/>
      <c r="Y394" s="110"/>
      <c r="Z394" s="110"/>
    </row>
    <row r="395" spans="1:26" ht="15.75" customHeight="1">
      <c r="A395" s="118" t="s">
        <v>96</v>
      </c>
      <c r="B395" s="119" t="s">
        <v>97</v>
      </c>
      <c r="C395" s="110" t="s">
        <v>754</v>
      </c>
      <c r="D395" s="110" t="s">
        <v>332</v>
      </c>
      <c r="E395" s="120">
        <v>9.9920505138324156</v>
      </c>
      <c r="F395" s="121">
        <f>IF(D395="CO2",E395,IF(D395="CH4",E395*'State 2005 Data'!$J$16,IF(D395="N2O",'State 2005 Data'!$J$17,IF(D395="Other",E395))))</f>
        <v>11.191096575492306</v>
      </c>
      <c r="G395" s="110"/>
      <c r="H395" s="100"/>
      <c r="I395" s="110"/>
      <c r="J395" s="110"/>
      <c r="K395" s="110"/>
      <c r="L395" s="110"/>
      <c r="M395" s="110"/>
      <c r="N395" s="110"/>
      <c r="O395" s="110"/>
      <c r="P395" s="110"/>
      <c r="Q395" s="110"/>
      <c r="R395" s="110"/>
      <c r="S395" s="110"/>
      <c r="T395" s="110"/>
      <c r="U395" s="110"/>
      <c r="V395" s="110"/>
      <c r="W395" s="110"/>
      <c r="X395" s="110"/>
      <c r="Y395" s="110"/>
      <c r="Z395" s="110"/>
    </row>
    <row r="396" spans="1:26" ht="15.75" customHeight="1">
      <c r="A396" s="118" t="s">
        <v>96</v>
      </c>
      <c r="B396" s="119" t="s">
        <v>97</v>
      </c>
      <c r="C396" s="110" t="s">
        <v>754</v>
      </c>
      <c r="D396" s="110" t="s">
        <v>334</v>
      </c>
      <c r="E396" s="120">
        <v>7.2958946098916899E-2</v>
      </c>
      <c r="F396" s="121">
        <f>IF(D396="CO2",E396,IF(D396="CH4",E396*'State 2005 Data'!$J$16,IF(D396="N2O",'State 2005 Data'!$J$17,IF(D396="Other",E396))))</f>
        <v>0.88926174496644295</v>
      </c>
      <c r="G396" s="110"/>
      <c r="H396" s="100"/>
      <c r="I396" s="110"/>
      <c r="J396" s="110"/>
      <c r="K396" s="110"/>
      <c r="L396" s="110"/>
      <c r="M396" s="110"/>
      <c r="N396" s="110"/>
      <c r="O396" s="110"/>
      <c r="P396" s="110"/>
      <c r="Q396" s="110"/>
      <c r="R396" s="110"/>
      <c r="S396" s="110"/>
      <c r="T396" s="110"/>
      <c r="U396" s="110"/>
      <c r="V396" s="110"/>
      <c r="W396" s="110"/>
      <c r="X396" s="110"/>
      <c r="Y396" s="110"/>
      <c r="Z396" s="110"/>
    </row>
    <row r="397" spans="1:26" ht="15.75" customHeight="1">
      <c r="A397" s="118" t="s">
        <v>96</v>
      </c>
      <c r="B397" s="119" t="s">
        <v>97</v>
      </c>
      <c r="C397" s="110" t="s">
        <v>754</v>
      </c>
      <c r="D397" s="110" t="s">
        <v>1893</v>
      </c>
      <c r="E397" s="120">
        <v>4.6265515030714139</v>
      </c>
      <c r="F397" s="121">
        <f>IF(D397="CO2",E397,IF(D397="CH4",E397*'State 2005 Data'!$J$16,IF(D397="N2O",'State 2005 Data'!$J$17,IF(D397="Other",E397))))</f>
        <v>4.6265515030714139</v>
      </c>
      <c r="G397" s="110"/>
      <c r="H397" s="100"/>
      <c r="I397" s="110"/>
      <c r="J397" s="110"/>
      <c r="K397" s="110"/>
      <c r="L397" s="110"/>
      <c r="M397" s="110"/>
      <c r="N397" s="110"/>
      <c r="O397" s="110"/>
      <c r="P397" s="110"/>
      <c r="Q397" s="110"/>
      <c r="R397" s="110"/>
      <c r="S397" s="110"/>
      <c r="T397" s="110"/>
      <c r="U397" s="110"/>
      <c r="V397" s="110"/>
      <c r="W397" s="110"/>
      <c r="X397" s="110"/>
      <c r="Y397" s="110"/>
      <c r="Z397" s="110"/>
    </row>
    <row r="398" spans="1:26" ht="15.75" customHeight="1">
      <c r="A398" s="118" t="s">
        <v>102</v>
      </c>
      <c r="B398" s="119" t="s">
        <v>103</v>
      </c>
      <c r="C398" s="110" t="s">
        <v>1029</v>
      </c>
      <c r="D398" s="110" t="s">
        <v>1372</v>
      </c>
      <c r="E398" s="120">
        <v>8.0496207506359134</v>
      </c>
      <c r="F398" s="121">
        <f>IF(D398="CO2",E398,IF(D398="CH4",E398*'State 2005 Data'!$J$16,IF(D398="N2O",'State 2005 Data'!$J$17,IF(D398="Other",E398))))</f>
        <v>8.0496207506359134</v>
      </c>
      <c r="G398" s="110"/>
      <c r="H398" s="100"/>
      <c r="I398" s="110"/>
      <c r="J398" s="110"/>
      <c r="K398" s="110"/>
      <c r="L398" s="110"/>
      <c r="M398" s="110"/>
      <c r="N398" s="110"/>
      <c r="O398" s="110"/>
      <c r="P398" s="110"/>
      <c r="Q398" s="110"/>
      <c r="R398" s="110"/>
      <c r="S398" s="110"/>
      <c r="T398" s="110"/>
      <c r="U398" s="110"/>
      <c r="V398" s="110"/>
      <c r="W398" s="110"/>
      <c r="X398" s="110"/>
      <c r="Y398" s="110"/>
      <c r="Z398" s="110"/>
    </row>
    <row r="399" spans="1:26" ht="15.75" customHeight="1">
      <c r="A399" s="118" t="s">
        <v>102</v>
      </c>
      <c r="B399" s="119" t="s">
        <v>103</v>
      </c>
      <c r="C399" s="110" t="s">
        <v>1029</v>
      </c>
      <c r="D399" s="110" t="s">
        <v>332</v>
      </c>
      <c r="E399" s="120">
        <v>7.5452594999999983E-3</v>
      </c>
      <c r="F399" s="121">
        <f>IF(D399="CO2",E399,IF(D399="CH4",E399*'State 2005 Data'!$J$16,IF(D399="N2O",'State 2005 Data'!$J$17,IF(D399="Other",E399))))</f>
        <v>8.4506906399999995E-3</v>
      </c>
      <c r="G399" s="110"/>
      <c r="H399" s="100"/>
      <c r="I399" s="110"/>
      <c r="J399" s="110"/>
      <c r="K399" s="110"/>
      <c r="L399" s="110"/>
      <c r="M399" s="110"/>
      <c r="N399" s="110"/>
      <c r="O399" s="110"/>
      <c r="P399" s="110"/>
      <c r="Q399" s="110"/>
      <c r="R399" s="110"/>
      <c r="S399" s="110"/>
      <c r="T399" s="110"/>
      <c r="U399" s="110"/>
      <c r="V399" s="110"/>
      <c r="W399" s="110"/>
      <c r="X399" s="110"/>
      <c r="Y399" s="110"/>
      <c r="Z399" s="110"/>
    </row>
    <row r="400" spans="1:26" ht="15.75" customHeight="1">
      <c r="A400" s="118" t="s">
        <v>102</v>
      </c>
      <c r="B400" s="119" t="s">
        <v>103</v>
      </c>
      <c r="C400" s="110" t="s">
        <v>1029</v>
      </c>
      <c r="D400" s="110" t="s">
        <v>334</v>
      </c>
      <c r="E400" s="120">
        <v>2.5469550420000001E-2</v>
      </c>
      <c r="F400" s="121">
        <f>IF(D400="CO2",E400,IF(D400="CH4",E400*'State 2005 Data'!$J$16,IF(D400="N2O",'State 2005 Data'!$J$17,IF(D400="Other",E400))))</f>
        <v>0.88926174496644295</v>
      </c>
      <c r="G400" s="110"/>
      <c r="H400" s="100"/>
      <c r="I400" s="110"/>
      <c r="J400" s="110"/>
      <c r="K400" s="110"/>
      <c r="L400" s="110"/>
      <c r="M400" s="110"/>
      <c r="N400" s="110"/>
      <c r="O400" s="110"/>
      <c r="P400" s="110"/>
      <c r="Q400" s="110"/>
      <c r="R400" s="110"/>
      <c r="S400" s="110"/>
      <c r="T400" s="110"/>
      <c r="U400" s="110"/>
      <c r="V400" s="110"/>
      <c r="W400" s="110"/>
      <c r="X400" s="110"/>
      <c r="Y400" s="110"/>
      <c r="Z400" s="110"/>
    </row>
    <row r="401" spans="1:26" ht="15.75" customHeight="1">
      <c r="A401" s="118" t="s">
        <v>102</v>
      </c>
      <c r="B401" s="119" t="s">
        <v>103</v>
      </c>
      <c r="C401" s="110" t="s">
        <v>1029</v>
      </c>
      <c r="D401" s="122" t="s">
        <v>1893</v>
      </c>
      <c r="E401" s="120"/>
      <c r="F401" s="121">
        <f>IF(D401="CO2",E401,IF(D401="CH4",E401*'State 2005 Data'!$J$16,IF(D401="N2O",'State 2005 Data'!$J$17,IF(D401="Other",E401))))</f>
        <v>0</v>
      </c>
      <c r="G401" s="110"/>
      <c r="H401" s="100"/>
      <c r="I401" s="110"/>
      <c r="J401" s="110"/>
      <c r="K401" s="110"/>
      <c r="L401" s="110"/>
      <c r="M401" s="110"/>
      <c r="N401" s="110"/>
      <c r="O401" s="110"/>
      <c r="P401" s="110"/>
      <c r="Q401" s="110"/>
      <c r="R401" s="110"/>
      <c r="S401" s="110"/>
      <c r="T401" s="110"/>
      <c r="U401" s="110"/>
      <c r="V401" s="110"/>
      <c r="W401" s="110"/>
      <c r="X401" s="110"/>
      <c r="Y401" s="110"/>
      <c r="Z401" s="110"/>
    </row>
    <row r="402" spans="1:26" ht="15.75" customHeight="1">
      <c r="A402" s="118" t="s">
        <v>102</v>
      </c>
      <c r="B402" s="119" t="s">
        <v>103</v>
      </c>
      <c r="C402" s="110" t="s">
        <v>1361</v>
      </c>
      <c r="D402" s="110" t="s">
        <v>1372</v>
      </c>
      <c r="E402" s="120">
        <v>4.5119796063237256</v>
      </c>
      <c r="F402" s="121">
        <f>IF(D402="CO2",E402,IF(D402="CH4",E402*'State 2005 Data'!$J$16,IF(D402="N2O",'State 2005 Data'!$J$17,IF(D402="Other",E402))))</f>
        <v>4.5119796063237256</v>
      </c>
      <c r="G402" s="110"/>
      <c r="H402" s="100"/>
      <c r="I402" s="110"/>
      <c r="J402" s="110"/>
      <c r="K402" s="110"/>
      <c r="L402" s="110"/>
      <c r="M402" s="110"/>
      <c r="N402" s="110"/>
      <c r="O402" s="110"/>
      <c r="P402" s="110"/>
      <c r="Q402" s="110"/>
      <c r="R402" s="110"/>
      <c r="S402" s="110"/>
      <c r="T402" s="110"/>
      <c r="U402" s="110"/>
      <c r="V402" s="110"/>
      <c r="W402" s="110"/>
      <c r="X402" s="110"/>
      <c r="Y402" s="110"/>
      <c r="Z402" s="110"/>
    </row>
    <row r="403" spans="1:26" ht="15.75" customHeight="1">
      <c r="A403" s="118" t="s">
        <v>102</v>
      </c>
      <c r="B403" s="119" t="s">
        <v>103</v>
      </c>
      <c r="C403" s="110" t="s">
        <v>1361</v>
      </c>
      <c r="D403" s="110" t="s">
        <v>332</v>
      </c>
      <c r="E403" s="120">
        <v>9.3047960499999999E-2</v>
      </c>
      <c r="F403" s="121">
        <f>IF(D403="CO2",E403,IF(D403="CH4",E403*'State 2005 Data'!$J$16,IF(D403="N2O",'State 2005 Data'!$J$17,IF(D403="Other",E403))))</f>
        <v>0.10421371576000001</v>
      </c>
      <c r="G403" s="110"/>
      <c r="H403" s="100"/>
      <c r="I403" s="110"/>
      <c r="J403" s="110"/>
      <c r="K403" s="110"/>
      <c r="L403" s="110"/>
      <c r="M403" s="110"/>
      <c r="N403" s="110"/>
      <c r="O403" s="110"/>
      <c r="P403" s="110"/>
      <c r="Q403" s="110"/>
      <c r="R403" s="110"/>
      <c r="S403" s="110"/>
      <c r="T403" s="110"/>
      <c r="U403" s="110"/>
      <c r="V403" s="110"/>
      <c r="W403" s="110"/>
      <c r="X403" s="110"/>
      <c r="Y403" s="110"/>
      <c r="Z403" s="110"/>
    </row>
    <row r="404" spans="1:26" ht="15.75" customHeight="1">
      <c r="A404" s="118" t="s">
        <v>102</v>
      </c>
      <c r="B404" s="119" t="s">
        <v>103</v>
      </c>
      <c r="C404" s="110" t="s">
        <v>1361</v>
      </c>
      <c r="D404" s="110" t="s">
        <v>334</v>
      </c>
      <c r="E404" s="120">
        <v>1.694723616E-2</v>
      </c>
      <c r="F404" s="121">
        <f>IF(D404="CO2",E404,IF(D404="CH4",E404*'State 2005 Data'!$J$16,IF(D404="N2O",'State 2005 Data'!$J$17,IF(D404="Other",E404))))</f>
        <v>0.88926174496644295</v>
      </c>
      <c r="G404" s="110"/>
      <c r="H404" s="100"/>
      <c r="I404" s="110"/>
      <c r="J404" s="110"/>
      <c r="K404" s="110"/>
      <c r="L404" s="110"/>
      <c r="M404" s="110"/>
      <c r="N404" s="110"/>
      <c r="O404" s="110"/>
      <c r="P404" s="110"/>
      <c r="Q404" s="110"/>
      <c r="R404" s="110"/>
      <c r="S404" s="110"/>
      <c r="T404" s="110"/>
      <c r="U404" s="110"/>
      <c r="V404" s="110"/>
      <c r="W404" s="110"/>
      <c r="X404" s="110"/>
      <c r="Y404" s="110"/>
      <c r="Z404" s="110"/>
    </row>
    <row r="405" spans="1:26" ht="15.75" customHeight="1">
      <c r="A405" s="118" t="s">
        <v>102</v>
      </c>
      <c r="B405" s="119" t="s">
        <v>103</v>
      </c>
      <c r="C405" s="110" t="s">
        <v>1361</v>
      </c>
      <c r="D405" s="122" t="s">
        <v>1893</v>
      </c>
      <c r="E405" s="120"/>
      <c r="F405" s="121">
        <f>IF(D405="CO2",E405,IF(D405="CH4",E405*'State 2005 Data'!$J$16,IF(D405="N2O",'State 2005 Data'!$J$17,IF(D405="Other",E405))))</f>
        <v>0</v>
      </c>
      <c r="G405" s="110"/>
      <c r="H405" s="100"/>
      <c r="I405" s="110"/>
      <c r="J405" s="110"/>
      <c r="K405" s="110"/>
      <c r="L405" s="110"/>
      <c r="M405" s="110"/>
      <c r="N405" s="110"/>
      <c r="O405" s="110"/>
      <c r="P405" s="110"/>
      <c r="Q405" s="110"/>
      <c r="R405" s="110"/>
      <c r="S405" s="110"/>
      <c r="T405" s="110"/>
      <c r="U405" s="110"/>
      <c r="V405" s="110"/>
      <c r="W405" s="110"/>
      <c r="X405" s="110"/>
      <c r="Y405" s="110"/>
      <c r="Z405" s="110"/>
    </row>
    <row r="406" spans="1:26" ht="15.75" customHeight="1">
      <c r="A406" s="118" t="s">
        <v>102</v>
      </c>
      <c r="B406" s="119" t="s">
        <v>103</v>
      </c>
      <c r="C406" s="110" t="s">
        <v>305</v>
      </c>
      <c r="D406" s="110" t="s">
        <v>1372</v>
      </c>
      <c r="E406" s="120">
        <v>23.31966238211929</v>
      </c>
      <c r="F406" s="121">
        <f>IF(D406="CO2",E406,IF(D406="CH4",E406*'State 2005 Data'!$J$16,IF(D406="N2O",'State 2005 Data'!$J$17,IF(D406="Other",E406))))</f>
        <v>23.31966238211929</v>
      </c>
      <c r="G406" s="110"/>
      <c r="H406" s="100"/>
      <c r="I406" s="110"/>
      <c r="J406" s="110"/>
      <c r="K406" s="110"/>
      <c r="L406" s="110"/>
      <c r="M406" s="110"/>
      <c r="N406" s="110"/>
      <c r="O406" s="110"/>
      <c r="P406" s="110"/>
      <c r="Q406" s="110"/>
      <c r="R406" s="110"/>
      <c r="S406" s="110"/>
      <c r="T406" s="110"/>
      <c r="U406" s="110"/>
      <c r="V406" s="110"/>
      <c r="W406" s="110"/>
      <c r="X406" s="110"/>
      <c r="Y406" s="110"/>
      <c r="Z406" s="110"/>
    </row>
    <row r="407" spans="1:26" ht="15.75" customHeight="1">
      <c r="A407" s="118" t="s">
        <v>102</v>
      </c>
      <c r="B407" s="119" t="s">
        <v>103</v>
      </c>
      <c r="C407" s="110" t="s">
        <v>305</v>
      </c>
      <c r="D407" s="110" t="s">
        <v>332</v>
      </c>
      <c r="E407" s="120">
        <v>8.2130164830722538E-2</v>
      </c>
      <c r="F407" s="121">
        <f>IF(D407="CO2",E407,IF(D407="CH4",E407*'State 2005 Data'!$J$16,IF(D407="N2O",'State 2005 Data'!$J$17,IF(D407="Other",E407))))</f>
        <v>9.1985784610409252E-2</v>
      </c>
      <c r="G407" s="110"/>
      <c r="H407" s="100"/>
      <c r="I407" s="110"/>
      <c r="J407" s="110"/>
      <c r="K407" s="110"/>
      <c r="L407" s="110"/>
      <c r="M407" s="110"/>
      <c r="N407" s="110"/>
      <c r="O407" s="110"/>
      <c r="P407" s="110"/>
      <c r="Q407" s="110"/>
      <c r="R407" s="110"/>
      <c r="S407" s="110"/>
      <c r="T407" s="110"/>
      <c r="U407" s="110"/>
      <c r="V407" s="110"/>
      <c r="W407" s="110"/>
      <c r="X407" s="110"/>
      <c r="Y407" s="110"/>
      <c r="Z407" s="110"/>
    </row>
    <row r="408" spans="1:26" ht="15.75" customHeight="1">
      <c r="A408" s="118" t="s">
        <v>102</v>
      </c>
      <c r="B408" s="119" t="s">
        <v>103</v>
      </c>
      <c r="C408" s="110" t="s">
        <v>305</v>
      </c>
      <c r="D408" s="110" t="s">
        <v>334</v>
      </c>
      <c r="E408" s="120">
        <v>1.066754909309976</v>
      </c>
      <c r="F408" s="121">
        <f>IF(D408="CO2",E408,IF(D408="CH4",E408*'State 2005 Data'!$J$16,IF(D408="N2O",'State 2005 Data'!$J$17,IF(D408="Other",E408))))</f>
        <v>0.88926174496644295</v>
      </c>
      <c r="G408" s="110"/>
      <c r="H408" s="100"/>
      <c r="I408" s="110"/>
      <c r="J408" s="110"/>
      <c r="K408" s="110"/>
      <c r="L408" s="110"/>
      <c r="M408" s="110"/>
      <c r="N408" s="110"/>
      <c r="O408" s="110"/>
      <c r="P408" s="110"/>
      <c r="Q408" s="110"/>
      <c r="R408" s="110"/>
      <c r="S408" s="110"/>
      <c r="T408" s="110"/>
      <c r="U408" s="110"/>
      <c r="V408" s="110"/>
      <c r="W408" s="110"/>
      <c r="X408" s="110"/>
      <c r="Y408" s="110"/>
      <c r="Z408" s="110"/>
    </row>
    <row r="409" spans="1:26" ht="15.75" customHeight="1">
      <c r="A409" s="118" t="s">
        <v>102</v>
      </c>
      <c r="B409" s="119" t="s">
        <v>103</v>
      </c>
      <c r="C409" s="110" t="s">
        <v>305</v>
      </c>
      <c r="D409" s="122" t="s">
        <v>1893</v>
      </c>
      <c r="E409" s="120"/>
      <c r="F409" s="121">
        <f>IF(D409="CO2",E409,IF(D409="CH4",E409*'State 2005 Data'!$J$16,IF(D409="N2O",'State 2005 Data'!$J$17,IF(D409="Other",E409))))</f>
        <v>0</v>
      </c>
      <c r="G409" s="110"/>
      <c r="H409" s="100"/>
      <c r="I409" s="110"/>
      <c r="J409" s="110"/>
      <c r="K409" s="110"/>
      <c r="L409" s="110"/>
      <c r="M409" s="110"/>
      <c r="N409" s="110"/>
      <c r="O409" s="110"/>
      <c r="P409" s="110"/>
      <c r="Q409" s="110"/>
      <c r="R409" s="110"/>
      <c r="S409" s="110"/>
      <c r="T409" s="110"/>
      <c r="U409" s="110"/>
      <c r="V409" s="110"/>
      <c r="W409" s="110"/>
      <c r="X409" s="110"/>
      <c r="Y409" s="110"/>
      <c r="Z409" s="110"/>
    </row>
    <row r="410" spans="1:26" ht="15.75" customHeight="1">
      <c r="A410" s="118" t="s">
        <v>102</v>
      </c>
      <c r="B410" s="119" t="s">
        <v>103</v>
      </c>
      <c r="C410" s="110" t="s">
        <v>754</v>
      </c>
      <c r="D410" s="110" t="s">
        <v>1372</v>
      </c>
      <c r="E410" s="121">
        <v>6.2774264263725224</v>
      </c>
      <c r="F410" s="121">
        <f>IF(D410="CO2",E410,IF(D410="CH4",E410*'State 2005 Data'!$J$16,IF(D410="N2O",'State 2005 Data'!$J$17,IF(D410="Other",E410))))</f>
        <v>6.2774264263725224</v>
      </c>
      <c r="G410" s="110"/>
      <c r="H410" s="100"/>
      <c r="I410" s="110"/>
      <c r="J410" s="110"/>
      <c r="K410" s="110"/>
      <c r="L410" s="110"/>
      <c r="M410" s="110"/>
      <c r="N410" s="110"/>
      <c r="O410" s="110"/>
      <c r="P410" s="110"/>
      <c r="Q410" s="110"/>
      <c r="R410" s="110"/>
      <c r="S410" s="110"/>
      <c r="T410" s="110"/>
      <c r="U410" s="110"/>
      <c r="V410" s="110"/>
      <c r="W410" s="110"/>
      <c r="X410" s="110"/>
      <c r="Y410" s="110"/>
      <c r="Z410" s="110"/>
    </row>
    <row r="411" spans="1:26" ht="15.75" customHeight="1">
      <c r="A411" s="118" t="s">
        <v>102</v>
      </c>
      <c r="B411" s="119" t="s">
        <v>103</v>
      </c>
      <c r="C411" s="110" t="s">
        <v>754</v>
      </c>
      <c r="D411" s="110" t="s">
        <v>332</v>
      </c>
      <c r="E411" s="120">
        <v>0.90504658564617801</v>
      </c>
      <c r="F411" s="121">
        <f>IF(D411="CO2",E411,IF(D411="CH4",E411*'State 2005 Data'!$J$16,IF(D411="N2O",'State 2005 Data'!$J$17,IF(D411="Other",E411))))</f>
        <v>1.0136521759237194</v>
      </c>
      <c r="G411" s="110"/>
      <c r="H411" s="100"/>
      <c r="I411" s="110"/>
      <c r="J411" s="110"/>
      <c r="K411" s="110"/>
      <c r="L411" s="110"/>
      <c r="M411" s="110"/>
      <c r="N411" s="110"/>
      <c r="O411" s="110"/>
      <c r="P411" s="110"/>
      <c r="Q411" s="110"/>
      <c r="R411" s="110"/>
      <c r="S411" s="110"/>
      <c r="T411" s="110"/>
      <c r="U411" s="110"/>
      <c r="V411" s="110"/>
      <c r="W411" s="110"/>
      <c r="X411" s="110"/>
      <c r="Y411" s="110"/>
      <c r="Z411" s="110"/>
    </row>
    <row r="412" spans="1:26" ht="15.75" customHeight="1">
      <c r="A412" s="118" t="s">
        <v>102</v>
      </c>
      <c r="B412" s="119" t="s">
        <v>103</v>
      </c>
      <c r="C412" s="110" t="s">
        <v>754</v>
      </c>
      <c r="D412" s="110" t="s">
        <v>334</v>
      </c>
      <c r="E412" s="120">
        <v>3.4265076385022263E-2</v>
      </c>
      <c r="F412" s="121">
        <f>IF(D412="CO2",E412,IF(D412="CH4",E412*'State 2005 Data'!$J$16,IF(D412="N2O",'State 2005 Data'!$J$17,IF(D412="Other",E412))))</f>
        <v>0.88926174496644295</v>
      </c>
      <c r="G412" s="110"/>
      <c r="H412" s="100"/>
      <c r="I412" s="110"/>
      <c r="J412" s="110"/>
      <c r="K412" s="110"/>
      <c r="L412" s="110"/>
      <c r="M412" s="110"/>
      <c r="N412" s="110"/>
      <c r="O412" s="110"/>
      <c r="P412" s="110"/>
      <c r="Q412" s="110"/>
      <c r="R412" s="110"/>
      <c r="S412" s="110"/>
      <c r="T412" s="110"/>
      <c r="U412" s="110"/>
      <c r="V412" s="110"/>
      <c r="W412" s="110"/>
      <c r="X412" s="110"/>
      <c r="Y412" s="110"/>
      <c r="Z412" s="110"/>
    </row>
    <row r="413" spans="1:26" ht="15.75" customHeight="1">
      <c r="A413" s="118" t="s">
        <v>102</v>
      </c>
      <c r="B413" s="119" t="s">
        <v>103</v>
      </c>
      <c r="C413" s="110" t="s">
        <v>754</v>
      </c>
      <c r="D413" s="110" t="s">
        <v>1893</v>
      </c>
      <c r="E413" s="120">
        <v>2.5067291449200999</v>
      </c>
      <c r="F413" s="121">
        <f>IF(D413="CO2",E413,IF(D413="CH4",E413*'State 2005 Data'!$J$16,IF(D413="N2O",'State 2005 Data'!$J$17,IF(D413="Other",E413))))</f>
        <v>2.5067291449200999</v>
      </c>
      <c r="G413" s="110"/>
      <c r="H413" s="100"/>
      <c r="I413" s="110"/>
      <c r="J413" s="110"/>
      <c r="K413" s="110"/>
      <c r="L413" s="110"/>
      <c r="M413" s="110"/>
      <c r="N413" s="110"/>
      <c r="O413" s="110"/>
      <c r="P413" s="110"/>
      <c r="Q413" s="110"/>
      <c r="R413" s="110"/>
      <c r="S413" s="110"/>
      <c r="T413" s="110"/>
      <c r="U413" s="110"/>
      <c r="V413" s="110"/>
      <c r="W413" s="110"/>
      <c r="X413" s="110"/>
      <c r="Y413" s="110"/>
      <c r="Z413" s="110"/>
    </row>
    <row r="414" spans="1:26" ht="15.75" customHeight="1">
      <c r="A414" s="118" t="s">
        <v>105</v>
      </c>
      <c r="B414" s="119" t="s">
        <v>106</v>
      </c>
      <c r="C414" s="110" t="s">
        <v>1029</v>
      </c>
      <c r="D414" s="110" t="s">
        <v>1372</v>
      </c>
      <c r="E414" s="120">
        <v>120.9684735651192</v>
      </c>
      <c r="F414" s="121">
        <f>IF(D414="CO2",E414,IF(D414="CH4",E414*'State 2005 Data'!$J$16,IF(D414="N2O",'State 2005 Data'!$J$17,IF(D414="Other",E414))))</f>
        <v>120.9684735651192</v>
      </c>
      <c r="G414" s="110"/>
      <c r="H414" s="100"/>
      <c r="I414" s="110"/>
      <c r="J414" s="110"/>
      <c r="K414" s="110"/>
      <c r="L414" s="110"/>
      <c r="M414" s="110"/>
      <c r="N414" s="110"/>
      <c r="O414" s="110"/>
      <c r="P414" s="110"/>
      <c r="Q414" s="110"/>
      <c r="R414" s="110"/>
      <c r="S414" s="110"/>
      <c r="T414" s="110"/>
      <c r="U414" s="110"/>
      <c r="V414" s="110"/>
      <c r="W414" s="110"/>
      <c r="X414" s="110"/>
      <c r="Y414" s="110"/>
      <c r="Z414" s="110"/>
    </row>
    <row r="415" spans="1:26" ht="15.75" customHeight="1">
      <c r="A415" s="118" t="s">
        <v>105</v>
      </c>
      <c r="B415" s="119" t="s">
        <v>106</v>
      </c>
      <c r="C415" s="110" t="s">
        <v>1029</v>
      </c>
      <c r="D415" s="110" t="s">
        <v>332</v>
      </c>
      <c r="E415" s="120">
        <v>3.9463811750000001E-2</v>
      </c>
      <c r="F415" s="121">
        <f>IF(D415="CO2",E415,IF(D415="CH4",E415*'State 2005 Data'!$J$16,IF(D415="N2O",'State 2005 Data'!$J$17,IF(D415="Other",E415))))</f>
        <v>4.4199469160000004E-2</v>
      </c>
      <c r="G415" s="110"/>
      <c r="H415" s="100"/>
      <c r="I415" s="110"/>
      <c r="J415" s="110"/>
      <c r="K415" s="110"/>
      <c r="L415" s="110"/>
      <c r="M415" s="110"/>
      <c r="N415" s="110"/>
      <c r="O415" s="110"/>
      <c r="P415" s="110"/>
      <c r="Q415" s="110"/>
      <c r="R415" s="110"/>
      <c r="S415" s="110"/>
      <c r="T415" s="110"/>
      <c r="U415" s="110"/>
      <c r="V415" s="110"/>
      <c r="W415" s="110"/>
      <c r="X415" s="110"/>
      <c r="Y415" s="110"/>
      <c r="Z415" s="110"/>
    </row>
    <row r="416" spans="1:26" ht="15.75" customHeight="1">
      <c r="A416" s="118" t="s">
        <v>105</v>
      </c>
      <c r="B416" s="119" t="s">
        <v>106</v>
      </c>
      <c r="C416" s="110" t="s">
        <v>1029</v>
      </c>
      <c r="D416" s="110" t="s">
        <v>334</v>
      </c>
      <c r="E416" s="120">
        <v>0.56392181681999987</v>
      </c>
      <c r="F416" s="121">
        <f>IF(D416="CO2",E416,IF(D416="CH4",E416*'State 2005 Data'!$J$16,IF(D416="N2O",'State 2005 Data'!$J$17,IF(D416="Other",E416))))</f>
        <v>0.88926174496644295</v>
      </c>
      <c r="G416" s="110"/>
      <c r="H416" s="100"/>
      <c r="I416" s="110"/>
      <c r="J416" s="110"/>
      <c r="K416" s="110"/>
      <c r="L416" s="110"/>
      <c r="M416" s="110"/>
      <c r="N416" s="110"/>
      <c r="O416" s="110"/>
      <c r="P416" s="110"/>
      <c r="Q416" s="110"/>
      <c r="R416" s="110"/>
      <c r="S416" s="110"/>
      <c r="T416" s="110"/>
      <c r="U416" s="110"/>
      <c r="V416" s="110"/>
      <c r="W416" s="110"/>
      <c r="X416" s="110"/>
      <c r="Y416" s="110"/>
      <c r="Z416" s="110"/>
    </row>
    <row r="417" spans="1:26" ht="15.75" customHeight="1">
      <c r="A417" s="118" t="s">
        <v>105</v>
      </c>
      <c r="B417" s="119" t="s">
        <v>106</v>
      </c>
      <c r="C417" s="110" t="s">
        <v>1029</v>
      </c>
      <c r="D417" s="122" t="s">
        <v>1893</v>
      </c>
      <c r="E417" s="120"/>
      <c r="F417" s="121">
        <f>IF(D417="CO2",E417,IF(D417="CH4",E417*'State 2005 Data'!$J$16,IF(D417="N2O",'State 2005 Data'!$J$17,IF(D417="Other",E417))))</f>
        <v>0</v>
      </c>
      <c r="G417" s="110"/>
      <c r="H417" s="100"/>
      <c r="I417" s="110"/>
      <c r="J417" s="110"/>
      <c r="K417" s="110"/>
      <c r="L417" s="110"/>
      <c r="M417" s="110"/>
      <c r="N417" s="110"/>
      <c r="O417" s="110"/>
      <c r="P417" s="110"/>
      <c r="Q417" s="110"/>
      <c r="R417" s="110"/>
      <c r="S417" s="110"/>
      <c r="T417" s="110"/>
      <c r="U417" s="110"/>
      <c r="V417" s="110"/>
      <c r="W417" s="110"/>
      <c r="X417" s="110"/>
      <c r="Y417" s="110"/>
      <c r="Z417" s="110"/>
    </row>
    <row r="418" spans="1:26" ht="15.75" customHeight="1">
      <c r="A418" s="118" t="s">
        <v>105</v>
      </c>
      <c r="B418" s="119" t="s">
        <v>106</v>
      </c>
      <c r="C418" s="110" t="s">
        <v>1361</v>
      </c>
      <c r="D418" s="110" t="s">
        <v>1372</v>
      </c>
      <c r="E418" s="120">
        <v>36.847916960526653</v>
      </c>
      <c r="F418" s="121">
        <f>IF(D418="CO2",E418,IF(D418="CH4",E418*'State 2005 Data'!$J$16,IF(D418="N2O",'State 2005 Data'!$J$17,IF(D418="Other",E418))))</f>
        <v>36.847916960526653</v>
      </c>
      <c r="G418" s="110"/>
      <c r="H418" s="100"/>
      <c r="I418" s="110"/>
      <c r="J418" s="110"/>
      <c r="K418" s="110"/>
      <c r="L418" s="110"/>
      <c r="M418" s="110"/>
      <c r="N418" s="110"/>
      <c r="O418" s="110"/>
      <c r="P418" s="110"/>
      <c r="Q418" s="110"/>
      <c r="R418" s="110"/>
      <c r="S418" s="110"/>
      <c r="T418" s="110"/>
      <c r="U418" s="110"/>
      <c r="V418" s="110"/>
      <c r="W418" s="110"/>
      <c r="X418" s="110"/>
      <c r="Y418" s="110"/>
      <c r="Z418" s="110"/>
    </row>
    <row r="419" spans="1:26" ht="15.75" customHeight="1">
      <c r="A419" s="118" t="s">
        <v>105</v>
      </c>
      <c r="B419" s="119" t="s">
        <v>106</v>
      </c>
      <c r="C419" s="110" t="s">
        <v>1361</v>
      </c>
      <c r="D419" s="110" t="s">
        <v>332</v>
      </c>
      <c r="E419" s="120">
        <v>0.2361318855</v>
      </c>
      <c r="F419" s="121">
        <f>IF(D419="CO2",E419,IF(D419="CH4",E419*'State 2005 Data'!$J$16,IF(D419="N2O",'State 2005 Data'!$J$17,IF(D419="Other",E419))))</f>
        <v>0.26446771176</v>
      </c>
      <c r="G419" s="110"/>
      <c r="H419" s="100"/>
      <c r="I419" s="110"/>
      <c r="J419" s="110"/>
      <c r="K419" s="110"/>
      <c r="L419" s="110"/>
      <c r="M419" s="110"/>
      <c r="N419" s="110"/>
      <c r="O419" s="110"/>
      <c r="P419" s="110"/>
      <c r="Q419" s="110"/>
      <c r="R419" s="110"/>
      <c r="S419" s="110"/>
      <c r="T419" s="110"/>
      <c r="U419" s="110"/>
      <c r="V419" s="110"/>
      <c r="W419" s="110"/>
      <c r="X419" s="110"/>
      <c r="Y419" s="110"/>
      <c r="Z419" s="110"/>
    </row>
    <row r="420" spans="1:26" ht="15.75" customHeight="1">
      <c r="A420" s="118" t="s">
        <v>105</v>
      </c>
      <c r="B420" s="119" t="s">
        <v>106</v>
      </c>
      <c r="C420" s="110" t="s">
        <v>1361</v>
      </c>
      <c r="D420" s="110" t="s">
        <v>334</v>
      </c>
      <c r="E420" s="120">
        <v>7.200682173999999E-2</v>
      </c>
      <c r="F420" s="121">
        <f>IF(D420="CO2",E420,IF(D420="CH4",E420*'State 2005 Data'!$J$16,IF(D420="N2O",'State 2005 Data'!$J$17,IF(D420="Other",E420))))</f>
        <v>0.88926174496644295</v>
      </c>
      <c r="G420" s="110"/>
      <c r="H420" s="100"/>
      <c r="I420" s="110"/>
      <c r="J420" s="110"/>
      <c r="K420" s="110"/>
      <c r="L420" s="110"/>
      <c r="M420" s="110"/>
      <c r="N420" s="110"/>
      <c r="O420" s="110"/>
      <c r="P420" s="110"/>
      <c r="Q420" s="110"/>
      <c r="R420" s="110"/>
      <c r="S420" s="110"/>
      <c r="T420" s="110"/>
      <c r="U420" s="110"/>
      <c r="V420" s="110"/>
      <c r="W420" s="110"/>
      <c r="X420" s="110"/>
      <c r="Y420" s="110"/>
      <c r="Z420" s="110"/>
    </row>
    <row r="421" spans="1:26" ht="15.75" customHeight="1">
      <c r="A421" s="118" t="s">
        <v>105</v>
      </c>
      <c r="B421" s="119" t="s">
        <v>106</v>
      </c>
      <c r="C421" s="110" t="s">
        <v>1361</v>
      </c>
      <c r="D421" s="122" t="s">
        <v>1893</v>
      </c>
      <c r="E421" s="120"/>
      <c r="F421" s="121">
        <f>IF(D421="CO2",E421,IF(D421="CH4",E421*'State 2005 Data'!$J$16,IF(D421="N2O",'State 2005 Data'!$J$17,IF(D421="Other",E421))))</f>
        <v>0</v>
      </c>
      <c r="G421" s="110"/>
      <c r="H421" s="100"/>
      <c r="I421" s="110"/>
      <c r="J421" s="110"/>
      <c r="K421" s="110"/>
      <c r="L421" s="110"/>
      <c r="M421" s="110"/>
      <c r="N421" s="110"/>
      <c r="O421" s="110"/>
      <c r="P421" s="110"/>
      <c r="Q421" s="110"/>
      <c r="R421" s="110"/>
      <c r="S421" s="110"/>
      <c r="T421" s="110"/>
      <c r="U421" s="110"/>
      <c r="V421" s="110"/>
      <c r="W421" s="110"/>
      <c r="X421" s="110"/>
      <c r="Y421" s="110"/>
      <c r="Z421" s="110"/>
    </row>
    <row r="422" spans="1:26" ht="15.75" customHeight="1">
      <c r="A422" s="118" t="s">
        <v>105</v>
      </c>
      <c r="B422" s="119" t="s">
        <v>106</v>
      </c>
      <c r="C422" s="110" t="s">
        <v>305</v>
      </c>
      <c r="D422" s="110" t="s">
        <v>1372</v>
      </c>
      <c r="E422" s="120">
        <v>72.606090242674739</v>
      </c>
      <c r="F422" s="121">
        <f>IF(D422="CO2",E422,IF(D422="CH4",E422*'State 2005 Data'!$J$16,IF(D422="N2O",'State 2005 Data'!$J$17,IF(D422="Other",E422))))</f>
        <v>72.606090242674739</v>
      </c>
      <c r="G422" s="110"/>
      <c r="H422" s="100"/>
      <c r="I422" s="110"/>
      <c r="J422" s="110"/>
      <c r="K422" s="110"/>
      <c r="L422" s="110"/>
      <c r="M422" s="110"/>
      <c r="N422" s="110"/>
      <c r="O422" s="110"/>
      <c r="P422" s="110"/>
      <c r="Q422" s="110"/>
      <c r="R422" s="110"/>
      <c r="S422" s="110"/>
      <c r="T422" s="110"/>
      <c r="U422" s="110"/>
      <c r="V422" s="110"/>
      <c r="W422" s="110"/>
      <c r="X422" s="110"/>
      <c r="Y422" s="110"/>
      <c r="Z422" s="110"/>
    </row>
    <row r="423" spans="1:26" ht="15.75" customHeight="1">
      <c r="A423" s="118" t="s">
        <v>105</v>
      </c>
      <c r="B423" s="119" t="s">
        <v>106</v>
      </c>
      <c r="C423" s="110" t="s">
        <v>305</v>
      </c>
      <c r="D423" s="110" t="s">
        <v>332</v>
      </c>
      <c r="E423" s="120">
        <v>8.2130164830722538E-2</v>
      </c>
      <c r="F423" s="121">
        <f>IF(D423="CO2",E423,IF(D423="CH4",E423*'State 2005 Data'!$J$16,IF(D423="N2O",'State 2005 Data'!$J$17,IF(D423="Other",E423))))</f>
        <v>9.1985784610409252E-2</v>
      </c>
      <c r="G423" s="110"/>
      <c r="H423" s="100"/>
      <c r="I423" s="110"/>
      <c r="J423" s="110"/>
      <c r="K423" s="110"/>
      <c r="L423" s="110"/>
      <c r="M423" s="110"/>
      <c r="N423" s="110"/>
      <c r="O423" s="110"/>
      <c r="P423" s="110"/>
      <c r="Q423" s="110"/>
      <c r="R423" s="110"/>
      <c r="S423" s="110"/>
      <c r="T423" s="110"/>
      <c r="U423" s="110"/>
      <c r="V423" s="110"/>
      <c r="W423" s="110"/>
      <c r="X423" s="110"/>
      <c r="Y423" s="110"/>
      <c r="Z423" s="110"/>
    </row>
    <row r="424" spans="1:26" ht="15.75" customHeight="1">
      <c r="A424" s="118" t="s">
        <v>105</v>
      </c>
      <c r="B424" s="119" t="s">
        <v>106</v>
      </c>
      <c r="C424" s="110" t="s">
        <v>305</v>
      </c>
      <c r="D424" s="110" t="s">
        <v>334</v>
      </c>
      <c r="E424" s="120">
        <v>1.066754909309976</v>
      </c>
      <c r="F424" s="121">
        <f>IF(D424="CO2",E424,IF(D424="CH4",E424*'State 2005 Data'!$J$16,IF(D424="N2O",'State 2005 Data'!$J$17,IF(D424="Other",E424))))</f>
        <v>0.88926174496644295</v>
      </c>
      <c r="G424" s="110"/>
      <c r="H424" s="100"/>
      <c r="I424" s="110"/>
      <c r="J424" s="110"/>
      <c r="K424" s="110"/>
      <c r="L424" s="110"/>
      <c r="M424" s="110"/>
      <c r="N424" s="110"/>
      <c r="O424" s="110"/>
      <c r="P424" s="110"/>
      <c r="Q424" s="110"/>
      <c r="R424" s="110"/>
      <c r="S424" s="110"/>
      <c r="T424" s="110"/>
      <c r="U424" s="110"/>
      <c r="V424" s="110"/>
      <c r="W424" s="110"/>
      <c r="X424" s="110"/>
      <c r="Y424" s="110"/>
      <c r="Z424" s="110"/>
    </row>
    <row r="425" spans="1:26" ht="15.75" customHeight="1">
      <c r="A425" s="118" t="s">
        <v>105</v>
      </c>
      <c r="B425" s="119" t="s">
        <v>106</v>
      </c>
      <c r="C425" s="110" t="s">
        <v>305</v>
      </c>
      <c r="D425" s="122" t="s">
        <v>1893</v>
      </c>
      <c r="E425" s="120"/>
      <c r="F425" s="121">
        <f>IF(D425="CO2",E425,IF(D425="CH4",E425*'State 2005 Data'!$J$16,IF(D425="N2O",'State 2005 Data'!$J$17,IF(D425="Other",E425))))</f>
        <v>0</v>
      </c>
      <c r="G425" s="110"/>
      <c r="H425" s="100"/>
      <c r="I425" s="110"/>
      <c r="J425" s="110"/>
      <c r="K425" s="110"/>
      <c r="L425" s="110"/>
      <c r="M425" s="110"/>
      <c r="N425" s="110"/>
      <c r="O425" s="110"/>
      <c r="P425" s="110"/>
      <c r="Q425" s="110"/>
      <c r="R425" s="110"/>
      <c r="S425" s="110"/>
      <c r="T425" s="110"/>
      <c r="U425" s="110"/>
      <c r="V425" s="110"/>
      <c r="W425" s="110"/>
      <c r="X425" s="110"/>
      <c r="Y425" s="110"/>
      <c r="Z425" s="110"/>
    </row>
    <row r="426" spans="1:26" ht="15.75" customHeight="1">
      <c r="A426" s="118" t="s">
        <v>105</v>
      </c>
      <c r="B426" s="119" t="s">
        <v>106</v>
      </c>
      <c r="C426" s="110" t="s">
        <v>754</v>
      </c>
      <c r="D426" s="110" t="s">
        <v>1372</v>
      </c>
      <c r="E426" s="121">
        <v>55.472587501136843</v>
      </c>
      <c r="F426" s="121">
        <f>IF(D426="CO2",E426,IF(D426="CH4",E426*'State 2005 Data'!$J$16,IF(D426="N2O",'State 2005 Data'!$J$17,IF(D426="Other",E426))))</f>
        <v>55.472587501136843</v>
      </c>
      <c r="G426" s="110"/>
      <c r="H426" s="100"/>
      <c r="I426" s="110"/>
      <c r="J426" s="110"/>
      <c r="K426" s="110"/>
      <c r="L426" s="110"/>
      <c r="M426" s="110"/>
      <c r="N426" s="110"/>
      <c r="O426" s="110"/>
      <c r="P426" s="110"/>
      <c r="Q426" s="110"/>
      <c r="R426" s="110"/>
      <c r="S426" s="110"/>
      <c r="T426" s="110"/>
      <c r="U426" s="110"/>
      <c r="V426" s="110"/>
      <c r="W426" s="110"/>
      <c r="X426" s="110"/>
      <c r="Y426" s="110"/>
      <c r="Z426" s="110"/>
    </row>
    <row r="427" spans="1:26" ht="15.75" customHeight="1">
      <c r="A427" s="118" t="s">
        <v>105</v>
      </c>
      <c r="B427" s="119" t="s">
        <v>106</v>
      </c>
      <c r="C427" s="110" t="s">
        <v>754</v>
      </c>
      <c r="D427" s="110" t="s">
        <v>332</v>
      </c>
      <c r="E427" s="120">
        <v>27.901532819423409</v>
      </c>
      <c r="F427" s="121">
        <f>IF(D427="CO2",E427,IF(D427="CH4",E427*'State 2005 Data'!$J$16,IF(D427="N2O",'State 2005 Data'!$J$17,IF(D427="Other",E427))))</f>
        <v>31.249716757754221</v>
      </c>
      <c r="G427" s="110"/>
      <c r="H427" s="100"/>
      <c r="I427" s="110"/>
      <c r="J427" s="110"/>
      <c r="K427" s="110"/>
      <c r="L427" s="110"/>
      <c r="M427" s="110"/>
      <c r="N427" s="110"/>
      <c r="O427" s="110"/>
      <c r="P427" s="110"/>
      <c r="Q427" s="110"/>
      <c r="R427" s="110"/>
      <c r="S427" s="110"/>
      <c r="T427" s="110"/>
      <c r="U427" s="110"/>
      <c r="V427" s="110"/>
      <c r="W427" s="110"/>
      <c r="X427" s="110"/>
      <c r="Y427" s="110"/>
      <c r="Z427" s="110"/>
    </row>
    <row r="428" spans="1:26" ht="15.75" customHeight="1">
      <c r="A428" s="118" t="s">
        <v>105</v>
      </c>
      <c r="B428" s="119" t="s">
        <v>106</v>
      </c>
      <c r="C428" s="110" t="s">
        <v>754</v>
      </c>
      <c r="D428" s="110" t="s">
        <v>334</v>
      </c>
      <c r="E428" s="120">
        <v>9.8685987809492171E-2</v>
      </c>
      <c r="F428" s="121">
        <f>IF(D428="CO2",E428,IF(D428="CH4",E428*'State 2005 Data'!$J$16,IF(D428="N2O",'State 2005 Data'!$J$17,IF(D428="Other",E428))))</f>
        <v>0.88926174496644295</v>
      </c>
      <c r="G428" s="110"/>
      <c r="H428" s="100"/>
      <c r="I428" s="110"/>
      <c r="J428" s="110"/>
      <c r="K428" s="110"/>
      <c r="L428" s="110"/>
      <c r="M428" s="110"/>
      <c r="N428" s="110"/>
      <c r="O428" s="110"/>
      <c r="P428" s="110"/>
      <c r="Q428" s="110"/>
      <c r="R428" s="110"/>
      <c r="S428" s="110"/>
      <c r="T428" s="110"/>
      <c r="U428" s="110"/>
      <c r="V428" s="110"/>
      <c r="W428" s="110"/>
      <c r="X428" s="110"/>
      <c r="Y428" s="110"/>
      <c r="Z428" s="110"/>
    </row>
    <row r="429" spans="1:26" ht="15.75" customHeight="1">
      <c r="A429" s="118" t="s">
        <v>105</v>
      </c>
      <c r="B429" s="119" t="s">
        <v>106</v>
      </c>
      <c r="C429" s="110" t="s">
        <v>754</v>
      </c>
      <c r="D429" s="110" t="s">
        <v>1893</v>
      </c>
      <c r="E429" s="120">
        <v>4.6418259120680876</v>
      </c>
      <c r="F429" s="121">
        <f>IF(D429="CO2",E429,IF(D429="CH4",E429*'State 2005 Data'!$J$16,IF(D429="N2O",'State 2005 Data'!$J$17,IF(D429="Other",E429))))</f>
        <v>4.6418259120680876</v>
      </c>
      <c r="G429" s="110"/>
      <c r="H429" s="100"/>
      <c r="I429" s="110"/>
      <c r="J429" s="110"/>
      <c r="K429" s="110"/>
      <c r="L429" s="110"/>
      <c r="M429" s="110"/>
      <c r="N429" s="110"/>
      <c r="O429" s="110"/>
      <c r="P429" s="110"/>
      <c r="Q429" s="110"/>
      <c r="R429" s="110"/>
      <c r="S429" s="110"/>
      <c r="T429" s="110"/>
      <c r="U429" s="110"/>
      <c r="V429" s="110"/>
      <c r="W429" s="110"/>
      <c r="X429" s="110"/>
      <c r="Y429" s="110"/>
      <c r="Z429" s="110"/>
    </row>
    <row r="430" spans="1:26" ht="15.75" customHeight="1">
      <c r="A430" s="118" t="s">
        <v>118</v>
      </c>
      <c r="B430" s="119" t="s">
        <v>119</v>
      </c>
      <c r="C430" s="110" t="s">
        <v>1029</v>
      </c>
      <c r="D430" s="110" t="s">
        <v>1372</v>
      </c>
      <c r="E430" s="120">
        <v>228.9052889156165</v>
      </c>
      <c r="F430" s="121">
        <f>IF(D430="CO2",E430,IF(D430="CH4",E430*'State 2005 Data'!$J$16,IF(D430="N2O",'State 2005 Data'!$J$17,IF(D430="Other",E430))))</f>
        <v>228.9052889156165</v>
      </c>
      <c r="G430" s="110"/>
      <c r="H430" s="100"/>
      <c r="I430" s="110"/>
      <c r="J430" s="110"/>
      <c r="K430" s="110"/>
      <c r="L430" s="110"/>
      <c r="M430" s="110"/>
      <c r="N430" s="110"/>
      <c r="O430" s="110"/>
      <c r="P430" s="110"/>
      <c r="Q430" s="110"/>
      <c r="R430" s="110"/>
      <c r="S430" s="110"/>
      <c r="T430" s="110"/>
      <c r="U430" s="110"/>
      <c r="V430" s="110"/>
      <c r="W430" s="110"/>
      <c r="X430" s="110"/>
      <c r="Y430" s="110"/>
      <c r="Z430" s="110"/>
    </row>
    <row r="431" spans="1:26" ht="15.75" customHeight="1">
      <c r="A431" s="118" t="s">
        <v>118</v>
      </c>
      <c r="B431" s="119" t="s">
        <v>119</v>
      </c>
      <c r="C431" s="110" t="s">
        <v>1029</v>
      </c>
      <c r="D431" s="110" t="s">
        <v>332</v>
      </c>
      <c r="E431" s="120">
        <v>7.6062762999999992E-2</v>
      </c>
      <c r="F431" s="121">
        <f>IF(D431="CO2",E431,IF(D431="CH4",E431*'State 2005 Data'!$J$16,IF(D431="N2O",'State 2005 Data'!$J$17,IF(D431="Other",E431))))</f>
        <v>8.5190294560000004E-2</v>
      </c>
      <c r="G431" s="110"/>
      <c r="H431" s="100"/>
      <c r="I431" s="110"/>
      <c r="J431" s="110"/>
      <c r="K431" s="110"/>
      <c r="L431" s="110"/>
      <c r="M431" s="110"/>
      <c r="N431" s="110"/>
      <c r="O431" s="110"/>
      <c r="P431" s="110"/>
      <c r="Q431" s="110"/>
      <c r="R431" s="110"/>
      <c r="S431" s="110"/>
      <c r="T431" s="110"/>
      <c r="U431" s="110"/>
      <c r="V431" s="110"/>
      <c r="W431" s="110"/>
      <c r="X431" s="110"/>
      <c r="Y431" s="110"/>
      <c r="Z431" s="110"/>
    </row>
    <row r="432" spans="1:26" ht="15.75" customHeight="1">
      <c r="A432" s="118" t="s">
        <v>118</v>
      </c>
      <c r="B432" s="119" t="s">
        <v>119</v>
      </c>
      <c r="C432" s="110" t="s">
        <v>1029</v>
      </c>
      <c r="D432" s="110" t="s">
        <v>334</v>
      </c>
      <c r="E432" s="120">
        <v>0.73976905104000001</v>
      </c>
      <c r="F432" s="121">
        <f>IF(D432="CO2",E432,IF(D432="CH4",E432*'State 2005 Data'!$J$16,IF(D432="N2O",'State 2005 Data'!$J$17,IF(D432="Other",E432))))</f>
        <v>0.88926174496644295</v>
      </c>
      <c r="G432" s="110"/>
      <c r="H432" s="100"/>
      <c r="I432" s="110"/>
      <c r="J432" s="110"/>
      <c r="K432" s="110"/>
      <c r="L432" s="110"/>
      <c r="M432" s="110"/>
      <c r="N432" s="110"/>
      <c r="O432" s="110"/>
      <c r="P432" s="110"/>
      <c r="Q432" s="110"/>
      <c r="R432" s="110"/>
      <c r="S432" s="110"/>
      <c r="T432" s="110"/>
      <c r="U432" s="110"/>
      <c r="V432" s="110"/>
      <c r="W432" s="110"/>
      <c r="X432" s="110"/>
      <c r="Y432" s="110"/>
      <c r="Z432" s="110"/>
    </row>
    <row r="433" spans="1:26" ht="15.75" customHeight="1">
      <c r="A433" s="118" t="s">
        <v>118</v>
      </c>
      <c r="B433" s="119" t="s">
        <v>119</v>
      </c>
      <c r="C433" s="110" t="s">
        <v>1029</v>
      </c>
      <c r="D433" s="122" t="s">
        <v>1893</v>
      </c>
      <c r="E433" s="120"/>
      <c r="F433" s="121">
        <f>IF(D433="CO2",E433,IF(D433="CH4",E433*'State 2005 Data'!$J$16,IF(D433="N2O",'State 2005 Data'!$J$17,IF(D433="Other",E433))))</f>
        <v>0</v>
      </c>
      <c r="G433" s="110"/>
      <c r="H433" s="100"/>
      <c r="I433" s="110"/>
      <c r="J433" s="110"/>
      <c r="K433" s="110"/>
      <c r="L433" s="110"/>
      <c r="M433" s="110"/>
      <c r="N433" s="110"/>
      <c r="O433" s="110"/>
      <c r="P433" s="110"/>
      <c r="Q433" s="110"/>
      <c r="R433" s="110"/>
      <c r="S433" s="110"/>
      <c r="T433" s="110"/>
      <c r="U433" s="110"/>
      <c r="V433" s="110"/>
      <c r="W433" s="110"/>
      <c r="X433" s="110"/>
      <c r="Y433" s="110"/>
      <c r="Z433" s="110"/>
    </row>
    <row r="434" spans="1:26" ht="15.75" customHeight="1">
      <c r="A434" s="118" t="s">
        <v>118</v>
      </c>
      <c r="B434" s="119" t="s">
        <v>119</v>
      </c>
      <c r="C434" s="110" t="s">
        <v>1361</v>
      </c>
      <c r="D434" s="110" t="s">
        <v>1372</v>
      </c>
      <c r="E434" s="120">
        <v>22.621422460851608</v>
      </c>
      <c r="F434" s="121">
        <f>IF(D434="CO2",E434,IF(D434="CH4",E434*'State 2005 Data'!$J$16,IF(D434="N2O",'State 2005 Data'!$J$17,IF(D434="Other",E434))))</f>
        <v>22.621422460851608</v>
      </c>
      <c r="G434" s="110"/>
      <c r="H434" s="100"/>
      <c r="I434" s="110"/>
      <c r="J434" s="110"/>
      <c r="K434" s="110"/>
      <c r="L434" s="110"/>
      <c r="M434" s="110"/>
      <c r="N434" s="110"/>
      <c r="O434" s="110"/>
      <c r="P434" s="110"/>
      <c r="Q434" s="110"/>
      <c r="R434" s="110"/>
      <c r="S434" s="110"/>
      <c r="T434" s="110"/>
      <c r="U434" s="110"/>
      <c r="V434" s="110"/>
      <c r="W434" s="110"/>
      <c r="X434" s="110"/>
      <c r="Y434" s="110"/>
      <c r="Z434" s="110"/>
    </row>
    <row r="435" spans="1:26" ht="15.75" customHeight="1">
      <c r="A435" s="118" t="s">
        <v>118</v>
      </c>
      <c r="B435" s="119" t="s">
        <v>119</v>
      </c>
      <c r="C435" s="110" t="s">
        <v>1361</v>
      </c>
      <c r="D435" s="110" t="s">
        <v>332</v>
      </c>
      <c r="E435" s="120">
        <v>0.208117888</v>
      </c>
      <c r="F435" s="121">
        <f>IF(D435="CO2",E435,IF(D435="CH4",E435*'State 2005 Data'!$J$16,IF(D435="N2O",'State 2005 Data'!$J$17,IF(D435="Other",E435))))</f>
        <v>0.23309203456000002</v>
      </c>
      <c r="G435" s="110"/>
      <c r="H435" s="100"/>
      <c r="I435" s="110"/>
      <c r="J435" s="110"/>
      <c r="K435" s="110"/>
      <c r="L435" s="110"/>
      <c r="M435" s="110"/>
      <c r="N435" s="110"/>
      <c r="O435" s="110"/>
      <c r="P435" s="110"/>
      <c r="Q435" s="110"/>
      <c r="R435" s="110"/>
      <c r="S435" s="110"/>
      <c r="T435" s="110"/>
      <c r="U435" s="110"/>
      <c r="V435" s="110"/>
      <c r="W435" s="110"/>
      <c r="X435" s="110"/>
      <c r="Y435" s="110"/>
      <c r="Z435" s="110"/>
    </row>
    <row r="436" spans="1:26" ht="15.75" customHeight="1">
      <c r="A436" s="118" t="s">
        <v>118</v>
      </c>
      <c r="B436" s="119" t="s">
        <v>119</v>
      </c>
      <c r="C436" s="110" t="s">
        <v>1361</v>
      </c>
      <c r="D436" s="110" t="s">
        <v>334</v>
      </c>
      <c r="E436" s="120">
        <v>4.4030617500000001E-2</v>
      </c>
      <c r="F436" s="121">
        <f>IF(D436="CO2",E436,IF(D436="CH4",E436*'State 2005 Data'!$J$16,IF(D436="N2O",'State 2005 Data'!$J$17,IF(D436="Other",E436))))</f>
        <v>0.88926174496644295</v>
      </c>
      <c r="G436" s="110"/>
      <c r="H436" s="100"/>
      <c r="I436" s="110"/>
      <c r="J436" s="110"/>
      <c r="K436" s="110"/>
      <c r="L436" s="110"/>
      <c r="M436" s="110"/>
      <c r="N436" s="110"/>
      <c r="O436" s="110"/>
      <c r="P436" s="110"/>
      <c r="Q436" s="110"/>
      <c r="R436" s="110"/>
      <c r="S436" s="110"/>
      <c r="T436" s="110"/>
      <c r="U436" s="110"/>
      <c r="V436" s="110"/>
      <c r="W436" s="110"/>
      <c r="X436" s="110"/>
      <c r="Y436" s="110"/>
      <c r="Z436" s="110"/>
    </row>
    <row r="437" spans="1:26" ht="15.75" customHeight="1">
      <c r="A437" s="118" t="s">
        <v>118</v>
      </c>
      <c r="B437" s="119" t="s">
        <v>119</v>
      </c>
      <c r="C437" s="110" t="s">
        <v>1361</v>
      </c>
      <c r="D437" s="122" t="s">
        <v>1893</v>
      </c>
      <c r="E437" s="120"/>
      <c r="F437" s="121">
        <f>IF(D437="CO2",E437,IF(D437="CH4",E437*'State 2005 Data'!$J$16,IF(D437="N2O",'State 2005 Data'!$J$17,IF(D437="Other",E437))))</f>
        <v>0</v>
      </c>
      <c r="G437" s="110"/>
      <c r="H437" s="100"/>
      <c r="I437" s="110"/>
      <c r="J437" s="110"/>
      <c r="K437" s="110"/>
      <c r="L437" s="110"/>
      <c r="M437" s="110"/>
      <c r="N437" s="110"/>
      <c r="O437" s="110"/>
      <c r="P437" s="110"/>
      <c r="Q437" s="110"/>
      <c r="R437" s="110"/>
      <c r="S437" s="110"/>
      <c r="T437" s="110"/>
      <c r="U437" s="110"/>
      <c r="V437" s="110"/>
      <c r="W437" s="110"/>
      <c r="X437" s="110"/>
      <c r="Y437" s="110"/>
      <c r="Z437" s="110"/>
    </row>
    <row r="438" spans="1:26" ht="15.75" customHeight="1">
      <c r="A438" s="118" t="s">
        <v>118</v>
      </c>
      <c r="B438" s="119" t="s">
        <v>119</v>
      </c>
      <c r="C438" s="110" t="s">
        <v>305</v>
      </c>
      <c r="D438" s="110" t="s">
        <v>1372</v>
      </c>
      <c r="E438" s="120">
        <v>194.38273027156791</v>
      </c>
      <c r="F438" s="121">
        <f>IF(D438="CO2",E438,IF(D438="CH4",E438*'State 2005 Data'!$J$16,IF(D438="N2O",'State 2005 Data'!$J$17,IF(D438="Other",E438))))</f>
        <v>194.38273027156791</v>
      </c>
      <c r="G438" s="110"/>
      <c r="H438" s="100"/>
      <c r="I438" s="110"/>
      <c r="J438" s="110"/>
      <c r="K438" s="110"/>
      <c r="L438" s="110"/>
      <c r="M438" s="110"/>
      <c r="N438" s="110"/>
      <c r="O438" s="110"/>
      <c r="P438" s="110"/>
      <c r="Q438" s="110"/>
      <c r="R438" s="110"/>
      <c r="S438" s="110"/>
      <c r="T438" s="110"/>
      <c r="U438" s="110"/>
      <c r="V438" s="110"/>
      <c r="W438" s="110"/>
      <c r="X438" s="110"/>
      <c r="Y438" s="110"/>
      <c r="Z438" s="110"/>
    </row>
    <row r="439" spans="1:26" ht="15.75" customHeight="1">
      <c r="A439" s="118" t="s">
        <v>118</v>
      </c>
      <c r="B439" s="119" t="s">
        <v>119</v>
      </c>
      <c r="C439" s="110" t="s">
        <v>305</v>
      </c>
      <c r="D439" s="110" t="s">
        <v>332</v>
      </c>
      <c r="E439" s="120">
        <v>8.2130164830722538E-2</v>
      </c>
      <c r="F439" s="121">
        <f>IF(D439="CO2",E439,IF(D439="CH4",E439*'State 2005 Data'!$J$16,IF(D439="N2O",'State 2005 Data'!$J$17,IF(D439="Other",E439))))</f>
        <v>9.1985784610409252E-2</v>
      </c>
      <c r="G439" s="110"/>
      <c r="H439" s="100"/>
      <c r="I439" s="110"/>
      <c r="J439" s="110"/>
      <c r="K439" s="110"/>
      <c r="L439" s="110"/>
      <c r="M439" s="110"/>
      <c r="N439" s="110"/>
      <c r="O439" s="110"/>
      <c r="P439" s="110"/>
      <c r="Q439" s="110"/>
      <c r="R439" s="110"/>
      <c r="S439" s="110"/>
      <c r="T439" s="110"/>
      <c r="U439" s="110"/>
      <c r="V439" s="110"/>
      <c r="W439" s="110"/>
      <c r="X439" s="110"/>
      <c r="Y439" s="110"/>
      <c r="Z439" s="110"/>
    </row>
    <row r="440" spans="1:26" ht="15.75" customHeight="1">
      <c r="A440" s="118" t="s">
        <v>118</v>
      </c>
      <c r="B440" s="119" t="s">
        <v>119</v>
      </c>
      <c r="C440" s="110" t="s">
        <v>305</v>
      </c>
      <c r="D440" s="110" t="s">
        <v>334</v>
      </c>
      <c r="E440" s="120">
        <v>1.066754909309976</v>
      </c>
      <c r="F440" s="121">
        <f>IF(D440="CO2",E440,IF(D440="CH4",E440*'State 2005 Data'!$J$16,IF(D440="N2O",'State 2005 Data'!$J$17,IF(D440="Other",E440))))</f>
        <v>0.88926174496644295</v>
      </c>
      <c r="G440" s="110"/>
      <c r="H440" s="100"/>
      <c r="I440" s="110"/>
      <c r="J440" s="110"/>
      <c r="K440" s="110"/>
      <c r="L440" s="110"/>
      <c r="M440" s="110"/>
      <c r="N440" s="110"/>
      <c r="O440" s="110"/>
      <c r="P440" s="110"/>
      <c r="Q440" s="110"/>
      <c r="R440" s="110"/>
      <c r="S440" s="110"/>
      <c r="T440" s="110"/>
      <c r="U440" s="110"/>
      <c r="V440" s="110"/>
      <c r="W440" s="110"/>
      <c r="X440" s="110"/>
      <c r="Y440" s="110"/>
      <c r="Z440" s="110"/>
    </row>
    <row r="441" spans="1:26" ht="15.75" customHeight="1">
      <c r="A441" s="118" t="s">
        <v>118</v>
      </c>
      <c r="B441" s="119" t="s">
        <v>119</v>
      </c>
      <c r="C441" s="110" t="s">
        <v>305</v>
      </c>
      <c r="D441" s="122" t="s">
        <v>1893</v>
      </c>
      <c r="E441" s="120"/>
      <c r="F441" s="121">
        <f>IF(D441="CO2",E441,IF(D441="CH4",E441*'State 2005 Data'!$J$16,IF(D441="N2O",'State 2005 Data'!$J$17,IF(D441="Other",E441))))</f>
        <v>0</v>
      </c>
      <c r="G441" s="110"/>
      <c r="H441" s="100"/>
      <c r="I441" s="110"/>
      <c r="J441" s="110"/>
      <c r="K441" s="110"/>
      <c r="L441" s="110"/>
      <c r="M441" s="110"/>
      <c r="N441" s="110"/>
      <c r="O441" s="110"/>
      <c r="P441" s="110"/>
      <c r="Q441" s="110"/>
      <c r="R441" s="110"/>
      <c r="S441" s="110"/>
      <c r="T441" s="110"/>
      <c r="U441" s="110"/>
      <c r="V441" s="110"/>
      <c r="W441" s="110"/>
      <c r="X441" s="110"/>
      <c r="Y441" s="110"/>
      <c r="Z441" s="110"/>
    </row>
    <row r="442" spans="1:26" ht="15.75" customHeight="1">
      <c r="A442" s="118" t="s">
        <v>118</v>
      </c>
      <c r="B442" s="119" t="s">
        <v>119</v>
      </c>
      <c r="C442" s="110" t="s">
        <v>754</v>
      </c>
      <c r="D442" s="110" t="s">
        <v>1372</v>
      </c>
      <c r="E442" s="121">
        <v>239.03992143787721</v>
      </c>
      <c r="F442" s="121">
        <f>IF(D442="CO2",E442,IF(D442="CH4",E442*'State 2005 Data'!$J$16,IF(D442="N2O",'State 2005 Data'!$J$17,IF(D442="Other",E442))))</f>
        <v>239.03992143787721</v>
      </c>
      <c r="G442" s="110"/>
      <c r="H442" s="100"/>
      <c r="I442" s="110"/>
      <c r="J442" s="110"/>
      <c r="K442" s="110"/>
      <c r="L442" s="110"/>
      <c r="M442" s="110"/>
      <c r="N442" s="110"/>
      <c r="O442" s="110"/>
      <c r="P442" s="110"/>
      <c r="Q442" s="110"/>
      <c r="R442" s="110"/>
      <c r="S442" s="110"/>
      <c r="T442" s="110"/>
      <c r="U442" s="110"/>
      <c r="V442" s="110"/>
      <c r="W442" s="110"/>
      <c r="X442" s="110"/>
      <c r="Y442" s="110"/>
      <c r="Z442" s="110"/>
    </row>
    <row r="443" spans="1:26" ht="15.75" customHeight="1">
      <c r="A443" s="118" t="s">
        <v>118</v>
      </c>
      <c r="B443" s="119" t="s">
        <v>119</v>
      </c>
      <c r="C443" s="110" t="s">
        <v>754</v>
      </c>
      <c r="D443" s="110" t="s">
        <v>332</v>
      </c>
      <c r="E443" s="120">
        <v>49.593006651916163</v>
      </c>
      <c r="F443" s="121">
        <f>IF(D443="CO2",E443,IF(D443="CH4",E443*'State 2005 Data'!$J$16,IF(D443="N2O",'State 2005 Data'!$J$17,IF(D443="Other",E443))))</f>
        <v>55.544167450146105</v>
      </c>
      <c r="G443" s="110"/>
      <c r="H443" s="100"/>
      <c r="I443" s="110"/>
      <c r="J443" s="110"/>
      <c r="K443" s="110"/>
      <c r="L443" s="110"/>
      <c r="M443" s="110"/>
      <c r="N443" s="110"/>
      <c r="O443" s="110"/>
      <c r="P443" s="110"/>
      <c r="Q443" s="110"/>
      <c r="R443" s="110"/>
      <c r="S443" s="110"/>
      <c r="T443" s="110"/>
      <c r="U443" s="110"/>
      <c r="V443" s="110"/>
      <c r="W443" s="110"/>
      <c r="X443" s="110"/>
      <c r="Y443" s="110"/>
      <c r="Z443" s="110"/>
    </row>
    <row r="444" spans="1:26" ht="15.75" customHeight="1">
      <c r="A444" s="118" t="s">
        <v>118</v>
      </c>
      <c r="B444" s="119" t="s">
        <v>119</v>
      </c>
      <c r="C444" s="110" t="s">
        <v>754</v>
      </c>
      <c r="D444" s="110" t="s">
        <v>334</v>
      </c>
      <c r="E444" s="120">
        <v>0.31381401959941407</v>
      </c>
      <c r="F444" s="121">
        <f>IF(D444="CO2",E444,IF(D444="CH4",E444*'State 2005 Data'!$J$16,IF(D444="N2O",'State 2005 Data'!$J$17,IF(D444="Other",E444))))</f>
        <v>0.88926174496644295</v>
      </c>
      <c r="G444" s="110"/>
      <c r="H444" s="100"/>
      <c r="I444" s="110"/>
      <c r="J444" s="110"/>
      <c r="K444" s="110"/>
      <c r="L444" s="110"/>
      <c r="M444" s="110"/>
      <c r="N444" s="110"/>
      <c r="O444" s="110"/>
      <c r="P444" s="110"/>
      <c r="Q444" s="110"/>
      <c r="R444" s="110"/>
      <c r="S444" s="110"/>
      <c r="T444" s="110"/>
      <c r="U444" s="110"/>
      <c r="V444" s="110"/>
      <c r="W444" s="110"/>
      <c r="X444" s="110"/>
      <c r="Y444" s="110"/>
      <c r="Z444" s="110"/>
    </row>
    <row r="445" spans="1:26" ht="15.75" customHeight="1">
      <c r="A445" s="118" t="s">
        <v>118</v>
      </c>
      <c r="B445" s="119" t="s">
        <v>119</v>
      </c>
      <c r="C445" s="110" t="s">
        <v>754</v>
      </c>
      <c r="D445" s="110" t="s">
        <v>1893</v>
      </c>
      <c r="E445" s="120">
        <v>9.6342224411450221</v>
      </c>
      <c r="F445" s="121">
        <f>IF(D445="CO2",E445,IF(D445="CH4",E445*'State 2005 Data'!$J$16,IF(D445="N2O",'State 2005 Data'!$J$17,IF(D445="Other",E445))))</f>
        <v>9.6342224411450221</v>
      </c>
      <c r="G445" s="110"/>
      <c r="H445" s="100"/>
      <c r="I445" s="110"/>
      <c r="J445" s="110"/>
      <c r="K445" s="110"/>
      <c r="L445" s="110"/>
      <c r="M445" s="110"/>
      <c r="N445" s="110"/>
      <c r="O445" s="110"/>
      <c r="P445" s="110"/>
      <c r="Q445" s="110"/>
      <c r="R445" s="110"/>
      <c r="S445" s="110"/>
      <c r="T445" s="110"/>
      <c r="U445" s="110"/>
      <c r="V445" s="110"/>
      <c r="W445" s="110"/>
      <c r="X445" s="110"/>
      <c r="Y445" s="110"/>
      <c r="Z445" s="110"/>
    </row>
    <row r="446" spans="1:26" ht="15.75" customHeight="1">
      <c r="A446" s="118" t="s">
        <v>127</v>
      </c>
      <c r="B446" s="119" t="s">
        <v>128</v>
      </c>
      <c r="C446" s="110" t="s">
        <v>1029</v>
      </c>
      <c r="D446" s="110" t="s">
        <v>1372</v>
      </c>
      <c r="E446" s="120">
        <v>40.915728782347827</v>
      </c>
      <c r="F446" s="121">
        <f>IF(D446="CO2",E446,IF(D446="CH4",E446*'State 2005 Data'!$J$16,IF(D446="N2O",'State 2005 Data'!$J$17,IF(D446="Other",E446))))</f>
        <v>40.915728782347827</v>
      </c>
      <c r="G446" s="110"/>
      <c r="H446" s="100"/>
      <c r="I446" s="110"/>
      <c r="J446" s="110"/>
      <c r="K446" s="110"/>
      <c r="L446" s="110"/>
      <c r="M446" s="110"/>
      <c r="N446" s="110"/>
      <c r="O446" s="110"/>
      <c r="P446" s="110"/>
      <c r="Q446" s="110"/>
      <c r="R446" s="110"/>
      <c r="S446" s="110"/>
      <c r="T446" s="110"/>
      <c r="U446" s="110"/>
      <c r="V446" s="110"/>
      <c r="W446" s="110"/>
      <c r="X446" s="110"/>
      <c r="Y446" s="110"/>
      <c r="Z446" s="110"/>
    </row>
    <row r="447" spans="1:26" ht="15.75" customHeight="1">
      <c r="A447" s="118" t="s">
        <v>127</v>
      </c>
      <c r="B447" s="119" t="s">
        <v>128</v>
      </c>
      <c r="C447" s="110" t="s">
        <v>1029</v>
      </c>
      <c r="D447" s="110" t="s">
        <v>332</v>
      </c>
      <c r="E447" s="120">
        <v>1.8761313250000002E-2</v>
      </c>
      <c r="F447" s="121">
        <f>IF(D447="CO2",E447,IF(D447="CH4",E447*'State 2005 Data'!$J$16,IF(D447="N2O",'State 2005 Data'!$J$17,IF(D447="Other",E447))))</f>
        <v>2.1012670840000004E-2</v>
      </c>
      <c r="G447" s="110"/>
      <c r="H447" s="100"/>
      <c r="I447" s="110"/>
      <c r="J447" s="110"/>
      <c r="K447" s="110"/>
      <c r="L447" s="110"/>
      <c r="M447" s="110"/>
      <c r="N447" s="110"/>
      <c r="O447" s="110"/>
      <c r="P447" s="110"/>
      <c r="Q447" s="110"/>
      <c r="R447" s="110"/>
      <c r="S447" s="110"/>
      <c r="T447" s="110"/>
      <c r="U447" s="110"/>
      <c r="V447" s="110"/>
      <c r="W447" s="110"/>
      <c r="X447" s="110"/>
      <c r="Y447" s="110"/>
      <c r="Z447" s="110"/>
    </row>
    <row r="448" spans="1:26" ht="15.75" customHeight="1">
      <c r="A448" s="118" t="s">
        <v>127</v>
      </c>
      <c r="B448" s="119" t="s">
        <v>128</v>
      </c>
      <c r="C448" s="110" t="s">
        <v>1029</v>
      </c>
      <c r="D448" s="110" t="s">
        <v>334</v>
      </c>
      <c r="E448" s="120">
        <v>0.18168430326000001</v>
      </c>
      <c r="F448" s="121">
        <f>IF(D448="CO2",E448,IF(D448="CH4",E448*'State 2005 Data'!$J$16,IF(D448="N2O",'State 2005 Data'!$J$17,IF(D448="Other",E448))))</f>
        <v>0.88926174496644295</v>
      </c>
      <c r="G448" s="110"/>
      <c r="H448" s="100"/>
      <c r="I448" s="110"/>
      <c r="J448" s="110"/>
      <c r="K448" s="110"/>
      <c r="L448" s="110"/>
      <c r="M448" s="110"/>
      <c r="N448" s="110"/>
      <c r="O448" s="110"/>
      <c r="P448" s="110"/>
      <c r="Q448" s="110"/>
      <c r="R448" s="110"/>
      <c r="S448" s="110"/>
      <c r="T448" s="110"/>
      <c r="U448" s="110"/>
      <c r="V448" s="110"/>
      <c r="W448" s="110"/>
      <c r="X448" s="110"/>
      <c r="Y448" s="110"/>
      <c r="Z448" s="110"/>
    </row>
    <row r="449" spans="1:26" ht="15.75" customHeight="1">
      <c r="A449" s="118" t="s">
        <v>127</v>
      </c>
      <c r="B449" s="119" t="s">
        <v>128</v>
      </c>
      <c r="C449" s="110" t="s">
        <v>1029</v>
      </c>
      <c r="D449" s="122" t="s">
        <v>1893</v>
      </c>
      <c r="E449" s="120"/>
      <c r="F449" s="121">
        <f>IF(D449="CO2",E449,IF(D449="CH4",E449*'State 2005 Data'!$J$16,IF(D449="N2O",'State 2005 Data'!$J$17,IF(D449="Other",E449))))</f>
        <v>0</v>
      </c>
      <c r="G449" s="110"/>
      <c r="H449" s="100"/>
      <c r="I449" s="110"/>
      <c r="J449" s="110"/>
      <c r="K449" s="110"/>
      <c r="L449" s="110"/>
      <c r="M449" s="110"/>
      <c r="N449" s="110"/>
      <c r="O449" s="110"/>
      <c r="P449" s="110"/>
      <c r="Q449" s="110"/>
      <c r="R449" s="110"/>
      <c r="S449" s="110"/>
      <c r="T449" s="110"/>
      <c r="U449" s="110"/>
      <c r="V449" s="110"/>
      <c r="W449" s="110"/>
      <c r="X449" s="110"/>
      <c r="Y449" s="110"/>
      <c r="Z449" s="110"/>
    </row>
    <row r="450" spans="1:26" ht="15.75" customHeight="1">
      <c r="A450" s="118" t="s">
        <v>127</v>
      </c>
      <c r="B450" s="119" t="s">
        <v>128</v>
      </c>
      <c r="C450" s="110" t="s">
        <v>1361</v>
      </c>
      <c r="D450" s="110" t="s">
        <v>1372</v>
      </c>
      <c r="E450" s="120">
        <v>14.055786910967299</v>
      </c>
      <c r="F450" s="121">
        <f>IF(D450="CO2",E450,IF(D450="CH4",E450*'State 2005 Data'!$J$16,IF(D450="N2O",'State 2005 Data'!$J$17,IF(D450="Other",E450))))</f>
        <v>14.055786910967299</v>
      </c>
      <c r="G450" s="110"/>
      <c r="H450" s="100"/>
      <c r="I450" s="110"/>
      <c r="J450" s="110"/>
      <c r="K450" s="110"/>
      <c r="L450" s="110"/>
      <c r="M450" s="110"/>
      <c r="N450" s="110"/>
      <c r="O450" s="110"/>
      <c r="P450" s="110"/>
      <c r="Q450" s="110"/>
      <c r="R450" s="110"/>
      <c r="S450" s="110"/>
      <c r="T450" s="110"/>
      <c r="U450" s="110"/>
      <c r="V450" s="110"/>
      <c r="W450" s="110"/>
      <c r="X450" s="110"/>
      <c r="Y450" s="110"/>
      <c r="Z450" s="110"/>
    </row>
    <row r="451" spans="1:26" ht="15.75" customHeight="1">
      <c r="A451" s="118" t="s">
        <v>127</v>
      </c>
      <c r="B451" s="119" t="s">
        <v>128</v>
      </c>
      <c r="C451" s="110" t="s">
        <v>1361</v>
      </c>
      <c r="D451" s="110" t="s">
        <v>332</v>
      </c>
      <c r="E451" s="120">
        <v>0.16596348375</v>
      </c>
      <c r="F451" s="121">
        <f>IF(D451="CO2",E451,IF(D451="CH4",E451*'State 2005 Data'!$J$16,IF(D451="N2O",'State 2005 Data'!$J$17,IF(D451="Other",E451))))</f>
        <v>0.18587910180000003</v>
      </c>
      <c r="G451" s="110"/>
      <c r="H451" s="100"/>
      <c r="I451" s="110"/>
      <c r="J451" s="110"/>
      <c r="K451" s="110"/>
      <c r="L451" s="110"/>
      <c r="M451" s="110"/>
      <c r="N451" s="110"/>
      <c r="O451" s="110"/>
      <c r="P451" s="110"/>
      <c r="Q451" s="110"/>
      <c r="R451" s="110"/>
      <c r="S451" s="110"/>
      <c r="T451" s="110"/>
      <c r="U451" s="110"/>
      <c r="V451" s="110"/>
      <c r="W451" s="110"/>
      <c r="X451" s="110"/>
      <c r="Y451" s="110"/>
      <c r="Z451" s="110"/>
    </row>
    <row r="452" spans="1:26" ht="15.75" customHeight="1">
      <c r="A452" s="118" t="s">
        <v>127</v>
      </c>
      <c r="B452" s="119" t="s">
        <v>128</v>
      </c>
      <c r="C452" s="110" t="s">
        <v>1361</v>
      </c>
      <c r="D452" s="110" t="s">
        <v>334</v>
      </c>
      <c r="E452" s="120">
        <v>3.9168667040000001E-2</v>
      </c>
      <c r="F452" s="121">
        <f>IF(D452="CO2",E452,IF(D452="CH4",E452*'State 2005 Data'!$J$16,IF(D452="N2O",'State 2005 Data'!$J$17,IF(D452="Other",E452))))</f>
        <v>0.88926174496644295</v>
      </c>
      <c r="G452" s="110"/>
      <c r="H452" s="100"/>
      <c r="I452" s="110"/>
      <c r="J452" s="110"/>
      <c r="K452" s="110"/>
      <c r="L452" s="110"/>
      <c r="M452" s="110"/>
      <c r="N452" s="110"/>
      <c r="O452" s="110"/>
      <c r="P452" s="110"/>
      <c r="Q452" s="110"/>
      <c r="R452" s="110"/>
      <c r="S452" s="110"/>
      <c r="T452" s="110"/>
      <c r="U452" s="110"/>
      <c r="V452" s="110"/>
      <c r="W452" s="110"/>
      <c r="X452" s="110"/>
      <c r="Y452" s="110"/>
      <c r="Z452" s="110"/>
    </row>
    <row r="453" spans="1:26" ht="15.75" customHeight="1">
      <c r="A453" s="118" t="s">
        <v>127</v>
      </c>
      <c r="B453" s="119" t="s">
        <v>128</v>
      </c>
      <c r="C453" s="110" t="s">
        <v>1361</v>
      </c>
      <c r="D453" s="122" t="s">
        <v>1893</v>
      </c>
      <c r="E453" s="120"/>
      <c r="F453" s="121">
        <f>IF(D453="CO2",E453,IF(D453="CH4",E453*'State 2005 Data'!$J$16,IF(D453="N2O",'State 2005 Data'!$J$17,IF(D453="Other",E453))))</f>
        <v>0</v>
      </c>
      <c r="G453" s="110"/>
      <c r="H453" s="100"/>
      <c r="I453" s="110"/>
      <c r="J453" s="110"/>
      <c r="K453" s="110"/>
      <c r="L453" s="110"/>
      <c r="M453" s="110"/>
      <c r="N453" s="110"/>
      <c r="O453" s="110"/>
      <c r="P453" s="110"/>
      <c r="Q453" s="110"/>
      <c r="R453" s="110"/>
      <c r="S453" s="110"/>
      <c r="T453" s="110"/>
      <c r="U453" s="110"/>
      <c r="V453" s="110"/>
      <c r="W453" s="110"/>
      <c r="X453" s="110"/>
      <c r="Y453" s="110"/>
      <c r="Z453" s="110"/>
    </row>
    <row r="454" spans="1:26" ht="15.75" customHeight="1">
      <c r="A454" s="118" t="s">
        <v>127</v>
      </c>
      <c r="B454" s="119" t="s">
        <v>128</v>
      </c>
      <c r="C454" s="110" t="s">
        <v>305</v>
      </c>
      <c r="D454" s="110" t="s">
        <v>1372</v>
      </c>
      <c r="E454" s="120">
        <v>55.53174867671175</v>
      </c>
      <c r="F454" s="121">
        <f>IF(D454="CO2",E454,IF(D454="CH4",E454*'State 2005 Data'!$J$16,IF(D454="N2O",'State 2005 Data'!$J$17,IF(D454="Other",E454))))</f>
        <v>55.53174867671175</v>
      </c>
      <c r="G454" s="110"/>
      <c r="H454" s="100"/>
      <c r="I454" s="110"/>
      <c r="J454" s="110"/>
      <c r="K454" s="110"/>
      <c r="L454" s="110"/>
      <c r="M454" s="110"/>
      <c r="N454" s="110"/>
      <c r="O454" s="110"/>
      <c r="P454" s="110"/>
      <c r="Q454" s="110"/>
      <c r="R454" s="110"/>
      <c r="S454" s="110"/>
      <c r="T454" s="110"/>
      <c r="U454" s="110"/>
      <c r="V454" s="110"/>
      <c r="W454" s="110"/>
      <c r="X454" s="110"/>
      <c r="Y454" s="110"/>
      <c r="Z454" s="110"/>
    </row>
    <row r="455" spans="1:26" ht="15.75" customHeight="1">
      <c r="A455" s="118" t="s">
        <v>127</v>
      </c>
      <c r="B455" s="119" t="s">
        <v>128</v>
      </c>
      <c r="C455" s="110" t="s">
        <v>305</v>
      </c>
      <c r="D455" s="110" t="s">
        <v>332</v>
      </c>
      <c r="E455" s="120">
        <v>8.2130164830722538E-2</v>
      </c>
      <c r="F455" s="121">
        <f>IF(D455="CO2",E455,IF(D455="CH4",E455*'State 2005 Data'!$J$16,IF(D455="N2O",'State 2005 Data'!$J$17,IF(D455="Other",E455))))</f>
        <v>9.1985784610409252E-2</v>
      </c>
      <c r="G455" s="110"/>
      <c r="H455" s="100"/>
      <c r="I455" s="110"/>
      <c r="J455" s="110"/>
      <c r="K455" s="110"/>
      <c r="L455" s="110"/>
      <c r="M455" s="110"/>
      <c r="N455" s="110"/>
      <c r="O455" s="110"/>
      <c r="P455" s="110"/>
      <c r="Q455" s="110"/>
      <c r="R455" s="110"/>
      <c r="S455" s="110"/>
      <c r="T455" s="110"/>
      <c r="U455" s="110"/>
      <c r="V455" s="110"/>
      <c r="W455" s="110"/>
      <c r="X455" s="110"/>
      <c r="Y455" s="110"/>
      <c r="Z455" s="110"/>
    </row>
    <row r="456" spans="1:26" ht="15.75" customHeight="1">
      <c r="A456" s="118" t="s">
        <v>127</v>
      </c>
      <c r="B456" s="119" t="s">
        <v>128</v>
      </c>
      <c r="C456" s="110" t="s">
        <v>305</v>
      </c>
      <c r="D456" s="110" t="s">
        <v>334</v>
      </c>
      <c r="E456" s="120">
        <v>1.066754909309976</v>
      </c>
      <c r="F456" s="121">
        <f>IF(D456="CO2",E456,IF(D456="CH4",E456*'State 2005 Data'!$J$16,IF(D456="N2O",'State 2005 Data'!$J$17,IF(D456="Other",E456))))</f>
        <v>0.88926174496644295</v>
      </c>
      <c r="G456" s="110"/>
      <c r="H456" s="100"/>
      <c r="I456" s="110"/>
      <c r="J456" s="110"/>
      <c r="K456" s="110"/>
      <c r="L456" s="110"/>
      <c r="M456" s="110"/>
      <c r="N456" s="110"/>
      <c r="O456" s="110"/>
      <c r="P456" s="110"/>
      <c r="Q456" s="110"/>
      <c r="R456" s="110"/>
      <c r="S456" s="110"/>
      <c r="T456" s="110"/>
      <c r="U456" s="110"/>
      <c r="V456" s="110"/>
      <c r="W456" s="110"/>
      <c r="X456" s="110"/>
      <c r="Y456" s="110"/>
      <c r="Z456" s="110"/>
    </row>
    <row r="457" spans="1:26" ht="15.75" customHeight="1">
      <c r="A457" s="118" t="s">
        <v>127</v>
      </c>
      <c r="B457" s="119" t="s">
        <v>128</v>
      </c>
      <c r="C457" s="110" t="s">
        <v>305</v>
      </c>
      <c r="D457" s="122" t="s">
        <v>1893</v>
      </c>
      <c r="E457" s="120"/>
      <c r="F457" s="121">
        <f>IF(D457="CO2",E457,IF(D457="CH4",E457*'State 2005 Data'!$J$16,IF(D457="N2O",'State 2005 Data'!$J$17,IF(D457="Other",E457))))</f>
        <v>0</v>
      </c>
      <c r="G457" s="110"/>
      <c r="H457" s="100"/>
      <c r="I457" s="110"/>
      <c r="J457" s="110"/>
      <c r="K457" s="110"/>
      <c r="L457" s="110"/>
      <c r="M457" s="110"/>
      <c r="N457" s="110"/>
      <c r="O457" s="110"/>
      <c r="P457" s="110"/>
      <c r="Q457" s="110"/>
      <c r="R457" s="110"/>
      <c r="S457" s="110"/>
      <c r="T457" s="110"/>
      <c r="U457" s="110"/>
      <c r="V457" s="110"/>
      <c r="W457" s="110"/>
      <c r="X457" s="110"/>
      <c r="Y457" s="110"/>
      <c r="Z457" s="110"/>
    </row>
    <row r="458" spans="1:26" ht="15.75" customHeight="1">
      <c r="A458" s="118" t="s">
        <v>127</v>
      </c>
      <c r="B458" s="119" t="s">
        <v>128</v>
      </c>
      <c r="C458" s="110" t="s">
        <v>754</v>
      </c>
      <c r="D458" s="110" t="s">
        <v>1372</v>
      </c>
      <c r="E458" s="121">
        <v>19.73451573117886</v>
      </c>
      <c r="F458" s="121">
        <f>IF(D458="CO2",E458,IF(D458="CH4",E458*'State 2005 Data'!$J$16,IF(D458="N2O",'State 2005 Data'!$J$17,IF(D458="Other",E458))))</f>
        <v>19.73451573117886</v>
      </c>
      <c r="G458" s="110"/>
      <c r="H458" s="100"/>
      <c r="I458" s="110"/>
      <c r="J458" s="110"/>
      <c r="K458" s="110"/>
      <c r="L458" s="110"/>
      <c r="M458" s="110"/>
      <c r="N458" s="110"/>
      <c r="O458" s="110"/>
      <c r="P458" s="110"/>
      <c r="Q458" s="110"/>
      <c r="R458" s="110"/>
      <c r="S458" s="110"/>
      <c r="T458" s="110"/>
      <c r="U458" s="110"/>
      <c r="V458" s="110"/>
      <c r="W458" s="110"/>
      <c r="X458" s="110"/>
      <c r="Y458" s="110"/>
      <c r="Z458" s="110"/>
    </row>
    <row r="459" spans="1:26" ht="15.75" customHeight="1">
      <c r="A459" s="118" t="s">
        <v>127</v>
      </c>
      <c r="B459" s="119" t="s">
        <v>128</v>
      </c>
      <c r="C459" s="110" t="s">
        <v>754</v>
      </c>
      <c r="D459" s="110" t="s">
        <v>332</v>
      </c>
      <c r="E459" s="120">
        <v>7.4961926934250647</v>
      </c>
      <c r="F459" s="121">
        <f>IF(D459="CO2",E459,IF(D459="CH4",E459*'State 2005 Data'!$J$16,IF(D459="N2O",'State 2005 Data'!$J$17,IF(D459="Other",E459))))</f>
        <v>8.3957358166360727</v>
      </c>
      <c r="G459" s="110"/>
      <c r="H459" s="100"/>
      <c r="I459" s="110"/>
      <c r="J459" s="110"/>
      <c r="K459" s="110"/>
      <c r="L459" s="110"/>
      <c r="M459" s="110"/>
      <c r="N459" s="110"/>
      <c r="O459" s="110"/>
      <c r="P459" s="110"/>
      <c r="Q459" s="110"/>
      <c r="R459" s="110"/>
      <c r="S459" s="110"/>
      <c r="T459" s="110"/>
      <c r="U459" s="110"/>
      <c r="V459" s="110"/>
      <c r="W459" s="110"/>
      <c r="X459" s="110"/>
      <c r="Y459" s="110"/>
      <c r="Z459" s="110"/>
    </row>
    <row r="460" spans="1:26" ht="15.75" customHeight="1">
      <c r="A460" s="118" t="s">
        <v>127</v>
      </c>
      <c r="B460" s="119" t="s">
        <v>128</v>
      </c>
      <c r="C460" s="110" t="s">
        <v>754</v>
      </c>
      <c r="D460" s="110" t="s">
        <v>334</v>
      </c>
      <c r="E460" s="120">
        <v>0.11873688243837199</v>
      </c>
      <c r="F460" s="121">
        <f>IF(D460="CO2",E460,IF(D460="CH4",E460*'State 2005 Data'!$J$16,IF(D460="N2O",'State 2005 Data'!$J$17,IF(D460="Other",E460))))</f>
        <v>0.88926174496644295</v>
      </c>
      <c r="G460" s="110"/>
      <c r="H460" s="100"/>
      <c r="I460" s="110"/>
      <c r="J460" s="110"/>
      <c r="K460" s="110"/>
      <c r="L460" s="110"/>
      <c r="M460" s="110"/>
      <c r="N460" s="110"/>
      <c r="O460" s="110"/>
      <c r="P460" s="110"/>
      <c r="Q460" s="110"/>
      <c r="R460" s="110"/>
      <c r="S460" s="110"/>
      <c r="T460" s="110"/>
      <c r="U460" s="110"/>
      <c r="V460" s="110"/>
      <c r="W460" s="110"/>
      <c r="X460" s="110"/>
      <c r="Y460" s="110"/>
      <c r="Z460" s="110"/>
    </row>
    <row r="461" spans="1:26" ht="15.75" customHeight="1">
      <c r="A461" s="118" t="s">
        <v>127</v>
      </c>
      <c r="B461" s="119" t="s">
        <v>128</v>
      </c>
      <c r="C461" s="110" t="s">
        <v>754</v>
      </c>
      <c r="D461" s="110" t="s">
        <v>1893</v>
      </c>
      <c r="E461" s="120">
        <v>2.8546214147963642</v>
      </c>
      <c r="F461" s="121">
        <f>IF(D461="CO2",E461,IF(D461="CH4",E461*'State 2005 Data'!$J$16,IF(D461="N2O",'State 2005 Data'!$J$17,IF(D461="Other",E461))))</f>
        <v>2.8546214147963642</v>
      </c>
      <c r="G461" s="110"/>
      <c r="H461" s="100"/>
      <c r="I461" s="110"/>
      <c r="J461" s="110"/>
      <c r="K461" s="110"/>
      <c r="L461" s="110"/>
      <c r="M461" s="110"/>
      <c r="N461" s="110"/>
      <c r="O461" s="110"/>
      <c r="P461" s="110"/>
      <c r="Q461" s="110"/>
      <c r="R461" s="110"/>
      <c r="S461" s="110"/>
      <c r="T461" s="110"/>
      <c r="U461" s="110"/>
      <c r="V461" s="110"/>
      <c r="W461" s="110"/>
      <c r="X461" s="110"/>
      <c r="Y461" s="110"/>
      <c r="Z461" s="110"/>
    </row>
    <row r="462" spans="1:26" ht="15.75" customHeight="1">
      <c r="A462" s="118" t="s">
        <v>1</v>
      </c>
      <c r="B462" s="119" t="s">
        <v>134</v>
      </c>
      <c r="C462" s="110" t="s">
        <v>1029</v>
      </c>
      <c r="D462" s="110" t="s">
        <v>1372</v>
      </c>
      <c r="E462" s="120">
        <v>48.065965744464222</v>
      </c>
      <c r="F462" s="121">
        <f>IF(D462="CO2",E462,IF(D462="CH4",E462*'State 2005 Data'!$J$16,IF(D462="N2O",'State 2005 Data'!$J$17,IF(D462="Other",E462))))</f>
        <v>48.065965744464222</v>
      </c>
      <c r="G462" s="110"/>
      <c r="H462" s="100"/>
      <c r="I462" s="110"/>
      <c r="J462" s="110"/>
      <c r="K462" s="110"/>
      <c r="L462" s="110"/>
      <c r="M462" s="110"/>
      <c r="N462" s="110"/>
      <c r="O462" s="110"/>
      <c r="P462" s="110"/>
      <c r="Q462" s="110"/>
      <c r="R462" s="110"/>
      <c r="S462" s="110"/>
      <c r="T462" s="110"/>
      <c r="U462" s="110"/>
      <c r="V462" s="110"/>
      <c r="W462" s="110"/>
      <c r="X462" s="110"/>
      <c r="Y462" s="110"/>
      <c r="Z462" s="110"/>
    </row>
    <row r="463" spans="1:26" ht="15.75" customHeight="1">
      <c r="A463" s="118" t="s">
        <v>1</v>
      </c>
      <c r="B463" s="119" t="s">
        <v>134</v>
      </c>
      <c r="C463" s="110" t="s">
        <v>1029</v>
      </c>
      <c r="D463" s="110" t="s">
        <v>332</v>
      </c>
      <c r="E463" s="120">
        <v>1.538845625E-2</v>
      </c>
      <c r="F463" s="121">
        <f>IF(D463="CO2",E463,IF(D463="CH4",E463*'State 2005 Data'!$J$16,IF(D463="N2O",'State 2005 Data'!$J$17,IF(D463="Other",E463))))</f>
        <v>1.7235071000000001E-2</v>
      </c>
      <c r="G463" s="110"/>
      <c r="H463" s="100"/>
      <c r="I463" s="110"/>
      <c r="J463" s="110"/>
      <c r="K463" s="110"/>
      <c r="L463" s="110"/>
      <c r="M463" s="110"/>
      <c r="N463" s="110"/>
      <c r="O463" s="110"/>
      <c r="P463" s="110"/>
      <c r="Q463" s="110"/>
      <c r="R463" s="110"/>
      <c r="S463" s="110"/>
      <c r="T463" s="110"/>
      <c r="U463" s="110"/>
      <c r="V463" s="110"/>
      <c r="W463" s="110"/>
      <c r="X463" s="110"/>
      <c r="Y463" s="110"/>
      <c r="Z463" s="110"/>
    </row>
    <row r="464" spans="1:26" ht="15.75" customHeight="1">
      <c r="A464" s="118" t="s">
        <v>1</v>
      </c>
      <c r="B464" s="119" t="s">
        <v>134</v>
      </c>
      <c r="C464" s="110" t="s">
        <v>1029</v>
      </c>
      <c r="D464" s="110" t="s">
        <v>334</v>
      </c>
      <c r="E464" s="120">
        <v>0.21783692124000001</v>
      </c>
      <c r="F464" s="121">
        <f>IF(D464="CO2",E464,IF(D464="CH4",E464*'State 2005 Data'!$J$16,IF(D464="N2O",'State 2005 Data'!$J$17,IF(D464="Other",E464))))</f>
        <v>0.88926174496644295</v>
      </c>
      <c r="G464" s="110"/>
      <c r="H464" s="100"/>
      <c r="I464" s="110"/>
      <c r="J464" s="110"/>
      <c r="K464" s="110"/>
      <c r="L464" s="110"/>
      <c r="M464" s="110"/>
      <c r="N464" s="110"/>
      <c r="O464" s="110"/>
      <c r="P464" s="110"/>
      <c r="Q464" s="110"/>
      <c r="R464" s="110"/>
      <c r="S464" s="110"/>
      <c r="T464" s="110"/>
      <c r="U464" s="110"/>
      <c r="V464" s="110"/>
      <c r="W464" s="110"/>
      <c r="X464" s="110"/>
      <c r="Y464" s="110"/>
      <c r="Z464" s="110"/>
    </row>
    <row r="465" spans="1:26" ht="15.75" customHeight="1">
      <c r="A465" s="118" t="s">
        <v>1</v>
      </c>
      <c r="B465" s="119" t="s">
        <v>134</v>
      </c>
      <c r="C465" s="110" t="s">
        <v>1029</v>
      </c>
      <c r="D465" s="122" t="s">
        <v>1893</v>
      </c>
      <c r="E465" s="120"/>
      <c r="F465" s="121">
        <f>IF(D465="CO2",E465,IF(D465="CH4",E465*'State 2005 Data'!$J$16,IF(D465="N2O",'State 2005 Data'!$J$17,IF(D465="Other",E465))))</f>
        <v>0</v>
      </c>
      <c r="G465" s="110"/>
      <c r="H465" s="100"/>
      <c r="I465" s="110"/>
      <c r="J465" s="110"/>
      <c r="K465" s="110"/>
      <c r="L465" s="110"/>
      <c r="M465" s="110"/>
      <c r="N465" s="110"/>
      <c r="O465" s="110"/>
      <c r="P465" s="110"/>
      <c r="Q465" s="110"/>
      <c r="R465" s="110"/>
      <c r="S465" s="110"/>
      <c r="T465" s="110"/>
      <c r="U465" s="110"/>
      <c r="V465" s="110"/>
      <c r="W465" s="110"/>
      <c r="X465" s="110"/>
      <c r="Y465" s="110"/>
      <c r="Z465" s="110"/>
    </row>
    <row r="466" spans="1:26" ht="15.75" customHeight="1">
      <c r="A466" s="118" t="s">
        <v>1</v>
      </c>
      <c r="B466" s="119" t="s">
        <v>134</v>
      </c>
      <c r="C466" s="110" t="s">
        <v>1361</v>
      </c>
      <c r="D466" s="110" t="s">
        <v>1372</v>
      </c>
      <c r="E466" s="120">
        <v>16.087753185364559</v>
      </c>
      <c r="F466" s="121">
        <f>IF(D466="CO2",E466,IF(D466="CH4",E466*'State 2005 Data'!$J$16,IF(D466="N2O",'State 2005 Data'!$J$17,IF(D466="Other",E466))))</f>
        <v>16.087753185364559</v>
      </c>
      <c r="G466" s="110"/>
      <c r="H466" s="100"/>
      <c r="I466" s="110"/>
      <c r="J466" s="110"/>
      <c r="K466" s="110"/>
      <c r="L466" s="110"/>
      <c r="M466" s="110"/>
      <c r="N466" s="110"/>
      <c r="O466" s="110"/>
      <c r="P466" s="110"/>
      <c r="Q466" s="110"/>
      <c r="R466" s="110"/>
      <c r="S466" s="110"/>
      <c r="T466" s="110"/>
      <c r="U466" s="110"/>
      <c r="V466" s="110"/>
      <c r="W466" s="110"/>
      <c r="X466" s="110"/>
      <c r="Y466" s="110"/>
      <c r="Z466" s="110"/>
    </row>
    <row r="467" spans="1:26" ht="15.75" customHeight="1">
      <c r="A467" s="118" t="s">
        <v>1</v>
      </c>
      <c r="B467" s="119" t="s">
        <v>134</v>
      </c>
      <c r="C467" s="110" t="s">
        <v>1361</v>
      </c>
      <c r="D467" s="110" t="s">
        <v>332</v>
      </c>
      <c r="E467" s="120">
        <v>0.25319798724999998</v>
      </c>
      <c r="F467" s="121">
        <f>IF(D467="CO2",E467,IF(D467="CH4",E467*'State 2005 Data'!$J$16,IF(D467="N2O",'State 2005 Data'!$J$17,IF(D467="Other",E467))))</f>
        <v>0.28358174572</v>
      </c>
      <c r="G467" s="110"/>
      <c r="H467" s="100"/>
      <c r="I467" s="110"/>
      <c r="J467" s="110"/>
      <c r="K467" s="110"/>
      <c r="L467" s="110"/>
      <c r="M467" s="110"/>
      <c r="N467" s="110"/>
      <c r="O467" s="110"/>
      <c r="P467" s="110"/>
      <c r="Q467" s="110"/>
      <c r="R467" s="110"/>
      <c r="S467" s="110"/>
      <c r="T467" s="110"/>
      <c r="U467" s="110"/>
      <c r="V467" s="110"/>
      <c r="W467" s="110"/>
      <c r="X467" s="110"/>
      <c r="Y467" s="110"/>
      <c r="Z467" s="110"/>
    </row>
    <row r="468" spans="1:26" ht="15.75" customHeight="1">
      <c r="A468" s="118" t="s">
        <v>1</v>
      </c>
      <c r="B468" s="119" t="s">
        <v>134</v>
      </c>
      <c r="C468" s="110" t="s">
        <v>1361</v>
      </c>
      <c r="D468" s="110" t="s">
        <v>334</v>
      </c>
      <c r="E468" s="120">
        <v>5.2062316479999989E-2</v>
      </c>
      <c r="F468" s="121">
        <f>IF(D468="CO2",E468,IF(D468="CH4",E468*'State 2005 Data'!$J$16,IF(D468="N2O",'State 2005 Data'!$J$17,IF(D468="Other",E468))))</f>
        <v>0.88926174496644295</v>
      </c>
      <c r="G468" s="110"/>
      <c r="H468" s="100"/>
      <c r="I468" s="110"/>
      <c r="J468" s="110"/>
      <c r="K468" s="110"/>
      <c r="L468" s="110"/>
      <c r="M468" s="110"/>
      <c r="N468" s="110"/>
      <c r="O468" s="110"/>
      <c r="P468" s="110"/>
      <c r="Q468" s="110"/>
      <c r="R468" s="110"/>
      <c r="S468" s="110"/>
      <c r="T468" s="110"/>
      <c r="U468" s="110"/>
      <c r="V468" s="110"/>
      <c r="W468" s="110"/>
      <c r="X468" s="110"/>
      <c r="Y468" s="110"/>
      <c r="Z468" s="110"/>
    </row>
    <row r="469" spans="1:26" ht="15.75" customHeight="1">
      <c r="A469" s="118" t="s">
        <v>1</v>
      </c>
      <c r="B469" s="119" t="s">
        <v>134</v>
      </c>
      <c r="C469" s="110" t="s">
        <v>1361</v>
      </c>
      <c r="D469" s="122" t="s">
        <v>1893</v>
      </c>
      <c r="E469" s="120"/>
      <c r="F469" s="121">
        <f>IF(D469="CO2",E469,IF(D469="CH4",E469*'State 2005 Data'!$J$16,IF(D469="N2O",'State 2005 Data'!$J$17,IF(D469="Other",E469))))</f>
        <v>0</v>
      </c>
      <c r="G469" s="110"/>
      <c r="H469" s="100"/>
      <c r="I469" s="110"/>
      <c r="J469" s="110"/>
      <c r="K469" s="110"/>
      <c r="L469" s="110"/>
      <c r="M469" s="110"/>
      <c r="N469" s="110"/>
      <c r="O469" s="110"/>
      <c r="P469" s="110"/>
      <c r="Q469" s="110"/>
      <c r="R469" s="110"/>
      <c r="S469" s="110"/>
      <c r="T469" s="110"/>
      <c r="U469" s="110"/>
      <c r="V469" s="110"/>
      <c r="W469" s="110"/>
      <c r="X469" s="110"/>
      <c r="Y469" s="110"/>
      <c r="Z469" s="110"/>
    </row>
    <row r="470" spans="1:26" ht="15.75" customHeight="1">
      <c r="A470" s="118" t="s">
        <v>1</v>
      </c>
      <c r="B470" s="119" t="s">
        <v>134</v>
      </c>
      <c r="C470" s="110" t="s">
        <v>305</v>
      </c>
      <c r="D470" s="110" t="s">
        <v>1372</v>
      </c>
      <c r="E470" s="120">
        <v>30.188246103116491</v>
      </c>
      <c r="F470" s="121">
        <f>IF(D470="CO2",E470,IF(D470="CH4",E470*'State 2005 Data'!$J$16,IF(D470="N2O",'State 2005 Data'!$J$17,IF(D470="Other",E470))))</f>
        <v>30.188246103116491</v>
      </c>
      <c r="G470" s="110"/>
      <c r="H470" s="100"/>
      <c r="I470" s="110"/>
      <c r="J470" s="110"/>
      <c r="K470" s="110"/>
      <c r="L470" s="110"/>
      <c r="M470" s="110"/>
      <c r="N470" s="110"/>
      <c r="O470" s="110"/>
      <c r="P470" s="110"/>
      <c r="Q470" s="110"/>
      <c r="R470" s="110"/>
      <c r="S470" s="110"/>
      <c r="T470" s="110"/>
      <c r="U470" s="110"/>
      <c r="V470" s="110"/>
      <c r="W470" s="110"/>
      <c r="X470" s="110"/>
      <c r="Y470" s="110"/>
      <c r="Z470" s="110"/>
    </row>
    <row r="471" spans="1:26" ht="15.75" customHeight="1">
      <c r="A471" s="118" t="s">
        <v>1</v>
      </c>
      <c r="B471" s="119" t="s">
        <v>134</v>
      </c>
      <c r="C471" s="110" t="s">
        <v>305</v>
      </c>
      <c r="D471" s="110" t="s">
        <v>332</v>
      </c>
      <c r="E471" s="120">
        <v>8.2130164830722538E-2</v>
      </c>
      <c r="F471" s="121">
        <f>IF(D471="CO2",E471,IF(D471="CH4",E471*'State 2005 Data'!$J$16,IF(D471="N2O",'State 2005 Data'!$J$17,IF(D471="Other",E471))))</f>
        <v>9.1985784610409252E-2</v>
      </c>
      <c r="G471" s="110"/>
      <c r="H471" s="100"/>
      <c r="I471" s="110"/>
      <c r="J471" s="110"/>
      <c r="K471" s="110"/>
      <c r="L471" s="110"/>
      <c r="M471" s="110"/>
      <c r="N471" s="110"/>
      <c r="O471" s="110"/>
      <c r="P471" s="110"/>
      <c r="Q471" s="110"/>
      <c r="R471" s="110"/>
      <c r="S471" s="110"/>
      <c r="T471" s="110"/>
      <c r="U471" s="110"/>
      <c r="V471" s="110"/>
      <c r="W471" s="110"/>
      <c r="X471" s="110"/>
      <c r="Y471" s="110"/>
      <c r="Z471" s="110"/>
    </row>
    <row r="472" spans="1:26" ht="15.75" customHeight="1">
      <c r="A472" s="118" t="s">
        <v>1</v>
      </c>
      <c r="B472" s="119" t="s">
        <v>134</v>
      </c>
      <c r="C472" s="110" t="s">
        <v>305</v>
      </c>
      <c r="D472" s="110" t="s">
        <v>334</v>
      </c>
      <c r="E472" s="120">
        <v>1.066754909309976</v>
      </c>
      <c r="F472" s="121">
        <f>IF(D472="CO2",E472,IF(D472="CH4",E472*'State 2005 Data'!$J$16,IF(D472="N2O",'State 2005 Data'!$J$17,IF(D472="Other",E472))))</f>
        <v>0.88926174496644295</v>
      </c>
      <c r="G472" s="110"/>
      <c r="H472" s="100"/>
      <c r="I472" s="110"/>
      <c r="J472" s="110"/>
      <c r="K472" s="110"/>
      <c r="L472" s="110"/>
      <c r="M472" s="110"/>
      <c r="N472" s="110"/>
      <c r="O472" s="110"/>
      <c r="P472" s="110"/>
      <c r="Q472" s="110"/>
      <c r="R472" s="110"/>
      <c r="S472" s="110"/>
      <c r="T472" s="110"/>
      <c r="U472" s="110"/>
      <c r="V472" s="110"/>
      <c r="W472" s="110"/>
      <c r="X472" s="110"/>
      <c r="Y472" s="110"/>
      <c r="Z472" s="110"/>
    </row>
    <row r="473" spans="1:26" ht="15.75" customHeight="1">
      <c r="A473" s="118" t="s">
        <v>1</v>
      </c>
      <c r="B473" s="119" t="s">
        <v>134</v>
      </c>
      <c r="C473" s="110" t="s">
        <v>305</v>
      </c>
      <c r="D473" s="122" t="s">
        <v>1893</v>
      </c>
      <c r="E473" s="120"/>
      <c r="F473" s="121">
        <f>IF(D473="CO2",E473,IF(D473="CH4",E473*'State 2005 Data'!$J$16,IF(D473="N2O",'State 2005 Data'!$J$17,IF(D473="Other",E473))))</f>
        <v>0</v>
      </c>
      <c r="G473" s="110"/>
      <c r="H473" s="100"/>
      <c r="I473" s="110"/>
      <c r="J473" s="110"/>
      <c r="K473" s="110"/>
      <c r="L473" s="110"/>
      <c r="M473" s="110"/>
      <c r="N473" s="110"/>
      <c r="O473" s="110"/>
      <c r="P473" s="110"/>
      <c r="Q473" s="110"/>
      <c r="R473" s="110"/>
      <c r="S473" s="110"/>
      <c r="T473" s="110"/>
      <c r="U473" s="110"/>
      <c r="V473" s="110"/>
      <c r="W473" s="110"/>
      <c r="X473" s="110"/>
      <c r="Y473" s="110"/>
      <c r="Z473" s="110"/>
    </row>
    <row r="474" spans="1:26" ht="15.75" customHeight="1">
      <c r="A474" s="118" t="s">
        <v>1</v>
      </c>
      <c r="B474" s="119" t="s">
        <v>134</v>
      </c>
      <c r="C474" s="110" t="s">
        <v>754</v>
      </c>
      <c r="D474" s="110" t="s">
        <v>1372</v>
      </c>
      <c r="E474" s="121">
        <v>16.95660984468033</v>
      </c>
      <c r="F474" s="121">
        <f>IF(D474="CO2",E474,IF(D474="CH4",E474*'State 2005 Data'!$J$16,IF(D474="N2O",'State 2005 Data'!$J$17,IF(D474="Other",E474))))</f>
        <v>16.95660984468033</v>
      </c>
      <c r="G474" s="110"/>
      <c r="H474" s="100"/>
      <c r="I474" s="110"/>
      <c r="J474" s="110"/>
      <c r="K474" s="110"/>
      <c r="L474" s="110"/>
      <c r="M474" s="110"/>
      <c r="N474" s="110"/>
      <c r="O474" s="110"/>
      <c r="P474" s="110"/>
      <c r="Q474" s="110"/>
      <c r="R474" s="110"/>
      <c r="S474" s="110"/>
      <c r="T474" s="110"/>
      <c r="U474" s="110"/>
      <c r="V474" s="110"/>
      <c r="W474" s="110"/>
      <c r="X474" s="110"/>
      <c r="Y474" s="110"/>
      <c r="Z474" s="110"/>
    </row>
    <row r="475" spans="1:26" ht="15.75" customHeight="1">
      <c r="A475" s="118" t="s">
        <v>1</v>
      </c>
      <c r="B475" s="119" t="s">
        <v>134</v>
      </c>
      <c r="C475" s="110" t="s">
        <v>754</v>
      </c>
      <c r="D475" s="110" t="s">
        <v>332</v>
      </c>
      <c r="E475" s="120">
        <v>1.9065722374176901</v>
      </c>
      <c r="F475" s="121">
        <f>IF(D475="CO2",E475,IF(D475="CH4",E475*'State 2005 Data'!$J$16,IF(D475="N2O",'State 2005 Data'!$J$17,IF(D475="Other",E475))))</f>
        <v>2.1353609059078131</v>
      </c>
      <c r="G475" s="110"/>
      <c r="H475" s="100"/>
      <c r="I475" s="110"/>
      <c r="J475" s="110"/>
      <c r="K475" s="110"/>
      <c r="L475" s="110"/>
      <c r="M475" s="110"/>
      <c r="N475" s="110"/>
      <c r="O475" s="110"/>
      <c r="P475" s="110"/>
      <c r="Q475" s="110"/>
      <c r="R475" s="110"/>
      <c r="S475" s="110"/>
      <c r="T475" s="110"/>
      <c r="U475" s="110"/>
      <c r="V475" s="110"/>
      <c r="W475" s="110"/>
      <c r="X475" s="110"/>
      <c r="Y475" s="110"/>
      <c r="Z475" s="110"/>
    </row>
    <row r="476" spans="1:26" ht="15.75" customHeight="1">
      <c r="A476" s="118" t="s">
        <v>1</v>
      </c>
      <c r="B476" s="119" t="s">
        <v>134</v>
      </c>
      <c r="C476" s="110" t="s">
        <v>754</v>
      </c>
      <c r="D476" s="110" t="s">
        <v>334</v>
      </c>
      <c r="E476" s="120">
        <v>0.102630120459305</v>
      </c>
      <c r="F476" s="121">
        <f>IF(D476="CO2",E476,IF(D476="CH4",E476*'State 2005 Data'!$J$16,IF(D476="N2O",'State 2005 Data'!$J$17,IF(D476="Other",E476))))</f>
        <v>0.88926174496644295</v>
      </c>
      <c r="G476" s="110"/>
      <c r="H476" s="100"/>
      <c r="I476" s="110"/>
      <c r="J476" s="110"/>
      <c r="K476" s="110"/>
      <c r="L476" s="110"/>
      <c r="M476" s="110"/>
      <c r="N476" s="110"/>
      <c r="O476" s="110"/>
      <c r="P476" s="110"/>
      <c r="Q476" s="110"/>
      <c r="R476" s="110"/>
      <c r="S476" s="110"/>
      <c r="T476" s="110"/>
      <c r="U476" s="110"/>
      <c r="V476" s="110"/>
      <c r="W476" s="110"/>
      <c r="X476" s="110"/>
      <c r="Y476" s="110"/>
      <c r="Z476" s="110"/>
    </row>
    <row r="477" spans="1:26" ht="15.75" customHeight="1">
      <c r="A477" s="118" t="s">
        <v>1</v>
      </c>
      <c r="B477" s="119" t="s">
        <v>134</v>
      </c>
      <c r="C477" s="110" t="s">
        <v>754</v>
      </c>
      <c r="D477" s="110" t="s">
        <v>1893</v>
      </c>
      <c r="E477" s="120">
        <v>2.078876388210924</v>
      </c>
      <c r="F477" s="121">
        <f>IF(D477="CO2",E477,IF(D477="CH4",E477*'State 2005 Data'!$J$16,IF(D477="N2O",'State 2005 Data'!$J$17,IF(D477="Other",E477))))</f>
        <v>2.078876388210924</v>
      </c>
      <c r="G477" s="110"/>
      <c r="H477" s="100"/>
      <c r="I477" s="110"/>
      <c r="J477" s="110"/>
      <c r="K477" s="110"/>
      <c r="L477" s="110"/>
      <c r="M477" s="110"/>
      <c r="N477" s="110"/>
      <c r="O477" s="110"/>
      <c r="P477" s="110"/>
      <c r="Q477" s="110"/>
      <c r="R477" s="110"/>
      <c r="S477" s="110"/>
      <c r="T477" s="110"/>
      <c r="U477" s="110"/>
      <c r="V477" s="110"/>
      <c r="W477" s="110"/>
      <c r="X477" s="110"/>
      <c r="Y477" s="110"/>
      <c r="Z477" s="110"/>
    </row>
    <row r="478" spans="1:26" ht="15.75" customHeight="1">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spans="1:26" ht="15.75" customHeight="1">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spans="1:26" ht="15.75" customHeight="1">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spans="1:26" ht="15.75" customHeight="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spans="1:26" ht="15.75" customHeight="1">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spans="1:26" ht="15.75" customHeight="1">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spans="1:26" ht="15.75" customHeight="1">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spans="1:26" ht="15.75" customHeight="1">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spans="1:26" ht="15.75" customHeight="1">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spans="1:26" ht="15.75" customHeight="1">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spans="1:26" ht="15.75" customHeight="1">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spans="1:26" ht="15.75" customHeight="1">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spans="1:26" ht="15.75" customHeight="1">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spans="1:26" ht="15.75" customHeight="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spans="1:26" ht="15.75" customHeight="1">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spans="1:26" ht="15.75" customHeight="1">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spans="1:26" ht="15.75" customHeight="1">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spans="1:26" ht="15.75" customHeight="1">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spans="1:26" ht="15.75" customHeight="1">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spans="1:26" ht="15.75" customHeight="1">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spans="1:26" ht="15.75" customHeight="1">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spans="1:26" ht="15.75" customHeight="1">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spans="1:26" ht="15.75" customHeight="1">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spans="1:26" ht="15.75" customHeight="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spans="1:26" ht="15.75" customHeight="1">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spans="1:26" ht="15.75" customHeight="1">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spans="1:26" ht="15.75" customHeight="1">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spans="1:26" ht="15.75" customHeight="1">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spans="1:26" ht="15.75" customHeight="1">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spans="1:26" ht="15.75" customHeight="1">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spans="1:26" ht="15.75" customHeight="1">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spans="1:26" ht="15.75" customHeight="1">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spans="1:26" ht="15.75" customHeight="1">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spans="1:26" ht="15.75" customHeight="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spans="1:26" ht="15.75" customHeight="1">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spans="1:26" ht="15.75" customHeight="1">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spans="1:26" ht="15.75" customHeight="1">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spans="1:26" ht="15.75" customHeight="1">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spans="1:26" ht="15.75" customHeight="1">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spans="1:26" ht="15.75" customHeight="1">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spans="1:26" ht="15.75" customHeight="1">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spans="1:26" ht="15.75" customHeight="1">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spans="1:26" ht="15.75" customHeight="1">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spans="1:26" ht="15.75" customHeight="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spans="1:26" ht="15.75" customHeight="1">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spans="1:26" ht="15.75" customHeight="1">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spans="1:26" ht="15.75" customHeight="1">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spans="1:26" ht="15.75" customHeight="1">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spans="1:26" ht="15.75" customHeight="1">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spans="1:26" ht="15.75" customHeight="1">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spans="1:26" ht="15.75" customHeight="1">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spans="1:26" ht="15.75" customHeight="1">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spans="1:26" ht="15.75" customHeight="1">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spans="1:26" ht="15.75" customHeight="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spans="1:26" ht="15.75" customHeight="1">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spans="1:26" ht="15.75" customHeight="1">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spans="1:26" ht="15.75" customHeight="1">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spans="1:26" ht="15.75" customHeight="1">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spans="1:26" ht="15.75" customHeight="1">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spans="1:26" ht="15.75" customHeight="1">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spans="1:26" ht="15.75" customHeight="1">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spans="1:26" ht="15.75" customHeight="1">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spans="1:26" ht="15.75" customHeight="1">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spans="1:26" ht="15.75" customHeight="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spans="1:26" ht="15.75" customHeight="1">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spans="1:26" ht="15.75" customHeight="1">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spans="1:26" ht="15.75" customHeight="1">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spans="1:26" ht="15.75" customHeight="1">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spans="1:26" ht="15.75" customHeight="1">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spans="1:26" ht="15.75" customHeight="1">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spans="1:26" ht="15.75" customHeight="1">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spans="1:26" ht="15.75" customHeight="1">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spans="1:26" ht="15.75" customHeight="1">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spans="1:26" ht="15.75" customHeight="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spans="1:26" ht="15.75" customHeight="1">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spans="1:26" ht="15.75" customHeight="1">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spans="1:26" ht="15.75" customHeight="1">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spans="1:26" ht="15.75" customHeight="1">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spans="1:26" ht="15.75" customHeight="1">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spans="1:26" ht="15.75" customHeight="1">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spans="1:26" ht="15.75" customHeight="1">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spans="1:26" ht="15.75" customHeight="1">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spans="1:26" ht="15.75" customHeight="1">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spans="1:26" ht="15.75" customHeight="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spans="1:26" ht="15.75" customHeight="1">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spans="1:26" ht="15.75" customHeight="1">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spans="1:26" ht="15.75" customHeight="1">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spans="1:26" ht="15.75" customHeight="1">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spans="1:26" ht="15.75" customHeight="1">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spans="1:26" ht="15.75" customHeight="1">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spans="1:26" ht="15.75" customHeight="1">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spans="1:26" ht="15.75" customHeight="1">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spans="1:26" ht="15.75" customHeight="1">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spans="1:26" ht="15.75" customHeight="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spans="1:26" ht="15.75" customHeight="1">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spans="1:26" ht="15.75" customHeight="1">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spans="1:26" ht="15.75" customHeight="1">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spans="1:26" ht="15.75" customHeight="1">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spans="1:26" ht="15.75" customHeight="1">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spans="1:26" ht="15.75" customHeight="1">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spans="1:26" ht="15.75" customHeight="1">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spans="1:26" ht="15.75" customHeight="1">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spans="1:26" ht="15.75" customHeight="1">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spans="1:26" ht="15.75" customHeight="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spans="1:26" ht="15.75" customHeight="1">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spans="1:26" ht="15.75" customHeight="1">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spans="1:26" ht="15.75" customHeight="1">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spans="1:26" ht="15.75" customHeight="1">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spans="1:26" ht="15.75" customHeight="1">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spans="1:26" ht="15.75" customHeight="1">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spans="1:26" ht="15.75" customHeight="1">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spans="1:26" ht="15.75" customHeight="1">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spans="1:26" ht="15.75" customHeight="1">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spans="1:26" ht="15.75" customHeight="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spans="1:26" ht="15.75" customHeight="1">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spans="1:26" ht="15.75" customHeight="1">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spans="1:26" ht="15.75" customHeight="1">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spans="1:26" ht="15.75" customHeight="1">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spans="1:26" ht="15.75" customHeight="1">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spans="1:26" ht="15.75" customHeight="1">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spans="1:26" ht="15.75" customHeight="1">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spans="1:26" ht="15.75" customHeight="1">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spans="1:26" ht="15.75" customHeight="1">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spans="1:26" ht="15.75" customHeight="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spans="1:26" ht="15.75" customHeight="1">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spans="1:26" ht="15.75" customHeight="1">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spans="1:26" ht="15.75" customHeight="1">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spans="1:26" ht="15.75" customHeight="1">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spans="1:26" ht="15.75" customHeight="1">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spans="1:26" ht="15.75" customHeight="1">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spans="1:26" ht="15.75" customHeight="1">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spans="1:26" ht="15.75" customHeight="1">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spans="1:26" ht="15.75" customHeight="1">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spans="1:26" ht="15.75" customHeight="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spans="1:26" ht="15.75" customHeight="1">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spans="1:26" ht="15.75" customHeight="1">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spans="1:26" ht="15.75" customHeight="1">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spans="1:26" ht="15.75" customHeight="1">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spans="1:26" ht="15.75" customHeight="1">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spans="1:26" ht="15.75" customHeight="1">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spans="1:26" ht="15.75" customHeight="1">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spans="1:26" ht="15.75" customHeight="1">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spans="1:26" ht="15.75" customHeight="1">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spans="1:26" ht="15.75" customHeight="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spans="1:26" ht="15.75" customHeight="1">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spans="1:26" ht="15.75" customHeight="1">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spans="1:26" ht="15.75" customHeight="1">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spans="1:26" ht="15.75" customHeight="1">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spans="1:26" ht="15.75" customHeight="1">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spans="1:26" ht="15.75" customHeight="1">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spans="1:26" ht="15.75" customHeight="1">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spans="1:26" ht="15.75" customHeight="1">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spans="1:26" ht="15.75" customHeight="1">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spans="1:26" ht="15.75" customHeight="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spans="1:26" ht="15.75" customHeight="1">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spans="1:26" ht="15.75" customHeight="1">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spans="1:26" ht="15.75" customHeight="1">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spans="1:26" ht="15.75" customHeight="1">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spans="1:26" ht="15.75" customHeight="1">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spans="1:26" ht="15.75" customHeight="1">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spans="1:26" ht="15.75" customHeight="1">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spans="1:26" ht="15.75" customHeight="1">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spans="1:26" ht="15.75" customHeight="1">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spans="1:26" ht="15.75" customHeight="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spans="1:26" ht="15.75" customHeight="1">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spans="1:26" ht="15.75" customHeight="1">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spans="1:26" ht="15.75" customHeight="1">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spans="1:26" ht="15.75" customHeight="1">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spans="1:26" ht="15.75" customHeight="1">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spans="1:26" ht="15.75" customHeight="1">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spans="1:26" ht="15.75" customHeight="1">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spans="1:26" ht="15.75" customHeight="1">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spans="1:26" ht="15.75" customHeight="1">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spans="1:26" ht="15.75" customHeight="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spans="1:26" ht="15.75" customHeight="1">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spans="1:26" ht="15.75" customHeight="1">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spans="1:26" ht="15.75" customHeight="1">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spans="1:26" ht="15.75" customHeight="1">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spans="1:26" ht="15.75" customHeight="1">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spans="1:26" ht="15.75" customHeight="1">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spans="1:26" ht="15.75" customHeight="1">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spans="1:26" ht="15.75" customHeight="1">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spans="1:26" ht="15.75" customHeight="1">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spans="1:26" ht="15.75" customHeight="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spans="1:26" ht="15.75" customHeight="1">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spans="1:26" ht="15.75" customHeight="1">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spans="1:26" ht="15.75" customHeight="1">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spans="1:26" ht="15.75" customHeight="1">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spans="1:26" ht="15.75" customHeight="1">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spans="1:26" ht="15.75" customHeight="1">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spans="1:26" ht="15.75" customHeight="1">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spans="1:26" ht="15.75" customHeight="1">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spans="1:26" ht="15.75" customHeight="1">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spans="1:26" ht="15.75" customHeight="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spans="1:26" ht="15.75" customHeight="1">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spans="1:26" ht="15.75" customHeight="1">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spans="1:26" ht="15.75" customHeight="1">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spans="1:26" ht="15.75" customHeight="1">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spans="1:26" ht="15.75" customHeight="1">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spans="1:26" ht="15.75" customHeight="1">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spans="1:26" ht="15.75" customHeight="1">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spans="1:26" ht="15.75" customHeight="1">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spans="1:26" ht="15.75" customHeight="1">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spans="1:26" ht="15.75" customHeight="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spans="1:26" ht="15.75" customHeight="1">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spans="1:26" ht="15.75" customHeight="1">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spans="1:26" ht="15.75" customHeight="1">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spans="1:26" ht="15.75" customHeight="1">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spans="1:26" ht="15.75" customHeight="1">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spans="1:26" ht="15.75" customHeight="1">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spans="1:26" ht="15.75" customHeight="1">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spans="1:26" ht="15.75" customHeight="1">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spans="1:26" ht="15.75" customHeight="1">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spans="1:26" ht="15.75" customHeight="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spans="1:26" ht="15.75" customHeight="1">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spans="1:26" ht="15.75" customHeight="1">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spans="1:26" ht="15.75" customHeight="1">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spans="1:26" ht="15.75" customHeight="1">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spans="1:26" ht="15.75" customHeight="1">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spans="1:26" ht="15.75" customHeight="1">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spans="1:26" ht="15.75" customHeight="1">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spans="1:26" ht="15.75" customHeight="1">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spans="1:26" ht="15.75" customHeight="1">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spans="1:26" ht="15.75" customHeight="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spans="1:26" ht="15.75" customHeight="1">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spans="1:26" ht="15.75" customHeight="1">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spans="1:26" ht="15.75" customHeight="1">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spans="1:26" ht="15.75" customHeight="1">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spans="1:26" ht="15.75" customHeight="1">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spans="1:26" ht="15.75" customHeight="1">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spans="1:26" ht="15.75" customHeight="1">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spans="1:26" ht="15.75" customHeight="1">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spans="1:26" ht="15.75" customHeight="1">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spans="1:26" ht="15.75" customHeight="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spans="1:26" ht="15.75" customHeight="1">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spans="1:26" ht="15.75" customHeight="1">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spans="1:26" ht="15.75" customHeight="1">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spans="1:26" ht="15.75" customHeight="1">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spans="1:26" ht="15.75" customHeight="1">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spans="1:26" ht="15.75" customHeight="1">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spans="1:26" ht="15.75" customHeight="1">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spans="1:26" ht="15.75" customHeight="1">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spans="1:26" ht="15.75" customHeight="1">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spans="1:26" ht="15.75" customHeight="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spans="1:26" ht="15.75" customHeight="1">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spans="1:26" ht="15.75" customHeight="1">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spans="1:26" ht="15.75" customHeight="1">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spans="1:26" ht="15.75" customHeight="1">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spans="1:26" ht="15.75" customHeight="1">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spans="1:26" ht="15.75" customHeight="1">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spans="1:26" ht="15.75" customHeight="1">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spans="1:26" ht="15.75" customHeight="1">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spans="1:26" ht="15.75" customHeight="1">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spans="1:26" ht="15.75" customHeight="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spans="1:26" ht="15.75" customHeight="1">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spans="1:26" ht="15.75" customHeight="1">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spans="1:26" ht="15.75" customHeight="1">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spans="1:26" ht="15.75" customHeight="1">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spans="1:26" ht="15.75" customHeight="1">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spans="1:26" ht="15.75" customHeight="1">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spans="1:26" ht="15.75" customHeight="1">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spans="1:26" ht="15.75" customHeight="1">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spans="1:26" ht="15.75" customHeight="1">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spans="1:26" ht="15.75" customHeight="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spans="1:26" ht="15.75" customHeight="1">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spans="1:26" ht="15.75" customHeight="1">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spans="1:26" ht="15.75" customHeight="1">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spans="1:26" ht="15.75" customHeight="1">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spans="1:26" ht="15.75" customHeight="1">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spans="1:26" ht="15.75" customHeight="1">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spans="1:26" ht="15.75" customHeight="1">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spans="1:26" ht="15.75" customHeight="1">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spans="1:26" ht="15.75" customHeight="1">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spans="1:26" ht="15.75" customHeight="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spans="1:26" ht="15.75" customHeight="1">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spans="1:26" ht="15.75" customHeight="1">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spans="1:26" ht="15.75" customHeight="1">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spans="1:26" ht="15.75" customHeight="1">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spans="1:26" ht="15.75" customHeight="1">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spans="1:26" ht="15.75" customHeight="1">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spans="1:26" ht="15.75" customHeight="1">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spans="1:26" ht="15.75" customHeight="1">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spans="1:26" ht="15.75" customHeight="1">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spans="1:26" ht="15.75" customHeight="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spans="1:26" ht="15.75" customHeight="1">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spans="1:26" ht="15.75" customHeight="1">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spans="1:26" ht="15.75" customHeight="1">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spans="1:26" ht="15.75" customHeight="1">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spans="1:26" ht="15.75" customHeight="1">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spans="1:26" ht="15.75" customHeight="1">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spans="1:26" ht="15.75" customHeight="1">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spans="1:26" ht="15.75" customHeight="1">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spans="1:26" ht="15.75" customHeight="1">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spans="1:26" ht="15.75" customHeight="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spans="1:26" ht="15.75" customHeight="1">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spans="1:26" ht="15.75" customHeight="1">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spans="1:26" ht="15.75" customHeight="1">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spans="1:26" ht="15.75" customHeight="1">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spans="1:26" ht="15.75" customHeight="1">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spans="1:26" ht="15.75" customHeight="1">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spans="1:26" ht="15.75" customHeight="1">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spans="1:26" ht="15.75" customHeight="1">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spans="1:26" ht="15.75" customHeight="1">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spans="1:26" ht="15.75" customHeight="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spans="1:26" ht="15.75" customHeight="1">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spans="1:26" ht="15.75" customHeight="1">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spans="1:26" ht="15.75" customHeight="1">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spans="1:26" ht="15.75" customHeight="1">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spans="1:26" ht="15.75" customHeight="1">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spans="1:26" ht="15.75" customHeight="1">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spans="1:26" ht="15.75" customHeight="1">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spans="1:26" ht="15.75" customHeight="1">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spans="1:26" ht="15.75" customHeight="1">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spans="1:26" ht="15.75" customHeight="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spans="1:26" ht="15.75" customHeight="1">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spans="1:26" ht="15.75" customHeight="1">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spans="1:26" ht="15.75" customHeight="1">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spans="1:26" ht="15.75" customHeight="1">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spans="1:26" ht="15.75" customHeight="1">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spans="1:26" ht="15.75" customHeight="1">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spans="1:26" ht="15.75" customHeight="1">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spans="1:26" ht="15.75" customHeight="1">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spans="1:26" ht="15.75" customHeight="1">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spans="1:26" ht="15.75" customHeight="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spans="1:26" ht="15.75" customHeight="1">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spans="1:26" ht="15.75" customHeight="1">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spans="1:26" ht="15.75" customHeight="1">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spans="1:26" ht="15.75" customHeight="1">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spans="1:26" ht="15.75" customHeight="1">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spans="1:26" ht="15.75" customHeight="1">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spans="1:26" ht="15.75" customHeight="1">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spans="1:26" ht="15.75" customHeight="1">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spans="1:26" ht="15.75" customHeight="1">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spans="1:26" ht="15.75" customHeight="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spans="1:26" ht="15.75" customHeight="1">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spans="1:26" ht="15.75" customHeight="1">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spans="1:26" ht="15.75" customHeight="1">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spans="1:26" ht="15.75" customHeight="1">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spans="1:26" ht="15.75" customHeight="1">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spans="1:26" ht="15.75" customHeight="1">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spans="1:26" ht="15.75" customHeight="1">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spans="1:26" ht="15.75" customHeight="1">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spans="1:26" ht="15.75" customHeight="1">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spans="1:26" ht="15.75" customHeight="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spans="1:26" ht="15.75" customHeight="1">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spans="1:26" ht="15.75" customHeight="1">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spans="1:26" ht="15.75" customHeight="1">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spans="1:26" ht="15.75" customHeight="1">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spans="1:26" ht="15.75" customHeight="1">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spans="1:26" ht="15.75" customHeight="1">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spans="1:26" ht="15.75" customHeight="1">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spans="1:26" ht="15.75" customHeight="1">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spans="1:26" ht="15.75" customHeight="1">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spans="1:26" ht="15.75" customHeight="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spans="1:26" ht="15.75" customHeight="1">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spans="1:26" ht="15.75" customHeight="1">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spans="1:26" ht="15.75" customHeight="1">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spans="1:26" ht="15.75" customHeight="1">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spans="1:26" ht="15.75" customHeight="1">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spans="1:26" ht="15.75" customHeight="1">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spans="1:26" ht="15.75" customHeight="1">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spans="1:26" ht="15.75" customHeight="1">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spans="1:26" ht="15.75" customHeight="1">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spans="1:26" ht="15.75" customHeight="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spans="1:26" ht="15.75" customHeight="1">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spans="1:26" ht="15.75" customHeight="1">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spans="1:26" ht="15.75" customHeight="1">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spans="1:26" ht="15.75" customHeight="1">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spans="1:26" ht="15.75" customHeight="1">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spans="1:26" ht="15.75" customHeight="1">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spans="1:26" ht="15.75" customHeight="1">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spans="1:26" ht="15.75" customHeight="1">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spans="1:26" ht="15.75" customHeight="1">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spans="1:26" ht="15.75" customHeight="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spans="1:26" ht="15.75" customHeight="1">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spans="1:26" ht="15.75" customHeight="1">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spans="1:26" ht="15.75" customHeight="1">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spans="1:26" ht="15.75" customHeight="1">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spans="1:26" ht="15.75" customHeight="1">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spans="1:26" ht="15.75" customHeight="1">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spans="1:26" ht="15.75" customHeight="1">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spans="1:26" ht="15.75" customHeight="1">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spans="1:26" ht="15.75" customHeight="1">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spans="1:26" ht="15.75" customHeight="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spans="1:26" ht="15.75" customHeight="1">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spans="1:26" ht="15.75" customHeight="1">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spans="1:26" ht="15.75" customHeight="1">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spans="1:26" ht="15.75" customHeight="1">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spans="1:26" ht="15.75" customHeight="1">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spans="1:26" ht="15.75" customHeight="1">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spans="1:26" ht="15.75" customHeight="1">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spans="1:26" ht="15.75" customHeight="1">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spans="1:26" ht="15.75" customHeight="1">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spans="1:26" ht="15.75" customHeight="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spans="1:26" ht="15.75" customHeight="1">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spans="1:26" ht="15.75" customHeight="1">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spans="1:26" ht="15.75" customHeight="1">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spans="1:26" ht="15.75" customHeight="1">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spans="1:26" ht="15.75" customHeight="1">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spans="1:26" ht="15.75" customHeight="1">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spans="1:26" ht="15.75" customHeight="1">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spans="1:26" ht="15.75" customHeight="1">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spans="1:26" ht="15.75" customHeight="1">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spans="1:26" ht="15.75" customHeight="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spans="1:26" ht="15.75" customHeight="1">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spans="1:26" ht="15.75" customHeight="1">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spans="1:26" ht="15.75" customHeight="1">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spans="1:26" ht="15.75" customHeight="1">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spans="1:26" ht="15.75" customHeight="1">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spans="1:26" ht="15.75" customHeight="1">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spans="1:26" ht="15.75" customHeight="1">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spans="1:26" ht="15.75" customHeight="1">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spans="1:26" ht="15.75" customHeight="1">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spans="1:26" ht="15.75" customHeight="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spans="1:26" ht="15.75" customHeight="1">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spans="1:26" ht="15.75" customHeight="1">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spans="1:26" ht="15.75" customHeight="1">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spans="1:26" ht="15.75" customHeight="1">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spans="1:26" ht="15.75" customHeight="1">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spans="1:26" ht="15.75" customHeight="1">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spans="1:26" ht="15.75" customHeight="1">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spans="1:26" ht="15.75" customHeight="1">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spans="1:26" ht="15.75" customHeight="1">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spans="1:26" ht="15.75" customHeight="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spans="1:26" ht="15.75" customHeight="1">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spans="1:26" ht="15.75" customHeight="1">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spans="1:26" ht="15.75" customHeight="1">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spans="1:26" ht="15.75" customHeight="1">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spans="1:26" ht="15.75" customHeight="1">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spans="1:26" ht="15.75" customHeight="1">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spans="1:26" ht="15.75" customHeight="1">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spans="1:26" ht="15.75" customHeight="1">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spans="1:26" ht="15.75" customHeight="1">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spans="1:26" ht="15.75" customHeight="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spans="1:26" ht="15.75" customHeight="1">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spans="1:26" ht="15.75" customHeight="1">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spans="1:26" ht="15.75" customHeight="1">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spans="1:26" ht="15.75" customHeight="1">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spans="1:26" ht="15.75" customHeight="1">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spans="1:26" ht="15.75" customHeight="1">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spans="1:26" ht="15.75" customHeight="1">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spans="1:26" ht="15.75" customHeight="1">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spans="1:26" ht="15.75" customHeight="1">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spans="1:26" ht="15.75" customHeight="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spans="1:26" ht="15.75" customHeight="1">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spans="1:26" ht="15.75" customHeight="1">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spans="1:26" ht="15.75" customHeight="1">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spans="1:26" ht="15.75" customHeight="1">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spans="1:26" ht="15.75" customHeight="1">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spans="1:26" ht="15.75" customHeight="1">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spans="1:26" ht="15.75" customHeight="1">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spans="1:26" ht="15.75" customHeight="1">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spans="1:26" ht="15.75" customHeight="1">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spans="1:26" ht="15.75" customHeight="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spans="1:26" ht="15.75" customHeight="1">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spans="1:26" ht="15.75" customHeight="1">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spans="1:26" ht="15.75" customHeight="1">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spans="1:26" ht="15.75" customHeight="1">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spans="1:26" ht="15.75" customHeight="1">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spans="1:26" ht="15.75" customHeight="1">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spans="1:26" ht="15.75" customHeight="1">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spans="1:26" ht="15.75" customHeight="1">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spans="1:26" ht="15.75" customHeight="1">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spans="1:26" ht="15.75" customHeight="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spans="1:26" ht="15.75" customHeight="1">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spans="1:26" ht="15.75" customHeight="1">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spans="1:26" ht="15.75" customHeight="1">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spans="1:26" ht="15.75" customHeight="1">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spans="1:26" ht="15.75" customHeight="1">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spans="1:26" ht="15.75" customHeight="1">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spans="1:26" ht="15.75" customHeight="1">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spans="1:26" ht="15.75" customHeight="1">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spans="1:26" ht="15.75" customHeight="1">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spans="1:26" ht="15.75" customHeight="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spans="1:26" ht="15.75" customHeight="1">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spans="1:26" ht="15.75" customHeight="1">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spans="1:26" ht="15.75" customHeight="1">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spans="1:26" ht="15.75" customHeight="1">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spans="1:26" ht="15.75" customHeight="1">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spans="1:26" ht="15.75" customHeight="1">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spans="1:26" ht="15.75" customHeight="1">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spans="1:26" ht="15.75" customHeight="1">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spans="1:26" ht="15.75" customHeight="1">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spans="1:26" ht="15.75" customHeight="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spans="1:26" ht="15.75" customHeight="1">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spans="1:26" ht="15.75" customHeight="1">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spans="1:26" ht="15.75" customHeight="1">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spans="1:26" ht="15.75" customHeight="1">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spans="1:26" ht="15.75" customHeight="1">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spans="1:26" ht="15.75" customHeight="1">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spans="1:26" ht="15.75" customHeight="1">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spans="1:26" ht="15.75" customHeight="1">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spans="1:26" ht="15.75" customHeight="1">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spans="1:26" ht="15.75" customHeight="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spans="1:26" ht="15.75" customHeight="1">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spans="1:26" ht="15.75" customHeight="1">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spans="1:26" ht="15.75" customHeight="1">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spans="1:26" ht="15.75" customHeight="1">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spans="1:26" ht="15.75" customHeight="1">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spans="1:26" ht="15.75" customHeight="1">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spans="1:26" ht="15.75" customHeight="1">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spans="1:26" ht="15.75" customHeight="1">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spans="1:26" ht="15.75" customHeight="1">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spans="1:26" ht="15.75" customHeight="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spans="1:26" ht="15.75" customHeight="1">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spans="1:26" ht="15.75" customHeight="1">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spans="1:26" ht="15.75" customHeight="1">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spans="1:26" ht="15.75" customHeight="1">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spans="1:26" ht="15.75" customHeight="1">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spans="1:26" ht="15.75" customHeight="1">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spans="1:26" ht="15.75" customHeight="1">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spans="1:26" ht="15.75" customHeight="1">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spans="1:26" ht="15.75" customHeight="1">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spans="1:26" ht="15.75" customHeight="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spans="1:26" ht="15.75" customHeight="1">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spans="1:26" ht="15.75" customHeight="1">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spans="1:26" ht="15.75" customHeight="1">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spans="1:26" ht="15.75" customHeight="1">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spans="1:26" ht="15.75" customHeight="1">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row>
    <row r="997" spans="1:26" ht="15.75" customHeight="1">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row>
    <row r="998" spans="1:26" ht="15.75" customHeight="1">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row>
    <row r="999" spans="1:26" ht="15.75" customHeight="1">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row>
    <row r="1000" spans="1:26" ht="15.75" customHeight="1">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baseColWidth="10" defaultColWidth="8.83203125" defaultRowHeight="15"/>
  <cols>
    <col min="1" max="1" width="31.33203125" style="167" customWidth="1"/>
    <col min="2" max="2" width="28.1640625" style="167" customWidth="1"/>
    <col min="3" max="3" width="68" style="167" customWidth="1"/>
    <col min="4" max="7" width="8.83203125" style="167" customWidth="1"/>
    <col min="8" max="16384" width="8.83203125" style="167"/>
  </cols>
  <sheetData>
    <row r="1" spans="1:3">
      <c r="A1" s="29" t="s">
        <v>1927</v>
      </c>
      <c r="B1" s="29" t="s">
        <v>1928</v>
      </c>
    </row>
    <row r="2" spans="1:3" ht="64" customHeight="1">
      <c r="A2" t="s">
        <v>1929</v>
      </c>
      <c r="B2" t="s">
        <v>1930</v>
      </c>
      <c r="C2" s="146" t="s">
        <v>1931</v>
      </c>
    </row>
    <row r="3" spans="1:3">
      <c r="A3" t="s">
        <v>1932</v>
      </c>
      <c r="B3" t="s">
        <v>1933</v>
      </c>
    </row>
    <row r="4" spans="1:3">
      <c r="A4" t="s">
        <v>1934</v>
      </c>
      <c r="B4" t="s">
        <v>1935</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baseColWidth="10" defaultColWidth="9.1640625" defaultRowHeight="15"/>
  <cols>
    <col min="1" max="2" width="76.83203125" style="167" bestFit="1" customWidth="1"/>
    <col min="3" max="6" width="9.1640625" style="167" customWidth="1"/>
    <col min="7" max="16384" width="9.1640625" style="167"/>
  </cols>
  <sheetData>
    <row r="1" spans="1:2">
      <c r="A1" s="247" t="s">
        <v>1272</v>
      </c>
      <c r="B1" s="244"/>
    </row>
    <row r="2" spans="1:2">
      <c r="A2" s="71" t="s">
        <v>1273</v>
      </c>
      <c r="B2" s="71" t="s">
        <v>1274</v>
      </c>
    </row>
    <row r="3" spans="1:2" ht="16" customHeight="1">
      <c r="A3" s="72" t="s">
        <v>1275</v>
      </c>
      <c r="B3" t="str">
        <f t="shared" ref="B3:B40" si="0">A3</f>
        <v>million metric tons / year</v>
      </c>
    </row>
    <row r="4" spans="1:2" ht="16" customHeight="1">
      <c r="A4" s="72" t="s">
        <v>1276</v>
      </c>
      <c r="B4" t="str">
        <f t="shared" si="0"/>
        <v>g CO2e / 2019 dollar</v>
      </c>
    </row>
    <row r="5" spans="1:2" ht="16" customHeight="1">
      <c r="A5" s="73" t="s">
        <v>1277</v>
      </c>
      <c r="B5" t="str">
        <f t="shared" si="0"/>
        <v>thousand metric tons / year</v>
      </c>
    </row>
    <row r="6" spans="1:2" ht="16" customHeight="1">
      <c r="A6" s="73" t="s">
        <v>1278</v>
      </c>
      <c r="B6" t="str">
        <f t="shared" si="0"/>
        <v>g CO2 / 2019 dollar</v>
      </c>
    </row>
    <row r="7" spans="1:2" ht="16" customHeight="1">
      <c r="A7" s="73" t="s">
        <v>1279</v>
      </c>
      <c r="B7" t="str">
        <f t="shared" si="0"/>
        <v>2019 dollars / ton CO2e abated, Annual average abatement (MtCO2e)</v>
      </c>
    </row>
    <row r="8" spans="1:2" ht="16" customHeight="1">
      <c r="A8" s="73" t="s">
        <v>1280</v>
      </c>
      <c r="B8" t="str">
        <f t="shared" si="0"/>
        <v>billion 2019 dollars / year</v>
      </c>
    </row>
    <row r="9" spans="1:2" ht="16" customHeight="1">
      <c r="A9" s="73" t="s">
        <v>1281</v>
      </c>
      <c r="B9" t="str">
        <f t="shared" si="0"/>
        <v>billion 2019 dollars</v>
      </c>
    </row>
    <row r="10" spans="1:2" ht="16" customHeight="1">
      <c r="A10" s="73" t="s">
        <v>1282</v>
      </c>
      <c r="B10" t="str">
        <f t="shared" si="0"/>
        <v>jobs</v>
      </c>
    </row>
    <row r="11" spans="1:2" ht="16" customHeight="1">
      <c r="A11" s="73" t="s">
        <v>1283</v>
      </c>
      <c r="B11" t="str">
        <f t="shared" si="0"/>
        <v>incidents / year</v>
      </c>
    </row>
    <row r="12" spans="1:2" ht="16" customHeight="1">
      <c r="A12" s="73" t="s">
        <v>1284</v>
      </c>
      <c r="B12" t="str">
        <f t="shared" si="0"/>
        <v>% change</v>
      </c>
    </row>
    <row r="13" spans="1:2" ht="16" customHeight="1">
      <c r="A13" s="73" t="s">
        <v>1285</v>
      </c>
      <c r="B13" t="str">
        <f t="shared" si="0"/>
        <v>2019 dollars / employee-year</v>
      </c>
    </row>
    <row r="14" spans="1:2" ht="16" customHeight="1">
      <c r="A14" s="73" t="s">
        <v>1286</v>
      </c>
      <c r="B14" t="str">
        <f t="shared" si="0"/>
        <v>lives / year</v>
      </c>
    </row>
    <row r="15" spans="1:2" ht="16" customHeight="1">
      <c r="A15" s="73" t="s">
        <v>1287</v>
      </c>
      <c r="B15" t="str">
        <f t="shared" si="0"/>
        <v>terawatt-hours (TWh) / year</v>
      </c>
    </row>
    <row r="16" spans="1:2" ht="16" customHeight="1">
      <c r="A16" s="73" t="s">
        <v>1288</v>
      </c>
      <c r="B16" t="str">
        <f t="shared" si="0"/>
        <v>gigawatts (GW) / year</v>
      </c>
    </row>
    <row r="17" spans="1:2" ht="16" customHeight="1">
      <c r="A17" s="73" t="s">
        <v>1289</v>
      </c>
      <c r="B17" t="str">
        <f t="shared" si="0"/>
        <v>2019 dollars / megawatt-hour (MWh)</v>
      </c>
    </row>
    <row r="18" spans="1:2" ht="16" customHeight="1">
      <c r="A18" s="73" t="s">
        <v>1290</v>
      </c>
      <c r="B18" t="str">
        <f t="shared" si="0"/>
        <v>cubic km / yr</v>
      </c>
    </row>
    <row r="19" spans="1:2" ht="16" customHeight="1">
      <c r="A19" s="73" t="s">
        <v>1291</v>
      </c>
      <c r="B19" t="str">
        <f t="shared" si="0"/>
        <v>trillion passenger-miles / year</v>
      </c>
    </row>
    <row r="20" spans="1:2" ht="16" customHeight="1">
      <c r="A20" s="73" t="s">
        <v>1292</v>
      </c>
      <c r="B20" t="str">
        <f t="shared" si="0"/>
        <v>trillion freight ton-miles / year</v>
      </c>
    </row>
    <row r="21" spans="1:2" ht="16" customHeight="1">
      <c r="A21" s="73" t="s">
        <v>1293</v>
      </c>
      <c r="B21" t="str">
        <f t="shared" si="0"/>
        <v>million vehicles / year</v>
      </c>
    </row>
    <row r="22" spans="1:2" ht="16" customHeight="1">
      <c r="A22" s="73" t="s">
        <v>1294</v>
      </c>
      <c r="B22" t="str">
        <f t="shared" si="0"/>
        <v>thousand vehicles / year</v>
      </c>
    </row>
    <row r="23" spans="1:2" ht="16" customHeight="1">
      <c r="A23" s="73" t="s">
        <v>1295</v>
      </c>
      <c r="B23" t="str">
        <f t="shared" si="0"/>
        <v>million vehicles</v>
      </c>
    </row>
    <row r="24" spans="1:2" ht="16" customHeight="1">
      <c r="A24" s="73" t="s">
        <v>1296</v>
      </c>
      <c r="B24" t="str">
        <f t="shared" si="0"/>
        <v>thousand vehicles</v>
      </c>
    </row>
    <row r="25" spans="1:2" ht="16" customHeight="1">
      <c r="A25" s="73" t="s">
        <v>1297</v>
      </c>
      <c r="B25" t="str">
        <f t="shared" si="0"/>
        <v>quads / year</v>
      </c>
    </row>
    <row r="26" spans="1:2" ht="16" customHeight="1">
      <c r="A26" s="73" t="s">
        <v>1298</v>
      </c>
      <c r="B26" t="str">
        <f t="shared" si="0"/>
        <v>thousand BTU / 2019 dollar</v>
      </c>
    </row>
    <row r="27" spans="1:2" ht="16" customHeight="1">
      <c r="A27" s="73" t="s">
        <v>1299</v>
      </c>
      <c r="B27" t="str">
        <f t="shared" si="0"/>
        <v>millions of short tons / year</v>
      </c>
    </row>
    <row r="28" spans="1:2" ht="16" customHeight="1">
      <c r="A28" s="73" t="s">
        <v>1300</v>
      </c>
      <c r="B28" t="str">
        <f t="shared" si="0"/>
        <v>trillion cubic feet / year</v>
      </c>
    </row>
    <row r="29" spans="1:2" ht="16" customHeight="1">
      <c r="A29" s="73" t="s">
        <v>1301</v>
      </c>
      <c r="B29" t="str">
        <f t="shared" si="0"/>
        <v>million barrels / year</v>
      </c>
    </row>
    <row r="30" spans="1:2" ht="16" customHeight="1">
      <c r="A30" s="73" t="s">
        <v>1302</v>
      </c>
      <c r="B30" t="str">
        <f t="shared" si="0"/>
        <v>million gallons / year</v>
      </c>
    </row>
    <row r="31" spans="1:2" ht="16" customHeight="1">
      <c r="A31" s="73" t="s">
        <v>1303</v>
      </c>
      <c r="B31" t="str">
        <f t="shared" si="0"/>
        <v>trillion BTU / year</v>
      </c>
    </row>
    <row r="32" spans="1:2" ht="16" customHeight="1">
      <c r="A32" s="73" t="s">
        <v>1304</v>
      </c>
      <c r="B32" t="str">
        <f t="shared" si="0"/>
        <v>2019 dollars / short ton</v>
      </c>
    </row>
    <row r="33" spans="1:2" ht="16" customHeight="1">
      <c r="A33" s="73" t="s">
        <v>1305</v>
      </c>
      <c r="B33" t="str">
        <f t="shared" si="0"/>
        <v>2019 dollars / thousand cubic feet</v>
      </c>
    </row>
    <row r="34" spans="1:2" ht="16" customHeight="1">
      <c r="A34" s="73" t="s">
        <v>1306</v>
      </c>
      <c r="B34" t="str">
        <f t="shared" si="0"/>
        <v>2019 dollars / gallon</v>
      </c>
    </row>
    <row r="35" spans="1:2" ht="16" customHeight="1">
      <c r="A35" s="73" t="s">
        <v>1307</v>
      </c>
      <c r="B35" t="str">
        <f t="shared" si="0"/>
        <v>2019 dollars / barrel</v>
      </c>
    </row>
    <row r="36" spans="1:2" ht="16" customHeight="1">
      <c r="A36" s="73" t="s">
        <v>1308</v>
      </c>
      <c r="B36" t="str">
        <f t="shared" si="0"/>
        <v>2019 dollars / kg</v>
      </c>
    </row>
    <row r="37" spans="1:2" ht="16" customHeight="1">
      <c r="A37" s="73" t="s">
        <v>1309</v>
      </c>
      <c r="B37" t="str">
        <f t="shared" si="0"/>
        <v>2019 dollars / kilowatt-hour (kWh)</v>
      </c>
    </row>
    <row r="38" spans="1:2" ht="16" customHeight="1">
      <c r="A38" s="73" t="s">
        <v>1310</v>
      </c>
      <c r="B38" t="str">
        <f t="shared" si="0"/>
        <v>cost of eqpt. to capture 1 metric ton CO2e/yr (2019 dollars)</v>
      </c>
    </row>
    <row r="39" spans="1:2" ht="16" customHeight="1">
      <c r="A39" s="73" t="s">
        <v>1311</v>
      </c>
      <c r="B39" t="str">
        <f t="shared" si="0"/>
        <v>million 2019 dollars / megawatt (MW)</v>
      </c>
    </row>
    <row r="40" spans="1:2" ht="16" customHeight="1">
      <c r="A40" s="73" t="s">
        <v>1312</v>
      </c>
      <c r="B40" t="str">
        <f t="shared" si="0"/>
        <v>cost of eqpt. to produce 1 kg H2/yr (2019 dollars)</v>
      </c>
    </row>
    <row r="42" spans="1:2">
      <c r="A42" s="247" t="s">
        <v>1313</v>
      </c>
      <c r="B42" s="244"/>
    </row>
    <row r="43" spans="1:2">
      <c r="A43" s="71" t="s">
        <v>1273</v>
      </c>
      <c r="B43" s="71" t="s">
        <v>1274</v>
      </c>
    </row>
    <row r="44" spans="1:2">
      <c r="A44" s="79" t="s">
        <v>1314</v>
      </c>
      <c r="B44" t="str">
        <f>A44</f>
        <v>$/metric ton CO2e</v>
      </c>
    </row>
    <row r="45" spans="1:2">
      <c r="A45" s="79" t="s">
        <v>1315</v>
      </c>
      <c r="B45" t="str">
        <f>A45</f>
        <v>$/MWh</v>
      </c>
    </row>
    <row r="56" spans="1:1">
      <c r="A56" s="166"/>
    </row>
  </sheetData>
  <mergeCells count="2">
    <mergeCell ref="A1:B1"/>
    <mergeCell ref="A42:B4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baseColWidth="10" defaultColWidth="8.83203125" defaultRowHeight="15"/>
  <cols>
    <col min="1" max="1" width="13.33203125" style="167" customWidth="1"/>
    <col min="2" max="2" width="9.1640625" style="58" customWidth="1"/>
    <col min="4" max="4" width="46" style="167" customWidth="1"/>
    <col min="5" max="5" width="9.1640625" style="167" customWidth="1"/>
  </cols>
  <sheetData>
    <row r="1" spans="1:4">
      <c r="A1" s="29" t="s">
        <v>1743</v>
      </c>
      <c r="B1" s="45"/>
      <c r="C1" s="79"/>
      <c r="D1" s="79"/>
    </row>
    <row r="2" spans="1:4">
      <c r="A2" s="44" t="s">
        <v>1744</v>
      </c>
      <c r="B2" s="46" t="s">
        <v>1745</v>
      </c>
      <c r="C2" s="44" t="s">
        <v>1746</v>
      </c>
      <c r="D2" s="44" t="s">
        <v>1747</v>
      </c>
    </row>
    <row r="3" spans="1:4">
      <c r="A3" t="s">
        <v>1748</v>
      </c>
      <c r="B3" s="58" t="s">
        <v>1749</v>
      </c>
      <c r="C3" s="51"/>
      <c r="D3" t="s">
        <v>604</v>
      </c>
    </row>
    <row r="4" spans="1:4">
      <c r="A4" t="s">
        <v>1750</v>
      </c>
      <c r="B4" s="65" t="s">
        <v>1751</v>
      </c>
      <c r="C4" s="50"/>
      <c r="D4" t="s">
        <v>602</v>
      </c>
    </row>
    <row r="5" spans="1:4">
      <c r="A5" t="s">
        <v>1752</v>
      </c>
      <c r="B5" s="58" t="s">
        <v>1753</v>
      </c>
      <c r="C5" s="61"/>
      <c r="D5" t="s">
        <v>600</v>
      </c>
    </row>
    <row r="6" spans="1:4">
      <c r="A6" t="s">
        <v>1754</v>
      </c>
      <c r="B6" s="58" t="s">
        <v>1709</v>
      </c>
      <c r="C6" s="55"/>
      <c r="D6" t="s">
        <v>1755</v>
      </c>
    </row>
    <row r="7" spans="1:4">
      <c r="A7" t="s">
        <v>1756</v>
      </c>
      <c r="B7" s="58" t="s">
        <v>1757</v>
      </c>
      <c r="C7" s="60"/>
      <c r="D7" t="s">
        <v>1758</v>
      </c>
    </row>
    <row r="8" spans="1:4">
      <c r="A8" t="s">
        <v>1759</v>
      </c>
      <c r="B8" s="58" t="s">
        <v>1760</v>
      </c>
      <c r="C8" s="63"/>
      <c r="D8" t="s">
        <v>596</v>
      </c>
    </row>
    <row r="9" spans="1:4">
      <c r="A9" t="s">
        <v>1761</v>
      </c>
      <c r="B9" s="58" t="s">
        <v>1762</v>
      </c>
      <c r="C9" s="54"/>
      <c r="D9" t="s">
        <v>613</v>
      </c>
    </row>
    <row r="10" spans="1:4">
      <c r="A10" t="s">
        <v>1763</v>
      </c>
      <c r="B10" s="47" t="s">
        <v>1764</v>
      </c>
      <c r="C10" s="43"/>
      <c r="D10" t="s">
        <v>593</v>
      </c>
    </row>
    <row r="11" spans="1:4">
      <c r="A11" t="s">
        <v>1765</v>
      </c>
      <c r="B11" s="58" t="s">
        <v>1766</v>
      </c>
      <c r="C11" s="56"/>
      <c r="D11" t="s">
        <v>590</v>
      </c>
    </row>
    <row r="12" spans="1:4">
      <c r="A12" t="s">
        <v>1767</v>
      </c>
      <c r="B12" s="65" t="s">
        <v>1768</v>
      </c>
      <c r="C12" s="52"/>
      <c r="D12" t="s">
        <v>1769</v>
      </c>
    </row>
    <row r="13" spans="1:4">
      <c r="A13" t="s">
        <v>1770</v>
      </c>
      <c r="B13" s="58" t="s">
        <v>1771</v>
      </c>
      <c r="C13" s="62"/>
      <c r="D13" t="s">
        <v>619</v>
      </c>
    </row>
    <row r="14" spans="1:4">
      <c r="A14" t="s">
        <v>1772</v>
      </c>
      <c r="B14" s="65" t="s">
        <v>1773</v>
      </c>
      <c r="C14" s="42"/>
      <c r="D14" t="s">
        <v>606</v>
      </c>
    </row>
    <row r="15" spans="1:4">
      <c r="A15" t="s">
        <v>1774</v>
      </c>
      <c r="B15" s="65" t="s">
        <v>1775</v>
      </c>
      <c r="C15" s="66"/>
      <c r="D15" t="s">
        <v>617</v>
      </c>
    </row>
    <row r="16" spans="1:4">
      <c r="A16" t="s">
        <v>1776</v>
      </c>
      <c r="B16" s="65">
        <v>740000</v>
      </c>
      <c r="C16" s="67"/>
      <c r="D16" t="s">
        <v>615</v>
      </c>
    </row>
    <row r="17" spans="1:4">
      <c r="A17" t="s">
        <v>1777</v>
      </c>
      <c r="B17" s="58" t="s">
        <v>1778</v>
      </c>
      <c r="C17" s="57"/>
      <c r="D17" t="s">
        <v>608</v>
      </c>
    </row>
    <row r="18" spans="1:4">
      <c r="A18" t="s">
        <v>1779</v>
      </c>
      <c r="B18" s="65" t="s">
        <v>1780</v>
      </c>
      <c r="C18" s="49"/>
      <c r="D18" t="s">
        <v>587</v>
      </c>
    </row>
    <row r="19" spans="1:4">
      <c r="A19" t="s">
        <v>1781</v>
      </c>
      <c r="B19" s="58" t="s">
        <v>1782</v>
      </c>
      <c r="C19" s="59"/>
      <c r="D19" t="s">
        <v>610</v>
      </c>
    </row>
    <row r="20" spans="1:4">
      <c r="A20" t="s">
        <v>1783</v>
      </c>
      <c r="B20" s="65" t="s">
        <v>1784</v>
      </c>
      <c r="C20" s="48"/>
      <c r="D20" t="s">
        <v>580</v>
      </c>
    </row>
    <row r="21" spans="1:4">
      <c r="A21" t="s">
        <v>1785</v>
      </c>
      <c r="B21" s="58" t="s">
        <v>1786</v>
      </c>
      <c r="C21" s="64"/>
      <c r="D21" t="s">
        <v>1787</v>
      </c>
    </row>
    <row r="23" spans="1:4">
      <c r="A23" s="29" t="s">
        <v>1788</v>
      </c>
      <c r="B23" s="45"/>
      <c r="C23" s="79"/>
      <c r="D23" s="79"/>
    </row>
    <row r="24" spans="1:4" s="44" customFormat="1">
      <c r="A24" s="44" t="s">
        <v>1744</v>
      </c>
      <c r="B24" s="46" t="s">
        <v>1745</v>
      </c>
      <c r="C24" s="44" t="s">
        <v>1746</v>
      </c>
      <c r="D24" s="44" t="s">
        <v>1789</v>
      </c>
    </row>
    <row r="25" spans="1:4">
      <c r="A25" t="s">
        <v>1761</v>
      </c>
      <c r="B25" s="58" t="s">
        <v>1762</v>
      </c>
      <c r="C25" s="54"/>
      <c r="D25" t="s">
        <v>1790</v>
      </c>
    </row>
    <row r="26" spans="1:4">
      <c r="A26" t="s">
        <v>1763</v>
      </c>
      <c r="B26" s="47" t="s">
        <v>1764</v>
      </c>
      <c r="C26" s="43"/>
      <c r="D26" t="s">
        <v>1791</v>
      </c>
    </row>
    <row r="27" spans="1:4">
      <c r="A27" t="s">
        <v>1779</v>
      </c>
      <c r="B27" s="58" t="s">
        <v>1780</v>
      </c>
      <c r="C27" s="49"/>
      <c r="D27" t="s">
        <v>305</v>
      </c>
    </row>
    <row r="28" spans="1:4">
      <c r="A28" t="s">
        <v>1754</v>
      </c>
      <c r="B28" s="58" t="s">
        <v>1709</v>
      </c>
      <c r="C28" s="55"/>
      <c r="D28" t="s">
        <v>1029</v>
      </c>
    </row>
    <row r="29" spans="1:4">
      <c r="A29" t="s">
        <v>1783</v>
      </c>
      <c r="B29" s="58">
        <v>969696</v>
      </c>
      <c r="C29" s="48"/>
      <c r="D29" t="s">
        <v>754</v>
      </c>
    </row>
    <row r="30" spans="1:4">
      <c r="A30" t="s">
        <v>1750</v>
      </c>
      <c r="B30" s="58" t="s">
        <v>1751</v>
      </c>
      <c r="C30" s="50"/>
      <c r="D30" t="s">
        <v>1367</v>
      </c>
    </row>
    <row r="31" spans="1:4">
      <c r="A31" t="s">
        <v>1765</v>
      </c>
      <c r="B31" s="58" t="s">
        <v>1766</v>
      </c>
      <c r="C31" s="56"/>
      <c r="D31" t="s">
        <v>776</v>
      </c>
    </row>
    <row r="32" spans="1:4">
      <c r="A32" t="s">
        <v>1777</v>
      </c>
      <c r="B32" s="58" t="s">
        <v>1778</v>
      </c>
      <c r="C32" s="57"/>
      <c r="D32" t="s">
        <v>774</v>
      </c>
    </row>
    <row r="33" spans="1:4">
      <c r="A33" t="s">
        <v>1748</v>
      </c>
      <c r="B33" s="58" t="s">
        <v>1749</v>
      </c>
      <c r="C33" s="53"/>
      <c r="D33" t="s">
        <v>1363</v>
      </c>
    </row>
    <row r="34" spans="1:4">
      <c r="A34" t="s">
        <v>1774</v>
      </c>
      <c r="B34" s="65" t="s">
        <v>1775</v>
      </c>
      <c r="C34" s="66"/>
      <c r="D34" t="s">
        <v>1792</v>
      </c>
    </row>
    <row r="36" spans="1:4">
      <c r="A36" s="29" t="s">
        <v>1793</v>
      </c>
      <c r="B36" s="45"/>
      <c r="C36" s="79"/>
      <c r="D36" s="79"/>
    </row>
    <row r="37" spans="1:4">
      <c r="A37" s="44" t="s">
        <v>1744</v>
      </c>
      <c r="B37" s="46" t="s">
        <v>1745</v>
      </c>
      <c r="C37" s="44" t="s">
        <v>1746</v>
      </c>
      <c r="D37" s="44" t="s">
        <v>1747</v>
      </c>
    </row>
    <row r="38" spans="1:4">
      <c r="A38" t="s">
        <v>1779</v>
      </c>
      <c r="B38" s="65" t="s">
        <v>1780</v>
      </c>
      <c r="C38" s="49"/>
      <c r="D38" t="s">
        <v>1794</v>
      </c>
    </row>
    <row r="39" spans="1:4">
      <c r="A39" t="s">
        <v>1783</v>
      </c>
      <c r="B39" s="58">
        <v>969696</v>
      </c>
      <c r="C39" s="48"/>
      <c r="D39" t="s">
        <v>763</v>
      </c>
    </row>
    <row r="40" spans="1:4">
      <c r="A40" t="s">
        <v>1750</v>
      </c>
      <c r="B40" s="58" t="s">
        <v>1751</v>
      </c>
      <c r="C40" s="50"/>
      <c r="D40" t="s">
        <v>1795</v>
      </c>
    </row>
    <row r="41" spans="1:4">
      <c r="A41" t="s">
        <v>1774</v>
      </c>
      <c r="B41" s="65" t="s">
        <v>1775</v>
      </c>
      <c r="C41" s="66"/>
      <c r="D41" t="s">
        <v>1796</v>
      </c>
    </row>
    <row r="43" spans="1:4">
      <c r="A43" s="29" t="s">
        <v>1797</v>
      </c>
      <c r="B43" s="45"/>
      <c r="C43" s="79"/>
      <c r="D43" s="79"/>
    </row>
    <row r="44" spans="1:4">
      <c r="A44" s="44" t="s">
        <v>1744</v>
      </c>
      <c r="B44" s="46" t="s">
        <v>1745</v>
      </c>
      <c r="C44" s="44" t="s">
        <v>1746</v>
      </c>
      <c r="D44" s="44" t="s">
        <v>1747</v>
      </c>
    </row>
    <row r="45" spans="1:4">
      <c r="A45" t="s">
        <v>1750</v>
      </c>
      <c r="B45" s="58" t="s">
        <v>1751</v>
      </c>
      <c r="C45" s="50"/>
      <c r="D45" t="s">
        <v>334</v>
      </c>
    </row>
    <row r="46" spans="1:4">
      <c r="A46" t="s">
        <v>1772</v>
      </c>
      <c r="B46" s="65" t="s">
        <v>1773</v>
      </c>
      <c r="C46" s="42"/>
      <c r="D46" t="s">
        <v>1798</v>
      </c>
    </row>
    <row r="47" spans="1:4">
      <c r="A47" t="s">
        <v>1779</v>
      </c>
      <c r="B47" s="65" t="s">
        <v>1780</v>
      </c>
      <c r="C47" s="49"/>
      <c r="D47" t="s">
        <v>332</v>
      </c>
    </row>
    <row r="48" spans="1:4">
      <c r="A48" t="s">
        <v>1783</v>
      </c>
      <c r="B48" s="65" t="s">
        <v>1784</v>
      </c>
      <c r="C48" s="48"/>
      <c r="D48" t="s">
        <v>1372</v>
      </c>
    </row>
    <row r="49" spans="1:4">
      <c r="B49" s="65"/>
    </row>
    <row r="50" spans="1:4">
      <c r="A50" s="29" t="s">
        <v>1799</v>
      </c>
      <c r="B50" s="45"/>
      <c r="C50" s="79"/>
      <c r="D50" s="79"/>
    </row>
    <row r="51" spans="1:4">
      <c r="A51" s="44" t="s">
        <v>1744</v>
      </c>
      <c r="B51" s="46" t="s">
        <v>1745</v>
      </c>
      <c r="C51" s="44" t="s">
        <v>1746</v>
      </c>
      <c r="D51" s="44" t="s">
        <v>1747</v>
      </c>
    </row>
    <row r="52" spans="1:4">
      <c r="A52" t="s">
        <v>1779</v>
      </c>
      <c r="B52" s="65" t="s">
        <v>1780</v>
      </c>
      <c r="C52" s="49"/>
      <c r="D52" t="s">
        <v>1800</v>
      </c>
    </row>
    <row r="53" spans="1:4">
      <c r="A53" t="s">
        <v>1761</v>
      </c>
      <c r="B53" s="58" t="s">
        <v>1762</v>
      </c>
      <c r="C53" s="54"/>
      <c r="D53" t="s">
        <v>1801</v>
      </c>
    </row>
    <row r="54" spans="1:4">
      <c r="A54" t="s">
        <v>1754</v>
      </c>
      <c r="B54" s="58" t="s">
        <v>1709</v>
      </c>
      <c r="C54" s="55"/>
      <c r="D54" t="s">
        <v>1063</v>
      </c>
    </row>
    <row r="55" spans="1:4">
      <c r="A55" t="s">
        <v>1750</v>
      </c>
      <c r="B55" s="65" t="s">
        <v>1751</v>
      </c>
      <c r="C55" s="50"/>
      <c r="D55" t="s">
        <v>1802</v>
      </c>
    </row>
    <row r="56" spans="1:4">
      <c r="A56" t="s">
        <v>1772</v>
      </c>
      <c r="B56" s="65" t="s">
        <v>1773</v>
      </c>
      <c r="C56" s="42"/>
      <c r="D56" t="s">
        <v>1400</v>
      </c>
    </row>
    <row r="58" spans="1:4">
      <c r="A58" s="29" t="s">
        <v>1803</v>
      </c>
      <c r="B58" s="45"/>
      <c r="C58" s="79"/>
      <c r="D58" s="79"/>
    </row>
    <row r="59" spans="1:4">
      <c r="A59" s="44" t="s">
        <v>1744</v>
      </c>
      <c r="B59" s="46" t="s">
        <v>1745</v>
      </c>
      <c r="C59" s="44" t="s">
        <v>1746</v>
      </c>
      <c r="D59" s="44" t="s">
        <v>1747</v>
      </c>
    </row>
    <row r="60" spans="1:4">
      <c r="A60" t="s">
        <v>1761</v>
      </c>
      <c r="B60" s="58" t="s">
        <v>1762</v>
      </c>
      <c r="C60" s="54"/>
      <c r="D60" t="s">
        <v>1804</v>
      </c>
    </row>
    <row r="61" spans="1:4">
      <c r="A61" t="s">
        <v>1779</v>
      </c>
      <c r="B61" s="65" t="s">
        <v>1780</v>
      </c>
      <c r="C61" s="49"/>
      <c r="D61" t="s">
        <v>1805</v>
      </c>
    </row>
    <row r="62" spans="1:4">
      <c r="A62" t="s">
        <v>1748</v>
      </c>
      <c r="B62" s="58" t="s">
        <v>1749</v>
      </c>
      <c r="C62" s="53"/>
      <c r="D62" t="s">
        <v>1806</v>
      </c>
    </row>
    <row r="63" spans="1:4">
      <c r="A63" t="s">
        <v>1785</v>
      </c>
      <c r="B63" s="58" t="s">
        <v>1786</v>
      </c>
      <c r="C63" s="64"/>
      <c r="D63" t="s">
        <v>1807</v>
      </c>
    </row>
    <row r="64" spans="1:4">
      <c r="A64" t="s">
        <v>1777</v>
      </c>
      <c r="B64" s="58" t="s">
        <v>1778</v>
      </c>
      <c r="C64" s="57"/>
      <c r="D64" t="s">
        <v>1808</v>
      </c>
    </row>
    <row r="66" spans="1:4">
      <c r="A66" s="29" t="s">
        <v>1809</v>
      </c>
      <c r="B66" s="45"/>
      <c r="C66" s="79"/>
      <c r="D66" s="79"/>
    </row>
    <row r="67" spans="1:4">
      <c r="A67" s="44" t="s">
        <v>1744</v>
      </c>
      <c r="B67" s="46" t="s">
        <v>1745</v>
      </c>
      <c r="C67" s="44" t="s">
        <v>1746</v>
      </c>
      <c r="D67" s="44" t="s">
        <v>1747</v>
      </c>
    </row>
    <row r="68" spans="1:4">
      <c r="A68" t="s">
        <v>1774</v>
      </c>
      <c r="B68" s="65" t="s">
        <v>1775</v>
      </c>
      <c r="C68" s="66"/>
      <c r="D68" t="s">
        <v>1230</v>
      </c>
    </row>
    <row r="69" spans="1:4">
      <c r="A69" t="s">
        <v>1761</v>
      </c>
      <c r="B69" s="58" t="s">
        <v>1762</v>
      </c>
      <c r="C69" s="54"/>
      <c r="D69" t="s">
        <v>1250</v>
      </c>
    </row>
    <row r="70" spans="1:4">
      <c r="A70" t="s">
        <v>1777</v>
      </c>
      <c r="B70" s="58" t="s">
        <v>1778</v>
      </c>
      <c r="C70" s="57"/>
      <c r="D70" t="s">
        <v>415</v>
      </c>
    </row>
    <row r="71" spans="1:4">
      <c r="A71" t="s">
        <v>1765</v>
      </c>
      <c r="B71" s="58" t="s">
        <v>1766</v>
      </c>
      <c r="C71" s="56"/>
      <c r="D71" t="s">
        <v>1255</v>
      </c>
    </row>
    <row r="72" spans="1:4">
      <c r="A72" t="s">
        <v>1754</v>
      </c>
      <c r="B72" s="58" t="s">
        <v>1709</v>
      </c>
      <c r="C72" s="55"/>
      <c r="D72" t="s">
        <v>1258</v>
      </c>
    </row>
    <row r="73" spans="1:4">
      <c r="A73" t="s">
        <v>1783</v>
      </c>
      <c r="B73" s="65" t="s">
        <v>1784</v>
      </c>
      <c r="C73" s="48"/>
      <c r="D73" t="s">
        <v>544</v>
      </c>
    </row>
    <row r="74" spans="1:4">
      <c r="A74" t="s">
        <v>1779</v>
      </c>
      <c r="B74" s="65" t="s">
        <v>1780</v>
      </c>
      <c r="C74" s="49"/>
      <c r="D74" t="s">
        <v>1263</v>
      </c>
    </row>
    <row r="75" spans="1:4">
      <c r="A75" t="s">
        <v>1750</v>
      </c>
      <c r="B75" s="65" t="s">
        <v>1751</v>
      </c>
      <c r="C75" s="50"/>
      <c r="D75" t="s">
        <v>1266</v>
      </c>
    </row>
    <row r="76" spans="1:4">
      <c r="A76" t="s">
        <v>1748</v>
      </c>
      <c r="B76" s="58" t="s">
        <v>1749</v>
      </c>
      <c r="C76" s="53"/>
      <c r="D76" t="s">
        <v>1269</v>
      </c>
    </row>
    <row r="77" spans="1:4">
      <c r="A77" t="s">
        <v>1772</v>
      </c>
      <c r="B77" s="65" t="s">
        <v>1773</v>
      </c>
      <c r="C77" s="42"/>
      <c r="D77" t="s">
        <v>1400</v>
      </c>
    </row>
    <row r="78" spans="1:4">
      <c r="B78" s="65"/>
    </row>
    <row r="79" spans="1:4">
      <c r="A79" s="29" t="s">
        <v>1810</v>
      </c>
      <c r="B79" s="45"/>
      <c r="C79" s="79"/>
      <c r="D79" s="79"/>
    </row>
    <row r="80" spans="1:4">
      <c r="A80" s="44" t="s">
        <v>1744</v>
      </c>
      <c r="B80" s="46" t="s">
        <v>1745</v>
      </c>
      <c r="C80" s="44" t="s">
        <v>1746</v>
      </c>
      <c r="D80" s="44" t="s">
        <v>1747</v>
      </c>
    </row>
    <row r="81" spans="1:4">
      <c r="A81" t="s">
        <v>1779</v>
      </c>
      <c r="B81" s="65" t="s">
        <v>1780</v>
      </c>
      <c r="C81" s="49"/>
      <c r="D81" t="s">
        <v>1811</v>
      </c>
    </row>
    <row r="82" spans="1:4">
      <c r="A82" t="s">
        <v>1761</v>
      </c>
      <c r="B82" s="58" t="s">
        <v>1762</v>
      </c>
      <c r="C82" s="54"/>
      <c r="D82" t="s">
        <v>1812</v>
      </c>
    </row>
    <row r="83" spans="1:4">
      <c r="A83" t="s">
        <v>1754</v>
      </c>
      <c r="B83" s="58" t="s">
        <v>1709</v>
      </c>
      <c r="C83" s="55"/>
      <c r="D83" t="s">
        <v>1813</v>
      </c>
    </row>
    <row r="84" spans="1:4">
      <c r="A84" t="s">
        <v>1772</v>
      </c>
      <c r="B84" s="65" t="s">
        <v>1773</v>
      </c>
      <c r="C84" s="42"/>
      <c r="D84" t="s">
        <v>1400</v>
      </c>
    </row>
    <row r="86" spans="1:4">
      <c r="A86" s="29" t="s">
        <v>1433</v>
      </c>
      <c r="B86" s="45"/>
      <c r="C86" s="79"/>
      <c r="D86" s="79"/>
    </row>
    <row r="87" spans="1:4">
      <c r="A87" s="44" t="s">
        <v>1744</v>
      </c>
      <c r="B87" s="46" t="s">
        <v>1745</v>
      </c>
      <c r="C87" s="44" t="s">
        <v>1746</v>
      </c>
      <c r="D87" s="44" t="s">
        <v>1747</v>
      </c>
    </row>
    <row r="88" spans="1:4">
      <c r="A88" t="s">
        <v>1761</v>
      </c>
      <c r="B88" s="58" t="s">
        <v>1762</v>
      </c>
      <c r="C88" s="54"/>
      <c r="D88" t="s">
        <v>1814</v>
      </c>
    </row>
    <row r="89" spans="1:4">
      <c r="A89" t="s">
        <v>1750</v>
      </c>
      <c r="B89" s="65" t="s">
        <v>1751</v>
      </c>
      <c r="C89" s="50"/>
      <c r="D89" t="s">
        <v>1815</v>
      </c>
    </row>
    <row r="90" spans="1:4">
      <c r="A90" t="s">
        <v>1772</v>
      </c>
      <c r="B90" s="65" t="s">
        <v>1773</v>
      </c>
      <c r="C90" s="42"/>
      <c r="D90" t="s">
        <v>1400</v>
      </c>
    </row>
    <row r="91" spans="1:4">
      <c r="B91" s="65"/>
    </row>
    <row r="92" spans="1:4">
      <c r="A92" s="29" t="s">
        <v>1816</v>
      </c>
      <c r="B92" s="45"/>
      <c r="C92" s="79"/>
      <c r="D92" s="79"/>
    </row>
    <row r="93" spans="1:4">
      <c r="A93" s="44" t="s">
        <v>1744</v>
      </c>
      <c r="B93" s="46" t="s">
        <v>1745</v>
      </c>
      <c r="C93" s="44" t="s">
        <v>1746</v>
      </c>
      <c r="D93" s="44" t="s">
        <v>1747</v>
      </c>
    </row>
    <row r="94" spans="1:4">
      <c r="A94" t="s">
        <v>1779</v>
      </c>
      <c r="B94" s="65" t="s">
        <v>1780</v>
      </c>
      <c r="C94" s="49"/>
      <c r="D94" t="s">
        <v>1817</v>
      </c>
    </row>
    <row r="95" spans="1:4">
      <c r="A95" t="s">
        <v>1785</v>
      </c>
      <c r="B95" s="58" t="s">
        <v>1786</v>
      </c>
      <c r="C95" s="64"/>
      <c r="D95" t="s">
        <v>1818</v>
      </c>
    </row>
    <row r="96" spans="1:4">
      <c r="A96" t="s">
        <v>1777</v>
      </c>
      <c r="B96" s="58" t="s">
        <v>1778</v>
      </c>
      <c r="C96" s="57"/>
      <c r="D96" t="s">
        <v>1819</v>
      </c>
    </row>
    <row r="97" spans="1:4">
      <c r="A97" t="s">
        <v>1772</v>
      </c>
      <c r="B97" s="65" t="s">
        <v>1773</v>
      </c>
      <c r="C97" s="42"/>
      <c r="D97" t="s">
        <v>1400</v>
      </c>
    </row>
    <row r="99" spans="1:4">
      <c r="A99" s="29" t="s">
        <v>1820</v>
      </c>
      <c r="B99" s="45"/>
      <c r="C99" s="79"/>
      <c r="D99" s="79"/>
    </row>
    <row r="100" spans="1:4">
      <c r="A100" s="44" t="s">
        <v>1744</v>
      </c>
      <c r="B100" s="46" t="s">
        <v>1745</v>
      </c>
      <c r="C100" s="44" t="s">
        <v>1746</v>
      </c>
      <c r="D100" s="44" t="s">
        <v>1747</v>
      </c>
    </row>
    <row r="101" spans="1:4">
      <c r="A101" t="s">
        <v>1772</v>
      </c>
      <c r="B101" s="65" t="s">
        <v>1773</v>
      </c>
      <c r="C101" s="42"/>
      <c r="D101" t="s">
        <v>1821</v>
      </c>
    </row>
    <row r="102" spans="1:4">
      <c r="A102" t="s">
        <v>1761</v>
      </c>
      <c r="B102" s="58" t="s">
        <v>1762</v>
      </c>
      <c r="C102" s="54"/>
      <c r="D102" t="s">
        <v>1822</v>
      </c>
    </row>
    <row r="103" spans="1:4">
      <c r="A103" t="s">
        <v>1777</v>
      </c>
      <c r="B103" s="58" t="s">
        <v>1778</v>
      </c>
      <c r="C103" s="57"/>
      <c r="D103" t="s">
        <v>1823</v>
      </c>
    </row>
    <row r="104" spans="1:4">
      <c r="A104" t="s">
        <v>1765</v>
      </c>
      <c r="B104" s="58" t="s">
        <v>1766</v>
      </c>
      <c r="C104" s="56"/>
      <c r="D104" t="s">
        <v>1824</v>
      </c>
    </row>
    <row r="105" spans="1:4">
      <c r="A105" t="s">
        <v>1754</v>
      </c>
      <c r="B105" s="58" t="s">
        <v>1709</v>
      </c>
      <c r="C105" s="55"/>
      <c r="D105" t="s">
        <v>1825</v>
      </c>
    </row>
    <row r="106" spans="1:4">
      <c r="A106" t="s">
        <v>1783</v>
      </c>
      <c r="B106" s="65" t="s">
        <v>1784</v>
      </c>
      <c r="C106" s="48"/>
      <c r="D106" t="s">
        <v>1826</v>
      </c>
    </row>
    <row r="107" spans="1:4">
      <c r="A107" t="s">
        <v>1779</v>
      </c>
      <c r="B107" s="65" t="s">
        <v>1780</v>
      </c>
      <c r="C107" s="49"/>
      <c r="D107" t="s">
        <v>1827</v>
      </c>
    </row>
    <row r="108" spans="1:4">
      <c r="A108" t="s">
        <v>1750</v>
      </c>
      <c r="B108" s="65" t="s">
        <v>1751</v>
      </c>
      <c r="C108" s="50"/>
      <c r="D108" t="s">
        <v>1828</v>
      </c>
    </row>
    <row r="109" spans="1:4">
      <c r="A109" t="s">
        <v>1748</v>
      </c>
      <c r="B109" s="58" t="s">
        <v>1749</v>
      </c>
      <c r="C109" s="53"/>
      <c r="D109" t="s">
        <v>1829</v>
      </c>
    </row>
    <row r="111" spans="1:4">
      <c r="A111" s="29" t="s">
        <v>1830</v>
      </c>
      <c r="B111" s="45"/>
      <c r="C111" s="79"/>
      <c r="D111" s="79"/>
    </row>
    <row r="112" spans="1:4">
      <c r="A112" s="44" t="s">
        <v>1744</v>
      </c>
      <c r="B112" s="46" t="s">
        <v>1745</v>
      </c>
      <c r="C112" s="44" t="s">
        <v>1746</v>
      </c>
      <c r="D112" s="44" t="s">
        <v>1747</v>
      </c>
    </row>
    <row r="113" spans="1:5">
      <c r="A113" t="s">
        <v>1750</v>
      </c>
      <c r="B113" s="65" t="s">
        <v>1751</v>
      </c>
      <c r="C113" s="50"/>
      <c r="D113" t="s">
        <v>1831</v>
      </c>
    </row>
    <row r="114" spans="1:5">
      <c r="A114" t="s">
        <v>1754</v>
      </c>
      <c r="B114" s="58" t="s">
        <v>1709</v>
      </c>
      <c r="C114" s="55"/>
      <c r="D114" t="s">
        <v>1832</v>
      </c>
    </row>
    <row r="115" spans="1:5">
      <c r="A115" t="s">
        <v>1779</v>
      </c>
      <c r="B115" s="65" t="s">
        <v>1780</v>
      </c>
      <c r="C115" s="49"/>
      <c r="D115" t="s">
        <v>1833</v>
      </c>
    </row>
    <row r="116" spans="1:5">
      <c r="A116" t="s">
        <v>1761</v>
      </c>
      <c r="B116" s="58" t="s">
        <v>1762</v>
      </c>
      <c r="C116" s="54"/>
      <c r="D116" t="s">
        <v>1834</v>
      </c>
    </row>
    <row r="117" spans="1:5">
      <c r="A117" t="s">
        <v>1772</v>
      </c>
      <c r="B117" s="65" t="s">
        <v>1773</v>
      </c>
      <c r="C117" s="42"/>
      <c r="D117" t="s">
        <v>1400</v>
      </c>
    </row>
    <row r="119" spans="1:5">
      <c r="A119" s="29" t="s">
        <v>1835</v>
      </c>
      <c r="B119" s="45"/>
      <c r="C119" s="79"/>
      <c r="D119" s="79"/>
    </row>
    <row r="120" spans="1:5">
      <c r="A120" s="44" t="s">
        <v>1744</v>
      </c>
      <c r="B120" s="46" t="s">
        <v>1745</v>
      </c>
      <c r="C120" s="44" t="s">
        <v>1746</v>
      </c>
      <c r="D120" s="44" t="s">
        <v>1747</v>
      </c>
    </row>
    <row r="121" spans="1:5">
      <c r="A121" t="s">
        <v>1754</v>
      </c>
      <c r="B121" s="58" t="s">
        <v>1709</v>
      </c>
      <c r="C121" s="55"/>
      <c r="D121" t="s">
        <v>1153</v>
      </c>
    </row>
    <row r="122" spans="1:5">
      <c r="A122" t="s">
        <v>1783</v>
      </c>
      <c r="B122" s="65" t="s">
        <v>1784</v>
      </c>
      <c r="C122" s="48"/>
      <c r="D122" t="s">
        <v>1160</v>
      </c>
    </row>
    <row r="123" spans="1:5">
      <c r="A123" t="s">
        <v>1779</v>
      </c>
      <c r="B123" s="65" t="s">
        <v>1780</v>
      </c>
      <c r="C123" s="49"/>
      <c r="D123" t="s">
        <v>1157</v>
      </c>
    </row>
    <row r="124" spans="1:5">
      <c r="A124" t="s">
        <v>1748</v>
      </c>
      <c r="B124" s="58" t="s">
        <v>1749</v>
      </c>
      <c r="C124" s="51"/>
      <c r="D124" t="s">
        <v>1172</v>
      </c>
      <c r="E124" s="65"/>
    </row>
    <row r="125" spans="1:5">
      <c r="A125" t="s">
        <v>1761</v>
      </c>
      <c r="B125" s="58" t="s">
        <v>1762</v>
      </c>
      <c r="C125" s="54"/>
      <c r="D125" t="s">
        <v>1169</v>
      </c>
    </row>
    <row r="126" spans="1:5">
      <c r="A126" t="s">
        <v>1772</v>
      </c>
      <c r="B126" s="65" t="s">
        <v>1773</v>
      </c>
      <c r="C126" s="42"/>
      <c r="D126" t="s">
        <v>1163</v>
      </c>
    </row>
    <row r="127" spans="1:5">
      <c r="A127" t="s">
        <v>1750</v>
      </c>
      <c r="B127" s="65" t="s">
        <v>1751</v>
      </c>
      <c r="C127" s="50"/>
      <c r="D127" t="s">
        <v>1836</v>
      </c>
    </row>
    <row r="129" spans="1:4">
      <c r="A129" s="29" t="s">
        <v>1837</v>
      </c>
      <c r="B129" s="45"/>
      <c r="C129" s="79"/>
      <c r="D129" s="79"/>
    </row>
    <row r="130" spans="1:4">
      <c r="A130" s="44" t="s">
        <v>1744</v>
      </c>
      <c r="B130" s="46" t="s">
        <v>1745</v>
      </c>
      <c r="C130" s="44" t="s">
        <v>1746</v>
      </c>
      <c r="D130" s="44" t="s">
        <v>1747</v>
      </c>
    </row>
    <row r="131" spans="1:4">
      <c r="A131" t="s">
        <v>1779</v>
      </c>
      <c r="B131" s="65" t="s">
        <v>1780</v>
      </c>
      <c r="C131" s="49"/>
      <c r="D131" t="s">
        <v>411</v>
      </c>
    </row>
    <row r="132" spans="1:4">
      <c r="A132" t="s">
        <v>1763</v>
      </c>
      <c r="B132" s="47" t="s">
        <v>1764</v>
      </c>
      <c r="C132" s="43"/>
      <c r="D132" t="s">
        <v>1838</v>
      </c>
    </row>
    <row r="133" spans="1:4">
      <c r="A133" t="s">
        <v>1785</v>
      </c>
      <c r="B133" s="58" t="s">
        <v>1786</v>
      </c>
      <c r="C133" s="64"/>
      <c r="D133" t="s">
        <v>1839</v>
      </c>
    </row>
    <row r="134" spans="1:4">
      <c r="A134" t="s">
        <v>1750</v>
      </c>
      <c r="B134" s="65" t="s">
        <v>1751</v>
      </c>
      <c r="C134" s="50"/>
      <c r="D134" t="s">
        <v>1840</v>
      </c>
    </row>
    <row r="135" spans="1:4">
      <c r="A135" t="s">
        <v>1765</v>
      </c>
      <c r="B135" s="58" t="s">
        <v>1766</v>
      </c>
      <c r="C135" s="56"/>
      <c r="D135" t="s">
        <v>1841</v>
      </c>
    </row>
    <row r="136" spans="1:4">
      <c r="A136" t="s">
        <v>1761</v>
      </c>
      <c r="B136" s="58" t="s">
        <v>1762</v>
      </c>
      <c r="C136" s="54"/>
      <c r="D136" t="s">
        <v>1842</v>
      </c>
    </row>
    <row r="137" spans="1:4">
      <c r="A137" t="s">
        <v>1759</v>
      </c>
      <c r="B137" s="58" t="s">
        <v>1760</v>
      </c>
      <c r="C137" s="63"/>
      <c r="D137" t="s">
        <v>1843</v>
      </c>
    </row>
    <row r="138" spans="1:4">
      <c r="A138" t="s">
        <v>1772</v>
      </c>
      <c r="B138" s="65" t="s">
        <v>1773</v>
      </c>
      <c r="C138" s="42"/>
      <c r="D138" t="s">
        <v>1844</v>
      </c>
    </row>
    <row r="139" spans="1:4">
      <c r="A139" t="s">
        <v>1754</v>
      </c>
      <c r="B139" s="58" t="s">
        <v>1709</v>
      </c>
      <c r="C139" s="55"/>
      <c r="D139" t="s">
        <v>1845</v>
      </c>
    </row>
    <row r="140" spans="1:4">
      <c r="A140" t="s">
        <v>1777</v>
      </c>
      <c r="B140" s="58" t="s">
        <v>1778</v>
      </c>
      <c r="C140" s="57"/>
      <c r="D140" t="s">
        <v>1846</v>
      </c>
    </row>
    <row r="141" spans="1:4">
      <c r="A141" t="s">
        <v>1783</v>
      </c>
      <c r="B141" s="65" t="s">
        <v>1784</v>
      </c>
      <c r="C141" s="48"/>
      <c r="D141" t="s">
        <v>1847</v>
      </c>
    </row>
    <row r="143" spans="1:4">
      <c r="A143" s="29" t="s">
        <v>1848</v>
      </c>
      <c r="B143" s="45"/>
      <c r="C143" s="79"/>
      <c r="D143" s="79"/>
    </row>
    <row r="144" spans="1:4">
      <c r="A144" s="44" t="s">
        <v>1744</v>
      </c>
      <c r="B144" s="46" t="s">
        <v>1745</v>
      </c>
      <c r="C144" s="44" t="s">
        <v>1746</v>
      </c>
      <c r="D144" s="44" t="s">
        <v>1747</v>
      </c>
    </row>
    <row r="145" spans="1:7">
      <c r="A145" t="s">
        <v>1750</v>
      </c>
      <c r="B145" s="65" t="s">
        <v>1751</v>
      </c>
      <c r="C145" s="50"/>
      <c r="D145" t="s">
        <v>1849</v>
      </c>
      <c r="G145" s="65"/>
    </row>
    <row r="146" spans="1:7">
      <c r="A146" t="s">
        <v>1783</v>
      </c>
      <c r="B146" s="65" t="s">
        <v>1784</v>
      </c>
      <c r="C146" s="48"/>
      <c r="D146" t="s">
        <v>1850</v>
      </c>
      <c r="G146" s="65"/>
    </row>
    <row r="147" spans="1:7">
      <c r="A147" t="s">
        <v>1754</v>
      </c>
      <c r="B147" s="58" t="s">
        <v>1709</v>
      </c>
      <c r="C147" s="55"/>
      <c r="D147" t="s">
        <v>1851</v>
      </c>
      <c r="G147" s="58"/>
    </row>
    <row r="148" spans="1:7">
      <c r="A148" t="s">
        <v>1761</v>
      </c>
      <c r="B148" s="58" t="s">
        <v>1762</v>
      </c>
      <c r="C148" s="54"/>
      <c r="D148" t="s">
        <v>1852</v>
      </c>
      <c r="G148" s="58"/>
    </row>
    <row r="149" spans="1:7">
      <c r="A149" t="s">
        <v>1779</v>
      </c>
      <c r="B149" s="65" t="s">
        <v>1780</v>
      </c>
      <c r="C149" s="49"/>
      <c r="D149" t="s">
        <v>1853</v>
      </c>
      <c r="G149" s="65"/>
    </row>
    <row r="150" spans="1:7">
      <c r="A150" t="s">
        <v>1772</v>
      </c>
      <c r="B150" s="65" t="s">
        <v>1773</v>
      </c>
      <c r="C150" s="42"/>
      <c r="D150" t="s">
        <v>778</v>
      </c>
      <c r="G150" s="65"/>
    </row>
    <row r="152" spans="1:7">
      <c r="A152" s="29" t="s">
        <v>1854</v>
      </c>
      <c r="B152" s="45"/>
      <c r="C152" s="79"/>
      <c r="D152" s="79"/>
    </row>
    <row r="153" spans="1:7">
      <c r="A153" s="44" t="s">
        <v>1744</v>
      </c>
      <c r="B153" s="46" t="s">
        <v>1745</v>
      </c>
      <c r="C153" s="44" t="s">
        <v>1746</v>
      </c>
      <c r="D153" s="44" t="s">
        <v>1747</v>
      </c>
    </row>
    <row r="154" spans="1:7">
      <c r="A154" t="s">
        <v>1772</v>
      </c>
      <c r="B154" s="65" t="s">
        <v>1773</v>
      </c>
      <c r="C154" s="42"/>
      <c r="D154" t="s">
        <v>509</v>
      </c>
    </row>
    <row r="155" spans="1:7">
      <c r="A155" t="s">
        <v>1750</v>
      </c>
      <c r="B155" s="65" t="s">
        <v>1751</v>
      </c>
      <c r="C155" s="50"/>
      <c r="D155" t="s">
        <v>507</v>
      </c>
    </row>
    <row r="156" spans="1:7">
      <c r="A156" t="s">
        <v>1754</v>
      </c>
      <c r="B156" s="58" t="s">
        <v>1709</v>
      </c>
      <c r="C156" s="55"/>
      <c r="D156" t="s">
        <v>505</v>
      </c>
    </row>
    <row r="157" spans="1:7">
      <c r="A157" t="s">
        <v>1761</v>
      </c>
      <c r="B157" s="58" t="s">
        <v>1762</v>
      </c>
      <c r="C157" s="54"/>
      <c r="D157" t="s">
        <v>503</v>
      </c>
    </row>
    <row r="158" spans="1:7">
      <c r="A158" t="s">
        <v>1779</v>
      </c>
      <c r="B158" s="65" t="s">
        <v>1780</v>
      </c>
      <c r="C158" s="49"/>
      <c r="D158" t="s">
        <v>497</v>
      </c>
    </row>
    <row r="160" spans="1:7">
      <c r="A160" s="29" t="s">
        <v>1855</v>
      </c>
      <c r="B160" s="45"/>
      <c r="C160" s="79"/>
      <c r="D160" s="79"/>
    </row>
    <row r="161" spans="1:4">
      <c r="A161" s="44" t="s">
        <v>1744</v>
      </c>
      <c r="B161" s="46" t="s">
        <v>1745</v>
      </c>
      <c r="C161" s="44" t="s">
        <v>1746</v>
      </c>
      <c r="D161" s="44" t="s">
        <v>1747</v>
      </c>
    </row>
    <row r="162" spans="1:4">
      <c r="A162" t="s">
        <v>1763</v>
      </c>
      <c r="B162" s="47" t="s">
        <v>1764</v>
      </c>
      <c r="C162" s="43"/>
      <c r="D162" t="s">
        <v>515</v>
      </c>
    </row>
    <row r="163" spans="1:4">
      <c r="A163" t="s">
        <v>1750</v>
      </c>
      <c r="B163" s="65" t="s">
        <v>1751</v>
      </c>
      <c r="C163" s="50"/>
      <c r="D163" t="s">
        <v>512</v>
      </c>
    </row>
    <row r="164" spans="1:4">
      <c r="A164" t="s">
        <v>1783</v>
      </c>
      <c r="B164" s="65" t="s">
        <v>1784</v>
      </c>
      <c r="C164" s="48"/>
      <c r="D164" t="s">
        <v>496</v>
      </c>
    </row>
    <row r="166" spans="1:4">
      <c r="A166" s="29" t="s">
        <v>1856</v>
      </c>
      <c r="B166" s="45"/>
      <c r="C166" s="79"/>
      <c r="D166" s="79"/>
    </row>
    <row r="167" spans="1:4">
      <c r="A167" s="44" t="s">
        <v>1744</v>
      </c>
      <c r="B167" s="46" t="s">
        <v>1745</v>
      </c>
      <c r="C167" s="44" t="s">
        <v>1746</v>
      </c>
      <c r="D167" s="44" t="s">
        <v>1747</v>
      </c>
    </row>
    <row r="168" spans="1:4">
      <c r="A168" t="s">
        <v>1748</v>
      </c>
      <c r="B168" s="58" t="s">
        <v>1749</v>
      </c>
      <c r="C168" s="51"/>
      <c r="D168" t="s">
        <v>1056</v>
      </c>
    </row>
    <row r="169" spans="1:4">
      <c r="A169" t="s">
        <v>1754</v>
      </c>
      <c r="B169" s="58" t="s">
        <v>1709</v>
      </c>
      <c r="C169" s="55"/>
      <c r="D169" t="s">
        <v>1029</v>
      </c>
    </row>
    <row r="170" spans="1:4">
      <c r="A170" t="s">
        <v>1779</v>
      </c>
      <c r="B170" s="65" t="s">
        <v>1780</v>
      </c>
      <c r="C170" s="49"/>
      <c r="D170" t="s">
        <v>742</v>
      </c>
    </row>
    <row r="171" spans="1:4">
      <c r="A171" t="s">
        <v>1759</v>
      </c>
      <c r="B171" s="58" t="s">
        <v>1760</v>
      </c>
      <c r="C171" s="63"/>
      <c r="D171" t="s">
        <v>1857</v>
      </c>
    </row>
    <row r="172" spans="1:4">
      <c r="A172" t="s">
        <v>1761</v>
      </c>
      <c r="B172" s="58" t="s">
        <v>1762</v>
      </c>
      <c r="C172" s="54"/>
      <c r="D172" t="s">
        <v>1858</v>
      </c>
    </row>
    <row r="173" spans="1:4">
      <c r="A173" t="s">
        <v>1750</v>
      </c>
      <c r="B173" s="65" t="s">
        <v>1751</v>
      </c>
      <c r="C173" s="50"/>
      <c r="D173" t="s">
        <v>1049</v>
      </c>
    </row>
    <row r="174" spans="1:4">
      <c r="A174" t="s">
        <v>1765</v>
      </c>
      <c r="B174" s="58" t="s">
        <v>1766</v>
      </c>
      <c r="C174" s="56"/>
      <c r="D174" t="s">
        <v>1047</v>
      </c>
    </row>
    <row r="175" spans="1:4">
      <c r="A175" t="s">
        <v>1772</v>
      </c>
      <c r="B175" s="65" t="s">
        <v>1773</v>
      </c>
      <c r="C175" s="42"/>
      <c r="D175" t="s">
        <v>925</v>
      </c>
    </row>
    <row r="176" spans="1:4">
      <c r="A176" t="s">
        <v>1783</v>
      </c>
      <c r="B176" s="65" t="s">
        <v>1784</v>
      </c>
      <c r="C176" s="48"/>
      <c r="D176" t="s">
        <v>924</v>
      </c>
    </row>
    <row r="178" spans="1:4">
      <c r="A178" s="29" t="s">
        <v>1859</v>
      </c>
      <c r="B178" s="45"/>
      <c r="C178" s="79"/>
      <c r="D178" s="79"/>
    </row>
    <row r="179" spans="1:4">
      <c r="A179" s="44" t="s">
        <v>1744</v>
      </c>
      <c r="B179" s="46" t="s">
        <v>1745</v>
      </c>
      <c r="C179" s="44" t="s">
        <v>1746</v>
      </c>
      <c r="D179" s="44" t="s">
        <v>1747</v>
      </c>
    </row>
    <row r="180" spans="1:4">
      <c r="A180" t="s">
        <v>1748</v>
      </c>
      <c r="B180" s="58" t="s">
        <v>1749</v>
      </c>
      <c r="C180" s="51"/>
      <c r="D180" t="s">
        <v>1056</v>
      </c>
    </row>
    <row r="181" spans="1:4">
      <c r="A181" t="s">
        <v>1777</v>
      </c>
      <c r="B181" s="58" t="s">
        <v>1778</v>
      </c>
      <c r="C181" s="57"/>
      <c r="D181" t="s">
        <v>1860</v>
      </c>
    </row>
    <row r="182" spans="1:4">
      <c r="A182" t="s">
        <v>1750</v>
      </c>
      <c r="B182" s="65" t="s">
        <v>1751</v>
      </c>
      <c r="C182" s="50"/>
      <c r="D182" t="s">
        <v>602</v>
      </c>
    </row>
    <row r="183" spans="1:4">
      <c r="A183" t="s">
        <v>1754</v>
      </c>
      <c r="B183" s="58" t="s">
        <v>1709</v>
      </c>
      <c r="C183" s="55"/>
      <c r="D183" t="s">
        <v>1029</v>
      </c>
    </row>
    <row r="184" spans="1:4">
      <c r="A184" t="s">
        <v>1779</v>
      </c>
      <c r="B184" s="65" t="s">
        <v>1780</v>
      </c>
      <c r="C184" s="49"/>
      <c r="D184" t="s">
        <v>742</v>
      </c>
    </row>
    <row r="185" spans="1:4">
      <c r="A185" t="s">
        <v>1761</v>
      </c>
      <c r="B185" s="58" t="s">
        <v>1762</v>
      </c>
      <c r="C185" s="54"/>
      <c r="D185" t="s">
        <v>1861</v>
      </c>
    </row>
    <row r="186" spans="1:4">
      <c r="A186" t="s">
        <v>1783</v>
      </c>
      <c r="B186" s="65" t="s">
        <v>1784</v>
      </c>
      <c r="C186" s="48"/>
      <c r="D186" t="s">
        <v>580</v>
      </c>
    </row>
    <row r="187" spans="1:4">
      <c r="A187" t="s">
        <v>1774</v>
      </c>
      <c r="B187" s="65" t="s">
        <v>1775</v>
      </c>
      <c r="C187" s="66"/>
      <c r="D187" t="s">
        <v>617</v>
      </c>
    </row>
    <row r="188" spans="1:4">
      <c r="A188" t="s">
        <v>1776</v>
      </c>
      <c r="B188" s="65">
        <v>740000</v>
      </c>
      <c r="C188" s="67"/>
      <c r="D188" t="s">
        <v>615</v>
      </c>
    </row>
    <row r="189" spans="1:4">
      <c r="A189" t="s">
        <v>1772</v>
      </c>
      <c r="B189" s="65" t="s">
        <v>1773</v>
      </c>
      <c r="C189" s="42"/>
      <c r="D189" t="s">
        <v>1862</v>
      </c>
    </row>
    <row r="191" spans="1:4">
      <c r="A191" s="29" t="s">
        <v>1863</v>
      </c>
      <c r="B191" s="45"/>
      <c r="C191" s="79"/>
      <c r="D191" s="79"/>
    </row>
    <row r="192" spans="1:4">
      <c r="A192" s="44" t="s">
        <v>1744</v>
      </c>
      <c r="B192" s="46" t="s">
        <v>1745</v>
      </c>
      <c r="C192" s="44" t="s">
        <v>1746</v>
      </c>
      <c r="D192" s="44" t="s">
        <v>1747</v>
      </c>
    </row>
    <row r="193" spans="1:4">
      <c r="A193" t="s">
        <v>1748</v>
      </c>
      <c r="B193" s="58" t="s">
        <v>1749</v>
      </c>
      <c r="C193" s="51"/>
      <c r="D193" t="s">
        <v>1056</v>
      </c>
    </row>
    <row r="194" spans="1:4">
      <c r="A194" t="s">
        <v>1783</v>
      </c>
      <c r="B194" s="65" t="s">
        <v>1784</v>
      </c>
      <c r="C194" s="48"/>
      <c r="D194" t="s">
        <v>580</v>
      </c>
    </row>
    <row r="195" spans="1:4">
      <c r="A195" t="s">
        <v>1777</v>
      </c>
      <c r="B195" s="58" t="s">
        <v>1778</v>
      </c>
      <c r="C195" s="57"/>
      <c r="D195" t="s">
        <v>1860</v>
      </c>
    </row>
    <row r="196" spans="1:4">
      <c r="A196" t="s">
        <v>1750</v>
      </c>
      <c r="B196" s="65" t="s">
        <v>1751</v>
      </c>
      <c r="C196" s="50"/>
      <c r="D196" t="s">
        <v>602</v>
      </c>
    </row>
    <row r="197" spans="1:4">
      <c r="A197" t="s">
        <v>1759</v>
      </c>
      <c r="B197" s="58" t="s">
        <v>1760</v>
      </c>
      <c r="C197" s="63"/>
      <c r="D197" t="s">
        <v>1864</v>
      </c>
    </row>
    <row r="198" spans="1:4">
      <c r="A198" t="s">
        <v>1774</v>
      </c>
      <c r="B198" s="65" t="s">
        <v>1775</v>
      </c>
      <c r="C198" s="66"/>
      <c r="D198" t="s">
        <v>617</v>
      </c>
    </row>
    <row r="199" spans="1:4">
      <c r="A199" t="s">
        <v>1772</v>
      </c>
      <c r="B199" s="65" t="s">
        <v>1773</v>
      </c>
      <c r="C199" s="42"/>
      <c r="D199" t="s">
        <v>1862</v>
      </c>
    </row>
    <row r="200" spans="1:4">
      <c r="A200" t="s">
        <v>1761</v>
      </c>
      <c r="B200" s="58" t="s">
        <v>1762</v>
      </c>
      <c r="C200" s="54"/>
      <c r="D200" t="s">
        <v>1861</v>
      </c>
    </row>
    <row r="201" spans="1:4">
      <c r="A201" t="s">
        <v>1779</v>
      </c>
      <c r="B201" s="65" t="s">
        <v>1780</v>
      </c>
      <c r="C201" s="49"/>
      <c r="D201" t="s">
        <v>742</v>
      </c>
    </row>
    <row r="202" spans="1:4">
      <c r="A202" t="s">
        <v>1754</v>
      </c>
      <c r="B202" s="58" t="s">
        <v>1709</v>
      </c>
      <c r="C202" s="55"/>
      <c r="D202" t="s">
        <v>1029</v>
      </c>
    </row>
    <row r="204" spans="1:4">
      <c r="A204" s="29" t="s">
        <v>1865</v>
      </c>
      <c r="B204" s="45"/>
      <c r="C204" s="79"/>
      <c r="D204" s="79"/>
    </row>
    <row r="205" spans="1:4">
      <c r="A205" s="44" t="s">
        <v>1744</v>
      </c>
      <c r="B205" s="46" t="s">
        <v>1745</v>
      </c>
      <c r="C205" s="44" t="s">
        <v>1746</v>
      </c>
      <c r="D205" s="44" t="s">
        <v>1747</v>
      </c>
    </row>
    <row r="206" spans="1:4">
      <c r="A206" t="s">
        <v>1748</v>
      </c>
      <c r="B206" s="58" t="s">
        <v>1749</v>
      </c>
      <c r="C206" s="51"/>
      <c r="D206" t="s">
        <v>604</v>
      </c>
    </row>
    <row r="207" spans="1:4">
      <c r="A207" t="s">
        <v>1785</v>
      </c>
      <c r="B207" s="58" t="s">
        <v>1786</v>
      </c>
      <c r="C207" s="64"/>
      <c r="D207" t="s">
        <v>1866</v>
      </c>
    </row>
    <row r="208" spans="1:4">
      <c r="A208" t="s">
        <v>1770</v>
      </c>
      <c r="B208" s="58" t="s">
        <v>1771</v>
      </c>
      <c r="C208" s="62"/>
      <c r="D208" t="s">
        <v>619</v>
      </c>
    </row>
    <row r="209" spans="1:4">
      <c r="A209" t="s">
        <v>1750</v>
      </c>
      <c r="B209" s="65" t="s">
        <v>1751</v>
      </c>
      <c r="C209" s="50"/>
      <c r="D209" t="s">
        <v>602</v>
      </c>
    </row>
    <row r="210" spans="1:4">
      <c r="A210" t="s">
        <v>1754</v>
      </c>
      <c r="B210" s="58" t="s">
        <v>1709</v>
      </c>
      <c r="C210" s="55"/>
      <c r="D210" t="s">
        <v>1867</v>
      </c>
    </row>
    <row r="211" spans="1:4">
      <c r="A211" t="s">
        <v>1759</v>
      </c>
      <c r="B211" s="58" t="s">
        <v>1760</v>
      </c>
      <c r="C211" s="63"/>
      <c r="D211" t="s">
        <v>1868</v>
      </c>
    </row>
    <row r="212" spans="1:4">
      <c r="A212" t="s">
        <v>1763</v>
      </c>
      <c r="B212" s="47" t="s">
        <v>1764</v>
      </c>
      <c r="C212" s="43"/>
      <c r="D212" t="s">
        <v>593</v>
      </c>
    </row>
    <row r="213" spans="1:4">
      <c r="A213" t="s">
        <v>1765</v>
      </c>
      <c r="B213" s="58" t="s">
        <v>1766</v>
      </c>
      <c r="C213" s="56"/>
      <c r="D213" t="s">
        <v>590</v>
      </c>
    </row>
    <row r="214" spans="1:4">
      <c r="A214" t="s">
        <v>1772</v>
      </c>
      <c r="B214" s="65" t="s">
        <v>1773</v>
      </c>
      <c r="C214" s="42"/>
      <c r="D214" t="s">
        <v>1869</v>
      </c>
    </row>
    <row r="215" spans="1:4">
      <c r="A215" t="s">
        <v>1779</v>
      </c>
      <c r="B215" s="65" t="s">
        <v>1780</v>
      </c>
      <c r="C215" s="49"/>
      <c r="D215" t="s">
        <v>742</v>
      </c>
    </row>
    <row r="216" spans="1:4">
      <c r="A216" t="s">
        <v>1781</v>
      </c>
      <c r="B216" s="58" t="s">
        <v>1782</v>
      </c>
      <c r="C216" s="59"/>
      <c r="D216" t="s">
        <v>610</v>
      </c>
    </row>
    <row r="217" spans="1:4">
      <c r="A217" t="s">
        <v>1783</v>
      </c>
      <c r="B217" s="65" t="s">
        <v>1784</v>
      </c>
      <c r="C217" s="48"/>
      <c r="D217" t="s">
        <v>580</v>
      </c>
    </row>
    <row r="218" spans="1:4">
      <c r="A218" t="s">
        <v>1776</v>
      </c>
      <c r="B218" s="65">
        <v>740000</v>
      </c>
      <c r="C218" s="67"/>
      <c r="D218" t="s">
        <v>615</v>
      </c>
    </row>
    <row r="220" spans="1:4">
      <c r="A220" s="29" t="s">
        <v>1870</v>
      </c>
      <c r="B220" s="45"/>
      <c r="C220" s="79"/>
      <c r="D220" s="79"/>
    </row>
    <row r="221" spans="1:4">
      <c r="A221" s="44" t="s">
        <v>1744</v>
      </c>
      <c r="B221" s="46" t="s">
        <v>1745</v>
      </c>
      <c r="C221" s="44" t="s">
        <v>1746</v>
      </c>
      <c r="D221" s="44" t="s">
        <v>1747</v>
      </c>
    </row>
    <row r="222" spans="1:4">
      <c r="A222" t="s">
        <v>1748</v>
      </c>
      <c r="B222" s="58" t="s">
        <v>1749</v>
      </c>
      <c r="C222" s="51"/>
      <c r="D222" t="s">
        <v>1056</v>
      </c>
    </row>
    <row r="223" spans="1:4">
      <c r="A223" t="s">
        <v>1754</v>
      </c>
      <c r="B223" s="58" t="s">
        <v>1709</v>
      </c>
      <c r="C223" s="55"/>
      <c r="D223" t="s">
        <v>1029</v>
      </c>
    </row>
    <row r="224" spans="1:4">
      <c r="A224" t="s">
        <v>1777</v>
      </c>
      <c r="B224" s="58" t="s">
        <v>1778</v>
      </c>
      <c r="C224" s="57"/>
      <c r="D224" t="s">
        <v>1860</v>
      </c>
    </row>
    <row r="225" spans="1:4">
      <c r="A225" t="s">
        <v>1770</v>
      </c>
      <c r="B225" s="58" t="s">
        <v>1771</v>
      </c>
      <c r="C225" s="62"/>
      <c r="D225" t="s">
        <v>619</v>
      </c>
    </row>
    <row r="226" spans="1:4">
      <c r="A226" t="s">
        <v>1785</v>
      </c>
      <c r="B226" s="58" t="s">
        <v>1786</v>
      </c>
      <c r="C226" s="64"/>
      <c r="D226" t="s">
        <v>1866</v>
      </c>
    </row>
    <row r="227" spans="1:4">
      <c r="A227" t="s">
        <v>1750</v>
      </c>
      <c r="B227" s="65" t="s">
        <v>1751</v>
      </c>
      <c r="C227" s="50"/>
      <c r="D227" t="s">
        <v>602</v>
      </c>
    </row>
    <row r="228" spans="1:4">
      <c r="A228" t="s">
        <v>1765</v>
      </c>
      <c r="B228" s="58" t="s">
        <v>1766</v>
      </c>
      <c r="C228" s="56"/>
      <c r="D228" t="s">
        <v>1871</v>
      </c>
    </row>
    <row r="229" spans="1:4">
      <c r="A229" t="s">
        <v>1783</v>
      </c>
      <c r="B229" s="65" t="s">
        <v>1784</v>
      </c>
      <c r="C229" s="48"/>
      <c r="D229" t="s">
        <v>1872</v>
      </c>
    </row>
    <row r="230" spans="1:4">
      <c r="A230" t="s">
        <v>1779</v>
      </c>
      <c r="B230" s="65" t="s">
        <v>1780</v>
      </c>
      <c r="C230" s="49"/>
      <c r="D230" t="s">
        <v>742</v>
      </c>
    </row>
    <row r="231" spans="1:4">
      <c r="A231" t="s">
        <v>1772</v>
      </c>
      <c r="B231" s="65" t="s">
        <v>1773</v>
      </c>
      <c r="C231" s="42"/>
      <c r="D231" t="s">
        <v>1869</v>
      </c>
    </row>
    <row r="232" spans="1:4">
      <c r="A232" t="s">
        <v>1776</v>
      </c>
      <c r="B232" s="65">
        <v>740000</v>
      </c>
      <c r="C232" s="67"/>
      <c r="D232" t="s">
        <v>615</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baseColWidth="10" defaultColWidth="9.1640625" defaultRowHeight="15"/>
  <cols>
    <col min="1" max="1" width="79.6640625" style="167" customWidth="1"/>
    <col min="2" max="2" width="12.6640625" style="167" bestFit="1" customWidth="1"/>
    <col min="3" max="3" width="17.33203125" style="167" customWidth="1"/>
    <col min="4" max="4" width="22" style="167" customWidth="1"/>
    <col min="5" max="5" width="19.33203125" style="167" customWidth="1"/>
    <col min="6" max="6" width="14.33203125" style="167" customWidth="1"/>
    <col min="7" max="7" width="26.1640625" style="167" customWidth="1"/>
    <col min="8" max="8" width="26.6640625" style="167" bestFit="1" customWidth="1"/>
    <col min="9" max="9" width="17.83203125" style="167" bestFit="1" customWidth="1"/>
    <col min="10" max="14" width="9.1640625" style="167" customWidth="1"/>
    <col min="15" max="15" width="25.83203125" style="167" customWidth="1"/>
    <col min="16" max="16" width="12.33203125" style="167" customWidth="1"/>
    <col min="17" max="17" width="19.83203125" style="167" customWidth="1"/>
    <col min="18" max="19" width="12.33203125" style="167" customWidth="1"/>
    <col min="20" max="21" width="16.33203125" style="167" customWidth="1"/>
    <col min="22" max="22" width="10.83203125" style="167" bestFit="1" customWidth="1"/>
    <col min="23" max="26" width="9.1640625" style="167" customWidth="1"/>
    <col min="27" max="16384" width="9.1640625" style="167"/>
  </cols>
  <sheetData>
    <row r="1" spans="1:5">
      <c r="A1" s="252" t="s">
        <v>421</v>
      </c>
      <c r="B1" s="244"/>
      <c r="C1" s="244"/>
      <c r="D1" s="244"/>
      <c r="E1" s="244"/>
    </row>
    <row r="2" spans="1:5">
      <c r="A2" s="253" t="s">
        <v>1936</v>
      </c>
      <c r="B2" s="244"/>
      <c r="C2" s="244"/>
      <c r="D2" s="244"/>
      <c r="E2" s="244"/>
    </row>
    <row r="19" spans="1:5">
      <c r="A19" t="s">
        <v>1937</v>
      </c>
    </row>
    <row r="20" spans="1:5">
      <c r="A20">
        <v>155400</v>
      </c>
      <c r="B20" t="s">
        <v>1938</v>
      </c>
    </row>
    <row r="21" spans="1:5">
      <c r="A21" s="253" t="s">
        <v>1939</v>
      </c>
      <c r="B21" s="244"/>
      <c r="C21" s="244"/>
      <c r="D21" s="244"/>
      <c r="E21" s="244"/>
    </row>
    <row r="38" spans="1:5">
      <c r="A38" t="s">
        <v>1937</v>
      </c>
    </row>
    <row r="39" spans="1:5">
      <c r="A39">
        <v>100800</v>
      </c>
      <c r="B39" t="s">
        <v>1938</v>
      </c>
    </row>
    <row r="40" spans="1:5">
      <c r="A40" s="253" t="s">
        <v>1940</v>
      </c>
      <c r="B40" s="244"/>
      <c r="C40" s="244"/>
      <c r="D40" s="244"/>
      <c r="E40" s="244"/>
    </row>
    <row r="57" spans="1:5" ht="16" customHeight="1" thickBot="1">
      <c r="A57" t="s">
        <v>1937</v>
      </c>
    </row>
    <row r="58" spans="1:5" ht="16" customHeight="1" thickBot="1">
      <c r="A58" s="1">
        <v>194000</v>
      </c>
      <c r="B58" t="s">
        <v>1941</v>
      </c>
    </row>
    <row r="60" spans="1:5">
      <c r="A60" s="252" t="s">
        <v>1942</v>
      </c>
      <c r="B60" s="244"/>
      <c r="C60" s="244"/>
      <c r="D60" s="244"/>
      <c r="E60" s="244"/>
    </row>
    <row r="85" spans="1:10" s="2" customFormat="1">
      <c r="A85" t="s">
        <v>1943</v>
      </c>
      <c r="B85">
        <v>55.1</v>
      </c>
      <c r="C85" t="s">
        <v>1944</v>
      </c>
    </row>
    <row r="86" spans="1:10" s="2" customFormat="1">
      <c r="A86" t="s">
        <v>1945</v>
      </c>
      <c r="B86">
        <v>111.6</v>
      </c>
    </row>
    <row r="87" spans="1:10" ht="16" customHeight="1" thickBot="1"/>
    <row r="88" spans="1:10" ht="16" customHeight="1" thickBot="1">
      <c r="A88" s="44" t="s">
        <v>1946</v>
      </c>
      <c r="B88" s="3">
        <f>(B86-B85)/B85</f>
        <v>1.0254083484573502</v>
      </c>
    </row>
    <row r="89" spans="1:10">
      <c r="A89" s="252" t="s">
        <v>1947</v>
      </c>
      <c r="B89" s="244"/>
      <c r="C89" s="244"/>
      <c r="D89" s="244"/>
      <c r="E89" s="244"/>
    </row>
    <row r="90" spans="1:10">
      <c r="A90">
        <v>6.6290250000000004</v>
      </c>
      <c r="B90" t="s">
        <v>1948</v>
      </c>
      <c r="E90" t="s">
        <v>1949</v>
      </c>
    </row>
    <row r="91" spans="1:10">
      <c r="A91">
        <f>1/A90</f>
        <v>0.15085174667466181</v>
      </c>
      <c r="B91" t="s">
        <v>1950</v>
      </c>
      <c r="E91" t="s">
        <v>1951</v>
      </c>
    </row>
    <row r="92" spans="1:10">
      <c r="A92" s="5">
        <v>0.5</v>
      </c>
      <c r="B92" t="s">
        <v>1952</v>
      </c>
      <c r="E92" t="s">
        <v>1953</v>
      </c>
    </row>
    <row r="93" spans="1:10">
      <c r="A93">
        <f>A92*A91</f>
        <v>7.5425873337330904E-2</v>
      </c>
      <c r="B93" t="s">
        <v>1954</v>
      </c>
      <c r="E93" t="s">
        <v>1951</v>
      </c>
    </row>
    <row r="94" spans="1:10">
      <c r="A94">
        <f>1/A93</f>
        <v>13.258050000000001</v>
      </c>
      <c r="B94" t="s">
        <v>1955</v>
      </c>
      <c r="E94" t="s">
        <v>1951</v>
      </c>
      <c r="J94" s="5"/>
    </row>
    <row r="95" spans="1:10" ht="16" customHeight="1" thickBot="1">
      <c r="A95">
        <v>8.0274920000000005</v>
      </c>
      <c r="B95" t="s">
        <v>1956</v>
      </c>
      <c r="E95" t="s">
        <v>1957</v>
      </c>
      <c r="J95" s="5"/>
    </row>
    <row r="96" spans="1:10" ht="16" customHeight="1" thickBot="1">
      <c r="A96" s="4">
        <f>(A94-A95)/A95</f>
        <v>0.65158059329115492</v>
      </c>
      <c r="B96" t="s">
        <v>1958</v>
      </c>
      <c r="C96" s="149"/>
      <c r="E96" t="s">
        <v>1951</v>
      </c>
    </row>
    <row r="98" spans="1:5">
      <c r="A98" s="252" t="s">
        <v>1959</v>
      </c>
      <c r="B98" s="244"/>
      <c r="C98" s="244"/>
      <c r="D98" s="244"/>
      <c r="E98" s="244"/>
    </row>
    <row r="99" spans="1:5">
      <c r="A99" s="149">
        <v>0.3</v>
      </c>
      <c r="B99" s="5" t="s">
        <v>1960</v>
      </c>
    </row>
    <row r="100" spans="1:5">
      <c r="A100">
        <v>63.5</v>
      </c>
      <c r="B100" t="s">
        <v>1961</v>
      </c>
    </row>
    <row r="101" spans="1:5">
      <c r="A101">
        <f>1/A100</f>
        <v>1.5748031496062992E-2</v>
      </c>
      <c r="B101" t="s">
        <v>1962</v>
      </c>
    </row>
    <row r="102" spans="1:5">
      <c r="A102" s="177">
        <f>A101*(1-A99)</f>
        <v>1.1023622047244094E-2</v>
      </c>
      <c r="B102" t="s">
        <v>1963</v>
      </c>
    </row>
    <row r="103" spans="1:5">
      <c r="A103" s="177">
        <f>1/A102</f>
        <v>90.714285714285722</v>
      </c>
      <c r="B103" t="s">
        <v>1964</v>
      </c>
    </row>
    <row r="104" spans="1:5">
      <c r="A104" s="149">
        <v>0.35</v>
      </c>
      <c r="B104" t="s">
        <v>1965</v>
      </c>
    </row>
    <row r="105" spans="1:5">
      <c r="A105">
        <f>A102*(1-A104)</f>
        <v>7.1653543307086615E-3</v>
      </c>
      <c r="B105" t="s">
        <v>1966</v>
      </c>
    </row>
    <row r="106" spans="1:5" ht="16" customHeight="1" thickBot="1">
      <c r="A106">
        <f>1/A105</f>
        <v>139.56043956043956</v>
      </c>
      <c r="B106" t="s">
        <v>1967</v>
      </c>
    </row>
    <row r="107" spans="1:5" ht="16" customHeight="1" thickBot="1">
      <c r="A107" s="4">
        <f>(A106-A103)/A103</f>
        <v>0.53846153846153832</v>
      </c>
      <c r="B107" t="s">
        <v>1968</v>
      </c>
    </row>
    <row r="108" spans="1:5">
      <c r="A108" s="5"/>
    </row>
    <row r="109" spans="1:5">
      <c r="A109" s="252" t="s">
        <v>1969</v>
      </c>
      <c r="B109" s="244"/>
      <c r="C109" s="244"/>
      <c r="D109" s="244"/>
      <c r="E109" s="244"/>
    </row>
    <row r="110" spans="1:5" ht="16" customHeight="1" thickBot="1"/>
    <row r="111" spans="1:5" ht="16" customHeight="1" thickBot="1">
      <c r="A111" s="4">
        <f>A122</f>
        <v>0.20481927710843381</v>
      </c>
      <c r="B111" t="s">
        <v>1970</v>
      </c>
    </row>
    <row r="113" spans="1:12">
      <c r="A113" s="252" t="s">
        <v>1971</v>
      </c>
      <c r="B113" s="244"/>
      <c r="C113" s="244"/>
      <c r="D113" s="244"/>
      <c r="E113" s="244"/>
    </row>
    <row r="114" spans="1:12">
      <c r="A114" s="149">
        <v>0.2</v>
      </c>
      <c r="B114" s="5" t="s">
        <v>1960</v>
      </c>
    </row>
    <row r="115" spans="1:12">
      <c r="A115">
        <v>1.95</v>
      </c>
      <c r="B115" t="s">
        <v>1972</v>
      </c>
    </row>
    <row r="116" spans="1:12">
      <c r="A116">
        <f>1/A115</f>
        <v>0.51282051282051289</v>
      </c>
      <c r="B116" t="s">
        <v>1962</v>
      </c>
    </row>
    <row r="117" spans="1:12">
      <c r="A117" s="177">
        <f>A116*(1-A114)</f>
        <v>0.41025641025641035</v>
      </c>
      <c r="B117" t="s">
        <v>1963</v>
      </c>
    </row>
    <row r="118" spans="1:12">
      <c r="A118" s="177">
        <f>1/A117</f>
        <v>2.4374999999999996</v>
      </c>
      <c r="B118" t="s">
        <v>1964</v>
      </c>
    </row>
    <row r="119" spans="1:12">
      <c r="A119" s="149">
        <v>0.17</v>
      </c>
      <c r="B119" t="s">
        <v>1965</v>
      </c>
    </row>
    <row r="120" spans="1:12">
      <c r="A120">
        <f>A117*(1-A119)</f>
        <v>0.34051282051282056</v>
      </c>
      <c r="B120" t="s">
        <v>1966</v>
      </c>
    </row>
    <row r="121" spans="1:12" ht="16" customHeight="1" thickBot="1">
      <c r="A121">
        <f>1/A120</f>
        <v>2.9367469879518069</v>
      </c>
      <c r="B121" t="s">
        <v>1967</v>
      </c>
    </row>
    <row r="122" spans="1:12" ht="16" customHeight="1" thickBot="1">
      <c r="A122" s="4">
        <f>(A121-A118)/A118</f>
        <v>0.20481927710843381</v>
      </c>
      <c r="B122" t="s">
        <v>1968</v>
      </c>
    </row>
    <row r="124" spans="1:12">
      <c r="A124" s="252" t="s">
        <v>1973</v>
      </c>
      <c r="B124" s="244"/>
      <c r="C124" s="244"/>
      <c r="D124" s="244"/>
      <c r="E124" s="244"/>
      <c r="J124" s="6"/>
    </row>
    <row r="125" spans="1:12">
      <c r="A125" s="7">
        <v>4.4824543659231748E-4</v>
      </c>
      <c r="B125" t="s">
        <v>1974</v>
      </c>
      <c r="K125" s="5"/>
      <c r="L125" s="5"/>
    </row>
    <row r="126" spans="1:12">
      <c r="A126">
        <v>1.27</v>
      </c>
      <c r="B126" t="s">
        <v>1975</v>
      </c>
      <c r="F126" s="178"/>
      <c r="J126" s="166"/>
      <c r="K126" s="7"/>
      <c r="L126" s="7"/>
    </row>
    <row r="127" spans="1:12">
      <c r="A127">
        <f>(1/CONVERT(A125/A126,"mi","km")*0.00105505585)</f>
        <v>1.857438352962903</v>
      </c>
      <c r="B127" t="s">
        <v>1976</v>
      </c>
      <c r="K127" s="7"/>
      <c r="L127" s="7"/>
    </row>
    <row r="128" spans="1:12">
      <c r="A128">
        <f>1/A127</f>
        <v>0.53837587578874124</v>
      </c>
      <c r="B128" t="s">
        <v>1977</v>
      </c>
      <c r="F128" s="178"/>
      <c r="K128" s="149"/>
      <c r="L128" s="5"/>
    </row>
    <row r="129" spans="1:12">
      <c r="A129">
        <v>1.07</v>
      </c>
      <c r="B129" t="s">
        <v>1978</v>
      </c>
      <c r="F129" s="178"/>
      <c r="K129" s="149"/>
      <c r="L129" s="5"/>
    </row>
    <row r="130" spans="1:12" ht="16" customHeight="1" thickBot="1">
      <c r="A130">
        <f>1/A129</f>
        <v>0.93457943925233644</v>
      </c>
      <c r="B130" t="s">
        <v>1979</v>
      </c>
      <c r="F130" s="178"/>
      <c r="K130" s="5"/>
      <c r="L130" s="5"/>
    </row>
    <row r="131" spans="1:12" ht="16" customHeight="1" thickBot="1">
      <c r="A131" s="4">
        <f>(A130-A128)/A128</f>
        <v>0.73592369435785332</v>
      </c>
      <c r="B131" t="s">
        <v>1968</v>
      </c>
      <c r="F131" s="178"/>
    </row>
    <row r="133" spans="1:12">
      <c r="A133" s="6"/>
      <c r="B133" s="5"/>
      <c r="C133" s="5"/>
    </row>
    <row r="134" spans="1:12">
      <c r="A134" s="252" t="s">
        <v>516</v>
      </c>
      <c r="B134" s="244"/>
      <c r="C134" s="244"/>
      <c r="D134" s="244"/>
      <c r="E134" s="244"/>
    </row>
    <row r="135" spans="1:12">
      <c r="A135" s="8" t="s">
        <v>1980</v>
      </c>
      <c r="B135" s="58"/>
      <c r="C135" s="58"/>
      <c r="D135" s="58"/>
      <c r="E135" s="58"/>
      <c r="F135" s="58"/>
      <c r="G135" s="58"/>
    </row>
    <row r="136" spans="1:12">
      <c r="A136" s="9"/>
      <c r="B136" s="249" t="s">
        <v>1981</v>
      </c>
      <c r="C136" s="250"/>
      <c r="D136" s="250"/>
      <c r="E136" s="251"/>
      <c r="F136" s="58"/>
      <c r="G136" s="58"/>
    </row>
    <row r="137" spans="1:12">
      <c r="A137" s="10"/>
      <c r="B137" s="249" t="s">
        <v>1982</v>
      </c>
      <c r="C137" s="251"/>
      <c r="D137" s="249" t="s">
        <v>1983</v>
      </c>
      <c r="E137" s="251"/>
      <c r="F137" s="58"/>
      <c r="G137" s="58"/>
    </row>
    <row r="138" spans="1:12">
      <c r="A138" s="11" t="s">
        <v>1984</v>
      </c>
      <c r="B138" s="168" t="s">
        <v>1985</v>
      </c>
      <c r="C138" s="168" t="s">
        <v>1986</v>
      </c>
      <c r="D138" s="168" t="s">
        <v>1985</v>
      </c>
      <c r="E138" s="168" t="s">
        <v>1986</v>
      </c>
      <c r="F138" s="58"/>
      <c r="G138" s="12" t="s">
        <v>1987</v>
      </c>
    </row>
    <row r="139" spans="1:12">
      <c r="A139" s="13" t="s">
        <v>1988</v>
      </c>
      <c r="B139" s="179">
        <v>95</v>
      </c>
      <c r="C139" s="180">
        <v>95</v>
      </c>
      <c r="D139" s="179">
        <v>50</v>
      </c>
      <c r="E139" s="180">
        <v>50</v>
      </c>
      <c r="F139" s="12" t="s">
        <v>507</v>
      </c>
      <c r="G139" s="58">
        <f t="shared" ref="G139:G156" si="0">(C139-E139)/C139</f>
        <v>0.47368421052631576</v>
      </c>
    </row>
    <row r="140" spans="1:12">
      <c r="A140" s="14" t="s">
        <v>1989</v>
      </c>
      <c r="B140" s="181">
        <v>100</v>
      </c>
      <c r="C140" s="182">
        <v>100</v>
      </c>
      <c r="D140" s="181">
        <v>70</v>
      </c>
      <c r="E140" s="182">
        <v>70</v>
      </c>
      <c r="F140" s="12" t="s">
        <v>507</v>
      </c>
      <c r="G140" s="58">
        <f t="shared" si="0"/>
        <v>0.3</v>
      </c>
    </row>
    <row r="141" spans="1:12">
      <c r="A141" s="14" t="s">
        <v>1990</v>
      </c>
      <c r="B141" s="181">
        <v>95</v>
      </c>
      <c r="C141" s="182">
        <v>95</v>
      </c>
      <c r="D141" s="181">
        <v>50</v>
      </c>
      <c r="E141" s="182">
        <v>50</v>
      </c>
      <c r="F141" s="12" t="s">
        <v>507</v>
      </c>
      <c r="G141" s="58">
        <f t="shared" si="0"/>
        <v>0.47368421052631576</v>
      </c>
    </row>
    <row r="142" spans="1:12">
      <c r="A142" s="14" t="s">
        <v>1991</v>
      </c>
      <c r="B142" s="181">
        <v>105</v>
      </c>
      <c r="C142" s="182">
        <v>105</v>
      </c>
      <c r="D142" s="181">
        <v>110</v>
      </c>
      <c r="E142" s="182">
        <v>110</v>
      </c>
      <c r="F142" s="15" t="s">
        <v>1992</v>
      </c>
      <c r="G142" s="58">
        <f t="shared" si="0"/>
        <v>-4.7619047619047616E-2</v>
      </c>
    </row>
    <row r="143" spans="1:12">
      <c r="A143" s="14" t="s">
        <v>1993</v>
      </c>
      <c r="B143" s="181">
        <v>80</v>
      </c>
      <c r="C143" s="182">
        <v>80</v>
      </c>
      <c r="D143" s="181">
        <v>35</v>
      </c>
      <c r="E143" s="182">
        <v>35</v>
      </c>
      <c r="F143" s="12" t="s">
        <v>507</v>
      </c>
      <c r="G143" s="58">
        <f t="shared" si="0"/>
        <v>0.5625</v>
      </c>
    </row>
    <row r="144" spans="1:12">
      <c r="A144" s="14" t="s">
        <v>1994</v>
      </c>
      <c r="B144" s="181">
        <v>70</v>
      </c>
      <c r="C144" s="182">
        <v>70</v>
      </c>
      <c r="D144" s="181">
        <v>50</v>
      </c>
      <c r="E144" s="182">
        <v>50</v>
      </c>
      <c r="F144" s="12" t="s">
        <v>507</v>
      </c>
      <c r="G144" s="58">
        <f t="shared" si="0"/>
        <v>0.2857142857142857</v>
      </c>
    </row>
    <row r="145" spans="1:9">
      <c r="A145" s="14" t="s">
        <v>1893</v>
      </c>
      <c r="B145" s="181">
        <v>90</v>
      </c>
      <c r="C145" s="182">
        <v>90</v>
      </c>
      <c r="D145" s="181">
        <v>80</v>
      </c>
      <c r="E145" s="182">
        <v>80</v>
      </c>
      <c r="F145" s="12" t="s">
        <v>1995</v>
      </c>
      <c r="G145" s="58">
        <f t="shared" si="0"/>
        <v>0.1111111111111111</v>
      </c>
    </row>
    <row r="146" spans="1:9">
      <c r="A146" s="14" t="s">
        <v>1996</v>
      </c>
      <c r="B146" s="181">
        <v>100</v>
      </c>
      <c r="C146" s="182">
        <v>100</v>
      </c>
      <c r="D146" s="181">
        <v>90</v>
      </c>
      <c r="E146" s="182">
        <v>90</v>
      </c>
      <c r="F146" s="12" t="s">
        <v>507</v>
      </c>
      <c r="G146" s="58">
        <f t="shared" si="0"/>
        <v>0.1</v>
      </c>
    </row>
    <row r="147" spans="1:9">
      <c r="A147" s="14" t="s">
        <v>1997</v>
      </c>
      <c r="B147" s="181">
        <v>80</v>
      </c>
      <c r="C147" s="182">
        <v>80</v>
      </c>
      <c r="D147" s="181">
        <v>40</v>
      </c>
      <c r="E147" s="182">
        <v>40</v>
      </c>
      <c r="F147" s="12" t="s">
        <v>507</v>
      </c>
      <c r="G147" s="58">
        <f t="shared" si="0"/>
        <v>0.5</v>
      </c>
    </row>
    <row r="148" spans="1:9">
      <c r="A148" s="14" t="s">
        <v>1998</v>
      </c>
      <c r="B148" s="181">
        <v>80</v>
      </c>
      <c r="C148" s="182">
        <v>80</v>
      </c>
      <c r="D148" s="181">
        <v>50</v>
      </c>
      <c r="E148" s="182">
        <v>50</v>
      </c>
      <c r="F148" s="12" t="s">
        <v>507</v>
      </c>
      <c r="G148" s="58">
        <f t="shared" si="0"/>
        <v>0.375</v>
      </c>
    </row>
    <row r="149" spans="1:9">
      <c r="A149" s="14" t="s">
        <v>1999</v>
      </c>
      <c r="B149" s="181">
        <v>90</v>
      </c>
      <c r="C149" s="182">
        <v>90</v>
      </c>
      <c r="D149" s="181">
        <v>80</v>
      </c>
      <c r="E149" s="182">
        <v>80</v>
      </c>
      <c r="F149" s="12" t="s">
        <v>1995</v>
      </c>
      <c r="G149" s="58">
        <f t="shared" si="0"/>
        <v>0.1111111111111111</v>
      </c>
    </row>
    <row r="150" spans="1:9">
      <c r="A150" s="14" t="s">
        <v>2000</v>
      </c>
      <c r="B150" s="181">
        <v>95</v>
      </c>
      <c r="C150" s="182">
        <v>95</v>
      </c>
      <c r="D150" s="181">
        <v>90</v>
      </c>
      <c r="E150" s="182">
        <v>90</v>
      </c>
      <c r="F150" s="15" t="s">
        <v>1992</v>
      </c>
      <c r="G150" s="58">
        <f t="shared" si="0"/>
        <v>5.2631578947368418E-2</v>
      </c>
    </row>
    <row r="151" spans="1:9">
      <c r="A151" s="14" t="s">
        <v>2001</v>
      </c>
      <c r="B151" s="181">
        <v>95</v>
      </c>
      <c r="C151" s="182">
        <v>95</v>
      </c>
      <c r="D151" s="181">
        <v>90</v>
      </c>
      <c r="E151" s="182">
        <v>90</v>
      </c>
      <c r="F151" s="15" t="s">
        <v>1992</v>
      </c>
      <c r="G151" s="58">
        <f t="shared" si="0"/>
        <v>5.2631578947368418E-2</v>
      </c>
    </row>
    <row r="152" spans="1:9">
      <c r="A152" s="14" t="s">
        <v>505</v>
      </c>
      <c r="B152" s="181">
        <v>80</v>
      </c>
      <c r="C152" s="182">
        <v>50</v>
      </c>
      <c r="D152" s="181">
        <v>30</v>
      </c>
      <c r="E152" s="182">
        <v>30</v>
      </c>
      <c r="F152" s="12" t="s">
        <v>505</v>
      </c>
      <c r="G152" s="58">
        <f t="shared" si="0"/>
        <v>0.4</v>
      </c>
    </row>
    <row r="153" spans="1:9">
      <c r="A153" s="14" t="s">
        <v>2002</v>
      </c>
      <c r="B153" s="181">
        <v>90</v>
      </c>
      <c r="C153" s="182">
        <v>90</v>
      </c>
      <c r="D153" s="181">
        <v>70</v>
      </c>
      <c r="E153" s="182">
        <v>70</v>
      </c>
      <c r="F153" s="12" t="s">
        <v>497</v>
      </c>
      <c r="G153" s="58">
        <f t="shared" si="0"/>
        <v>0.22222222222222221</v>
      </c>
    </row>
    <row r="154" spans="1:9">
      <c r="A154" s="14" t="s">
        <v>2003</v>
      </c>
      <c r="B154" s="181">
        <v>95</v>
      </c>
      <c r="C154" s="182">
        <v>90</v>
      </c>
      <c r="D154" s="181">
        <v>80</v>
      </c>
      <c r="E154" s="182">
        <v>80</v>
      </c>
      <c r="F154" s="15" t="s">
        <v>1992</v>
      </c>
      <c r="G154" s="58">
        <f t="shared" si="0"/>
        <v>0.1111111111111111</v>
      </c>
      <c r="I154" s="16"/>
    </row>
    <row r="155" spans="1:9">
      <c r="A155" s="14" t="s">
        <v>2004</v>
      </c>
      <c r="B155" s="181">
        <v>80</v>
      </c>
      <c r="C155" s="182">
        <v>65</v>
      </c>
      <c r="D155" s="181">
        <v>60</v>
      </c>
      <c r="E155" s="182">
        <v>30</v>
      </c>
      <c r="F155" s="12" t="s">
        <v>503</v>
      </c>
      <c r="G155" s="58">
        <f t="shared" si="0"/>
        <v>0.53846153846153844</v>
      </c>
    </row>
    <row r="156" spans="1:9">
      <c r="A156" s="17" t="s">
        <v>2005</v>
      </c>
      <c r="B156" s="183">
        <v>90</v>
      </c>
      <c r="C156" s="184">
        <v>90</v>
      </c>
      <c r="D156" s="183">
        <v>70</v>
      </c>
      <c r="E156" s="184">
        <v>70</v>
      </c>
      <c r="F156" s="12" t="s">
        <v>503</v>
      </c>
      <c r="G156" s="58">
        <f t="shared" si="0"/>
        <v>0.22222222222222221</v>
      </c>
    </row>
    <row r="157" spans="1:9">
      <c r="A157" s="58"/>
      <c r="B157" s="58"/>
      <c r="C157" s="58"/>
      <c r="D157" s="58"/>
      <c r="E157" s="58"/>
      <c r="F157" s="58"/>
      <c r="G157" s="58"/>
    </row>
    <row r="158" spans="1:9">
      <c r="A158" s="58"/>
      <c r="B158" s="58"/>
      <c r="C158" s="58"/>
      <c r="D158" s="58"/>
      <c r="E158" s="58"/>
      <c r="F158" s="58"/>
      <c r="G158" s="58"/>
    </row>
    <row r="159" spans="1:9">
      <c r="A159" s="58" t="s">
        <v>507</v>
      </c>
      <c r="B159" s="58">
        <f>AVERAGEIF(F139:F156,A159,G139:G156)</f>
        <v>0.38382283834586467</v>
      </c>
      <c r="C159" s="58"/>
      <c r="D159" s="58"/>
      <c r="E159" s="58"/>
      <c r="F159" s="58"/>
      <c r="G159" s="58"/>
    </row>
    <row r="160" spans="1:9">
      <c r="A160" s="58" t="s">
        <v>1995</v>
      </c>
      <c r="B160" s="58">
        <f>AVERAGEIF(F139:F156,A160,G139:G156)</f>
        <v>0.1111111111111111</v>
      </c>
      <c r="C160" s="58"/>
      <c r="D160" s="58"/>
      <c r="E160" s="58"/>
      <c r="F160" s="58"/>
      <c r="G160" s="58"/>
    </row>
    <row r="161" spans="1:7">
      <c r="A161" s="58" t="s">
        <v>505</v>
      </c>
      <c r="B161" s="58">
        <f>AVERAGEIF(F139:F156,A161,G139:G156)</f>
        <v>0.4</v>
      </c>
      <c r="C161" s="58"/>
      <c r="D161" s="58"/>
      <c r="E161" s="58"/>
      <c r="F161" s="58"/>
      <c r="G161" s="58"/>
    </row>
    <row r="162" spans="1:7">
      <c r="A162" s="58" t="s">
        <v>497</v>
      </c>
      <c r="B162" s="58">
        <f>AVERAGEIF(F139:F156,A162,G139:G156)</f>
        <v>0.22222222222222221</v>
      </c>
      <c r="C162" s="58"/>
      <c r="D162" s="58"/>
      <c r="E162" s="58"/>
      <c r="F162" s="58"/>
      <c r="G162" s="58"/>
    </row>
    <row r="163" spans="1:7">
      <c r="A163" s="58" t="s">
        <v>503</v>
      </c>
      <c r="B163" s="58">
        <f>AVERAGEIF(F139:F156,A163,G139:G156)</f>
        <v>0.38034188034188032</v>
      </c>
      <c r="C163" s="58"/>
      <c r="D163" s="58"/>
      <c r="E163" s="58"/>
      <c r="F163" s="58"/>
      <c r="G163" s="58"/>
    </row>
    <row r="165" spans="1:7">
      <c r="A165" s="252" t="s">
        <v>2006</v>
      </c>
      <c r="B165" s="244"/>
      <c r="C165" s="244"/>
      <c r="D165" s="244"/>
      <c r="E165" s="244"/>
    </row>
    <row r="166" spans="1:7" ht="16" customHeight="1" thickBot="1">
      <c r="A166" t="s">
        <v>2007</v>
      </c>
      <c r="B166" s="149">
        <v>0.4</v>
      </c>
    </row>
    <row r="167" spans="1:7" ht="16" customHeight="1" thickBot="1">
      <c r="A167" t="s">
        <v>2008</v>
      </c>
      <c r="B167" s="18">
        <f>(1+B166)^(1/(2020-2010))-1</f>
        <v>3.4219694129380196E-2</v>
      </c>
    </row>
    <row r="168" spans="1:7">
      <c r="B168" s="19"/>
    </row>
    <row r="169" spans="1:7">
      <c r="A169" s="252" t="s">
        <v>2009</v>
      </c>
      <c r="B169" s="244"/>
    </row>
    <row r="170" spans="1:7">
      <c r="A170" t="s">
        <v>2010</v>
      </c>
      <c r="B170" s="144">
        <v>972.7</v>
      </c>
    </row>
    <row r="171" spans="1:7" ht="16" customHeight="1" thickBot="1">
      <c r="A171" t="s">
        <v>2011</v>
      </c>
      <c r="B171" s="20">
        <f>400.9+53.5+276.5+255.7+63.5+462.5+B170+975.4+227.6+436.5</f>
        <v>4124.8</v>
      </c>
    </row>
    <row r="172" spans="1:7" ht="16" customHeight="1" thickBot="1">
      <c r="A172" t="s">
        <v>2012</v>
      </c>
      <c r="B172" s="18">
        <f>B170/B171</f>
        <v>0.23581749418153608</v>
      </c>
    </row>
    <row r="173" spans="1:7">
      <c r="B173" s="19"/>
    </row>
    <row r="174" spans="1:7">
      <c r="A174" s="252" t="s">
        <v>2013</v>
      </c>
      <c r="B174" s="244"/>
      <c r="C174" s="244"/>
      <c r="D174" s="244"/>
      <c r="E174" s="244"/>
    </row>
    <row r="175" spans="1:7" ht="16" customHeight="1" thickBot="1">
      <c r="A175" t="s">
        <v>2014</v>
      </c>
      <c r="B175" s="19">
        <v>0.1246</v>
      </c>
    </row>
    <row r="176" spans="1:7" ht="16" customHeight="1" thickBot="1">
      <c r="A176" t="s">
        <v>2015</v>
      </c>
      <c r="B176" s="18">
        <f>1-B175</f>
        <v>0.87539999999999996</v>
      </c>
    </row>
    <row r="178" spans="1:5">
      <c r="A178" s="252" t="s">
        <v>2016</v>
      </c>
      <c r="B178" s="244"/>
      <c r="C178" s="244"/>
      <c r="D178" s="244"/>
      <c r="E178" s="244"/>
    </row>
    <row r="179" spans="1:5">
      <c r="A179" t="s">
        <v>2017</v>
      </c>
      <c r="B179">
        <v>197000</v>
      </c>
    </row>
    <row r="180" spans="1:5" ht="16" customHeight="1" thickBot="1">
      <c r="A180" t="s">
        <v>2018</v>
      </c>
      <c r="B180">
        <v>175000</v>
      </c>
    </row>
    <row r="181" spans="1:5" ht="16" customHeight="1" thickBot="1">
      <c r="A181" t="s">
        <v>2019</v>
      </c>
      <c r="B181" s="4">
        <f>B179/B180</f>
        <v>1.1257142857142857</v>
      </c>
    </row>
    <row r="183" spans="1:5">
      <c r="A183" s="252" t="s">
        <v>2020</v>
      </c>
      <c r="B183" s="244"/>
      <c r="C183" s="244"/>
      <c r="D183" s="244"/>
      <c r="E183" s="244"/>
    </row>
    <row r="184" spans="1:5">
      <c r="A184" t="s">
        <v>2021</v>
      </c>
      <c r="B184" s="145">
        <v>1.2E-2</v>
      </c>
    </row>
    <row r="185" spans="1:5">
      <c r="A185" t="s">
        <v>2022</v>
      </c>
      <c r="B185" s="145">
        <v>2.4E-2</v>
      </c>
    </row>
    <row r="186" spans="1:5">
      <c r="A186" t="s">
        <v>2023</v>
      </c>
      <c r="B186">
        <f>2050-2018+1</f>
        <v>33</v>
      </c>
    </row>
    <row r="187" spans="1:5">
      <c r="A187" t="s">
        <v>2024</v>
      </c>
      <c r="B187" s="5">
        <f>(1-B184)^B186</f>
        <v>0.67139665221009714</v>
      </c>
    </row>
    <row r="188" spans="1:5" ht="16" customHeight="1" thickBot="1">
      <c r="A188" t="s">
        <v>2025</v>
      </c>
      <c r="B188" s="5">
        <f>(1-B185)^B186</f>
        <v>0.44858421050781644</v>
      </c>
    </row>
    <row r="189" spans="1:5" ht="16" customHeight="1" thickBot="1">
      <c r="A189" t="s">
        <v>2026</v>
      </c>
      <c r="B189" s="4">
        <f>(B187-B188)/B187</f>
        <v>0.33186409400289502</v>
      </c>
    </row>
    <row r="191" spans="1:5">
      <c r="A191" s="252" t="s">
        <v>2027</v>
      </c>
      <c r="B191" s="244"/>
      <c r="C191" s="244"/>
      <c r="D191" s="244"/>
      <c r="E191" s="244"/>
    </row>
    <row r="192" spans="1:5">
      <c r="A192" s="6" t="s">
        <v>2028</v>
      </c>
      <c r="B192" s="6" t="s">
        <v>2029</v>
      </c>
      <c r="C192" s="6"/>
    </row>
    <row r="193" spans="1:9">
      <c r="A193" t="s">
        <v>2030</v>
      </c>
      <c r="B193" s="7">
        <v>15277777.77777778</v>
      </c>
      <c r="C193" t="s">
        <v>2031</v>
      </c>
    </row>
    <row r="194" spans="1:9">
      <c r="A194" t="s">
        <v>2032</v>
      </c>
      <c r="B194" s="7">
        <f>3.4*10^6</f>
        <v>3400000</v>
      </c>
      <c r="C194" s="21"/>
    </row>
    <row r="195" spans="1:9">
      <c r="A195" t="s">
        <v>2033</v>
      </c>
      <c r="B195">
        <v>2</v>
      </c>
    </row>
    <row r="196" spans="1:9" ht="16" customHeight="1" thickBot="1">
      <c r="A196" t="s">
        <v>2034</v>
      </c>
      <c r="B196" s="7">
        <f>B195*B194</f>
        <v>6800000</v>
      </c>
    </row>
    <row r="197" spans="1:9" ht="16" customHeight="1" thickBot="1">
      <c r="A197" t="s">
        <v>2035</v>
      </c>
      <c r="B197" s="4">
        <f>B196/B193</f>
        <v>0.44509090909090904</v>
      </c>
    </row>
    <row r="199" spans="1:9">
      <c r="A199" s="97" t="s">
        <v>480</v>
      </c>
    </row>
    <row r="201" spans="1:9">
      <c r="A201" s="98" t="s">
        <v>2036</v>
      </c>
      <c r="B201" s="248" t="s">
        <v>2037</v>
      </c>
      <c r="C201" s="244"/>
      <c r="D201" s="244"/>
      <c r="E201" s="244"/>
      <c r="F201" s="244"/>
      <c r="G201" s="244"/>
      <c r="H201" s="244"/>
      <c r="I201" s="244"/>
    </row>
    <row r="202" spans="1:9">
      <c r="A202" s="29" t="s">
        <v>2038</v>
      </c>
      <c r="B202" s="29" t="s">
        <v>2039</v>
      </c>
      <c r="C202" s="29" t="s">
        <v>2040</v>
      </c>
      <c r="D202" s="29" t="s">
        <v>2041</v>
      </c>
      <c r="E202" s="29" t="s">
        <v>1845</v>
      </c>
      <c r="F202" s="29" t="s">
        <v>406</v>
      </c>
      <c r="G202" s="29" t="s">
        <v>2042</v>
      </c>
      <c r="H202" s="29" t="s">
        <v>2043</v>
      </c>
      <c r="I202" s="29" t="s">
        <v>2044</v>
      </c>
    </row>
    <row r="203" spans="1:9">
      <c r="A203" s="29" t="s">
        <v>2045</v>
      </c>
      <c r="B203">
        <v>0</v>
      </c>
      <c r="C203">
        <v>6</v>
      </c>
      <c r="D203">
        <v>9</v>
      </c>
      <c r="E203">
        <v>25</v>
      </c>
      <c r="F203">
        <v>21</v>
      </c>
      <c r="G203">
        <v>215</v>
      </c>
      <c r="H203">
        <v>81</v>
      </c>
      <c r="I203">
        <v>134</v>
      </c>
    </row>
    <row r="204" spans="1:9">
      <c r="A204" s="29" t="s">
        <v>2046</v>
      </c>
      <c r="B204">
        <v>4</v>
      </c>
      <c r="C204">
        <v>3</v>
      </c>
      <c r="D204">
        <v>15</v>
      </c>
      <c r="E204">
        <v>40</v>
      </c>
      <c r="F204">
        <v>43</v>
      </c>
      <c r="G204">
        <v>163</v>
      </c>
      <c r="H204">
        <v>56</v>
      </c>
      <c r="I204">
        <v>94</v>
      </c>
    </row>
    <row r="205" spans="1:9" ht="16" customHeight="1" thickBot="1">
      <c r="A205" s="29" t="s">
        <v>2047</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c r="A206" t="s">
        <v>2048</v>
      </c>
      <c r="B206" s="4">
        <f>SUM(G205:H205)/SUM(G203:H203)</f>
        <v>-0.26013513513513514</v>
      </c>
    </row>
    <row r="207" spans="1:9" ht="16" customHeight="1" thickBot="1">
      <c r="A207" t="s">
        <v>2049</v>
      </c>
      <c r="B207" s="4">
        <f>I205/I203</f>
        <v>-0.29850746268656714</v>
      </c>
    </row>
    <row r="209" spans="1:9">
      <c r="A209" s="98" t="s">
        <v>2050</v>
      </c>
      <c r="B209" s="248" t="s">
        <v>2037</v>
      </c>
      <c r="C209" s="244"/>
      <c r="D209" s="244"/>
      <c r="E209" s="244"/>
      <c r="F209" s="244"/>
      <c r="G209" s="244"/>
      <c r="H209" s="244"/>
      <c r="I209" s="244"/>
    </row>
    <row r="210" spans="1:9">
      <c r="A210" s="29" t="s">
        <v>2038</v>
      </c>
      <c r="B210" s="29" t="s">
        <v>2039</v>
      </c>
      <c r="C210" s="29" t="s">
        <v>2040</v>
      </c>
      <c r="D210" s="29" t="s">
        <v>2041</v>
      </c>
      <c r="E210" s="29" t="s">
        <v>1845</v>
      </c>
      <c r="F210" s="29" t="s">
        <v>406</v>
      </c>
      <c r="G210" s="29" t="s">
        <v>2042</v>
      </c>
      <c r="H210" s="29" t="s">
        <v>2043</v>
      </c>
      <c r="I210" s="29" t="s">
        <v>2044</v>
      </c>
    </row>
    <row r="211" spans="1:9">
      <c r="A211" s="29" t="s">
        <v>2045</v>
      </c>
      <c r="B211">
        <v>0</v>
      </c>
      <c r="C211">
        <v>17</v>
      </c>
      <c r="D211">
        <v>18</v>
      </c>
      <c r="E211">
        <v>22</v>
      </c>
      <c r="F211">
        <v>12</v>
      </c>
      <c r="G211">
        <v>73</v>
      </c>
      <c r="H211">
        <v>21</v>
      </c>
      <c r="I211">
        <v>21</v>
      </c>
    </row>
    <row r="212" spans="1:9">
      <c r="A212" s="29" t="s">
        <v>2046</v>
      </c>
      <c r="B212">
        <v>0</v>
      </c>
      <c r="C212">
        <v>15</v>
      </c>
      <c r="D212">
        <v>22</v>
      </c>
      <c r="E212">
        <v>39</v>
      </c>
      <c r="F212">
        <v>23</v>
      </c>
      <c r="G212">
        <v>51</v>
      </c>
      <c r="H212">
        <v>17</v>
      </c>
      <c r="I212">
        <v>19</v>
      </c>
    </row>
    <row r="213" spans="1:9" ht="16" customHeight="1" thickBot="1">
      <c r="A213" s="29" t="s">
        <v>2047</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c r="A214" t="s">
        <v>2048</v>
      </c>
      <c r="B214" s="4">
        <f>SUM(G213:H213)/SUM(G211:H211)</f>
        <v>-0.27659574468085107</v>
      </c>
    </row>
    <row r="215" spans="1:9" ht="16" customHeight="1" thickBot="1">
      <c r="A215" t="s">
        <v>2049</v>
      </c>
      <c r="B215" s="4">
        <f>I213/I211</f>
        <v>-9.5238095238095233E-2</v>
      </c>
    </row>
    <row r="217" spans="1:9">
      <c r="A217" s="98" t="s">
        <v>2051</v>
      </c>
      <c r="B217" s="248" t="s">
        <v>2037</v>
      </c>
      <c r="C217" s="244"/>
      <c r="D217" s="244"/>
      <c r="E217" s="244"/>
    </row>
    <row r="218" spans="1:9">
      <c r="A218" s="29" t="s">
        <v>2038</v>
      </c>
      <c r="B218" s="29" t="s">
        <v>2052</v>
      </c>
      <c r="C218" s="29" t="s">
        <v>2053</v>
      </c>
      <c r="D218" s="29" t="s">
        <v>2054</v>
      </c>
      <c r="E218" s="29" t="s">
        <v>406</v>
      </c>
    </row>
    <row r="219" spans="1:9">
      <c r="A219" s="29" t="s">
        <v>2045</v>
      </c>
      <c r="B219">
        <v>112</v>
      </c>
      <c r="C219">
        <v>16</v>
      </c>
      <c r="D219">
        <v>9</v>
      </c>
      <c r="E219">
        <v>134</v>
      </c>
    </row>
    <row r="220" spans="1:9">
      <c r="A220" s="29" t="s">
        <v>2046</v>
      </c>
      <c r="B220">
        <v>87</v>
      </c>
      <c r="C220">
        <v>17</v>
      </c>
      <c r="D220">
        <v>9</v>
      </c>
      <c r="E220">
        <v>151</v>
      </c>
    </row>
    <row r="221" spans="1:9" ht="16" customHeight="1" thickBot="1">
      <c r="A221" s="29" t="s">
        <v>2047</v>
      </c>
      <c r="B221">
        <f>B220-B219</f>
        <v>-25</v>
      </c>
      <c r="C221">
        <f>C220-C219</f>
        <v>1</v>
      </c>
      <c r="D221">
        <f>D220-D219</f>
        <v>0</v>
      </c>
      <c r="E221">
        <f>E220-E219</f>
        <v>17</v>
      </c>
    </row>
    <row r="222" spans="1:9" ht="16" customHeight="1" thickBot="1">
      <c r="A222" t="s">
        <v>2055</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About</vt:lpstr>
      <vt:lpstr>Unique State Inputs</vt:lpstr>
      <vt:lpstr>Target Calculations</vt:lpstr>
      <vt:lpstr>OutputGraphs</vt:lpstr>
      <vt:lpstr>PolicyLevers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2021-04-22T00:00:57Z</dcterms:modified>
</cp:coreProperties>
</file>