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MN\elec\EIaE\"/>
    </mc:Choice>
  </mc:AlternateContent>
  <xr:revisionPtr revIDLastSave="0" documentId="8_{2B18066D-4DF1-433E-ACB4-C686B853C821}"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C15" i="6" s="1"/>
  <c r="AE7" i="6"/>
  <c r="AB11" i="6"/>
  <c r="AB15" i="6" s="1"/>
  <c r="X7" i="6"/>
  <c r="AA11" i="6"/>
  <c r="AA15" i="6" s="1"/>
  <c r="W7" i="6"/>
  <c r="T11" i="6"/>
  <c r="P7" i="6"/>
  <c r="S11" i="6"/>
  <c r="O7" i="6"/>
  <c r="X92" i="4"/>
  <c r="E15" i="6" l="1"/>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<sst xmlns="http://schemas.openxmlformats.org/spreadsheetml/2006/main" count="67272" uniqueCount="4676">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</sst>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75</v>
      </c>
      <c r="C1" s="93">
        <v>44865</v>
      </c>
      <c r="K1" s="44" t="s">
        <v>2</v>
      </c>
      <c r="L1" s="44" t="s">
        <v>3</v>
      </c>
    </row>
    <row r="2" spans="1:15" ht="14.5">
      <c r="A2" s="70" t="s">
        <v>4</v>
      </c>
      <c r="B2" s="1" t="str">
        <f>LOOKUP(B1,K1:L50,L1:L50)</f>
        <v>MN</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MN</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1376.3435100000002</v>
      </c>
      <c r="R18" s="1">
        <f t="shared" si="3"/>
        <v>0.18877188081670299</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3005.6944999999996</v>
      </c>
      <c r="R37" s="1">
        <f t="shared" si="5"/>
        <v>0.41224490819549808</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1231.6953899999999</v>
      </c>
      <c r="R44" s="1">
        <f t="shared" si="5"/>
        <v>0.16893272186357203</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1677.30753282</v>
      </c>
      <c r="R52" s="1">
        <f t="shared" si="5"/>
        <v>0.23005048912422682</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7291.0409328200003</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f t="shared" si="6"/>
        <v>647.24450000000002</v>
      </c>
      <c r="M89" s="1" t="str">
        <f t="shared" si="7"/>
        <v>ND</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f t="shared" si="6"/>
        <v>2358.4499999999998</v>
      </c>
      <c r="M90" s="1" t="str">
        <f t="shared" si="7"/>
        <v>ND</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f t="shared" si="6"/>
        <v>84.395390000000006</v>
      </c>
      <c r="M93" s="1" t="str">
        <f t="shared" si="7"/>
        <v>SD</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f t="shared" si="6"/>
        <v>1147.3</v>
      </c>
      <c r="M94" s="1" t="str">
        <f t="shared" si="7"/>
        <v>SD</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f t="shared" si="6"/>
        <v>1554.97</v>
      </c>
      <c r="M106" s="1" t="str">
        <f t="shared" si="7"/>
        <v>WI</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f t="shared" si="6"/>
        <v>64.588009999999997</v>
      </c>
      <c r="M108" s="1" t="str">
        <f t="shared" si="7"/>
        <v>IA</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f t="shared" si="6"/>
        <v>362.37700000000001</v>
      </c>
      <c r="M111" s="1" t="str">
        <f t="shared" si="7"/>
        <v>IA</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f t="shared" si="6"/>
        <v>66.640010000000004</v>
      </c>
      <c r="M114" s="1" t="str">
        <f t="shared" si="7"/>
        <v>WI</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f t="shared" si="8"/>
        <v>949.37850000000003</v>
      </c>
      <c r="M168" s="1" t="str">
        <f t="shared" si="9"/>
        <v>IA</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f t="shared" si="8"/>
        <v>55.697522820000003</v>
      </c>
      <c r="M169" s="1" t="str">
        <f t="shared" si="9"/>
        <v>WI</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7291.0409328200003</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0.18877188081670299</v>
      </c>
      <c r="D15" s="1">
        <f t="shared" si="0"/>
        <v>0.18877188081670299</v>
      </c>
      <c r="E15" s="1">
        <f t="shared" si="1"/>
        <v>0.31408753343972023</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0.41224490819549808</v>
      </c>
      <c r="D31" s="1">
        <f t="shared" si="0"/>
        <v>0.41224490819549808</v>
      </c>
      <c r="E31" s="1">
        <f t="shared" si="1"/>
        <v>0.68591246656027971</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0.16893272186357203</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0.23005048912422682</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0.60101678901220112</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0.53862186910177456</v>
      </c>
      <c r="C60" s="1">
        <f>SUMIFS('ReEDs Generation Data'!H$729:H$1448,'ReEDs Generation Data'!$E$729:$E$1448,Calculations!$A60)</f>
        <v>0.51693891437216122</v>
      </c>
      <c r="D60" s="1">
        <f>SUMIFS('ReEDs Generation Data'!I$729:I$1448,'ReEDs Generation Data'!$E$729:$E$1448,Calculations!$A60)</f>
        <v>0.52125419542044005</v>
      </c>
      <c r="E60" s="1">
        <f>SUMIFS('ReEDs Generation Data'!J$729:J$1448,'ReEDs Generation Data'!$E$729:$E$1448,Calculations!$A60)</f>
        <v>0.52543262725987727</v>
      </c>
      <c r="F60" s="1">
        <f>SUMIFS('ReEDs Generation Data'!K$729:K$1448,'ReEDs Generation Data'!$E$729:$E$1448,Calculations!$A60)</f>
        <v>0.53331420362640147</v>
      </c>
      <c r="G60" s="1">
        <f>SUMIFS('ReEDs Generation Data'!L$729:L$1448,'ReEDs Generation Data'!$E$729:$E$1448,Calculations!$A60)</f>
        <v>0.54096839349642045</v>
      </c>
      <c r="H60" s="1">
        <f>SUMIFS('ReEDs Generation Data'!M$729:M$1448,'ReEDs Generation Data'!$E$729:$E$1448,Calculations!$A60)</f>
        <v>0.54240197352652209</v>
      </c>
      <c r="I60" s="1">
        <f>SUMIFS('ReEDs Generation Data'!N$729:N$1448,'ReEDs Generation Data'!$E$729:$E$1448,Calculations!$A60)</f>
        <v>0.54385627108800039</v>
      </c>
      <c r="J60" s="1">
        <f>SUMIFS('ReEDs Generation Data'!O$729:O$1448,'ReEDs Generation Data'!$E$729:$E$1448,Calculations!$A60)</f>
        <v>0.53249905271433762</v>
      </c>
      <c r="K60" s="1">
        <f>SUMIFS('ReEDs Generation Data'!P$729:P$1448,'ReEDs Generation Data'!$E$729:$E$1448,Calculations!$A60)</f>
        <v>0.52148459719017859</v>
      </c>
      <c r="L60" s="1">
        <f>SUMIFS('ReEDs Generation Data'!Q$729:Q$1448,'ReEDs Generation Data'!$E$729:$E$1448,Calculations!$A60)</f>
        <v>0.51591527528059078</v>
      </c>
      <c r="M60" s="1">
        <f>SUMIFS('ReEDs Generation Data'!R$729:R$1448,'ReEDs Generation Data'!$E$729:$E$1448,Calculations!$A60)</f>
        <v>0.5105436259575975</v>
      </c>
    </row>
    <row r="61" spans="1:33" ht="15.75" customHeight="1">
      <c r="A61" s="4" t="s">
        <v>488</v>
      </c>
      <c r="B61" s="1">
        <f>SUMIFS('ReEDs Generation Data'!G$729:G$1448,'ReEDs Generation Data'!$E$729:$E$1448,Calculations!$A61)</f>
        <v>2.7949075475169088E-2</v>
      </c>
      <c r="C61" s="1">
        <f>SUMIFS('ReEDs Generation Data'!H$729:H$1448,'ReEDs Generation Data'!$E$729:$E$1448,Calculations!$A61)</f>
        <v>2.530896008652227E-2</v>
      </c>
      <c r="D61" s="1">
        <f>SUMIFS('ReEDs Generation Data'!I$729:I$1448,'ReEDs Generation Data'!$E$729:$E$1448,Calculations!$A61)</f>
        <v>2.5593252635919741E-2</v>
      </c>
      <c r="E61" s="1">
        <f>SUMIFS('ReEDs Generation Data'!J$729:J$1448,'ReEDs Generation Data'!$E$729:$E$1448,Calculations!$A61)</f>
        <v>2.5874015819426468E-2</v>
      </c>
      <c r="F61" s="1">
        <f>SUMIFS('ReEDs Generation Data'!K$729:K$1448,'ReEDs Generation Data'!$E$729:$E$1448,Calculations!$A61)</f>
        <v>2.350284372144347E-2</v>
      </c>
      <c r="G61" s="1">
        <f>SUMIFS('ReEDs Generation Data'!L$729:L$1448,'ReEDs Generation Data'!$E$729:$E$1448,Calculations!$A61)</f>
        <v>2.1102377739886245E-2</v>
      </c>
      <c r="H61" s="1">
        <f>SUMIFS('ReEDs Generation Data'!M$729:M$1448,'ReEDs Generation Data'!$E$729:$E$1448,Calculations!$A61)</f>
        <v>1.881504118548423E-2</v>
      </c>
      <c r="I61" s="1">
        <f>SUMIFS('ReEDs Generation Data'!N$729:N$1448,'ReEDs Generation Data'!$E$729:$E$1448,Calculations!$A61)</f>
        <v>1.6511908188067581E-2</v>
      </c>
      <c r="J61" s="1">
        <f>SUMIFS('ReEDs Generation Data'!O$729:O$1448,'ReEDs Generation Data'!$E$729:$E$1448,Calculations!$A61)</f>
        <v>1.4842972761230172E-2</v>
      </c>
      <c r="K61" s="1">
        <f>SUMIFS('ReEDs Generation Data'!P$729:P$1448,'ReEDs Generation Data'!$E$729:$E$1448,Calculations!$A61)</f>
        <v>1.3235126993475725E-2</v>
      </c>
      <c r="L61" s="1">
        <f>SUMIFS('ReEDs Generation Data'!Q$729:Q$1448,'ReEDs Generation Data'!$E$729:$E$1448,Calculations!$A61)</f>
        <v>1.2596672876716746E-2</v>
      </c>
      <c r="M61" s="1">
        <f>SUMIFS('ReEDs Generation Data'!R$729:R$1448,'ReEDs Generation Data'!$E$729:$E$1448,Calculations!$A61)</f>
        <v>1.1952760067289028E-2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1.0470181795527517E-2</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0.13206389409664951</v>
      </c>
      <c r="C63" s="1">
        <f>SUMIFS('ReEDs Generation Data'!H$729:H$1448,'ReEDs Generation Data'!$E$729:$E$1448,Calculations!$A63)</f>
        <v>0.13796410319279578</v>
      </c>
      <c r="D63" s="1">
        <f>SUMIFS('ReEDs Generation Data'!I$729:I$1448,'ReEDs Generation Data'!$E$729:$E$1448,Calculations!$A63)</f>
        <v>0.13768151470116474</v>
      </c>
      <c r="E63" s="1">
        <f>SUMIFS('ReEDs Generation Data'!J$729:J$1448,'ReEDs Generation Data'!$E$729:$E$1448,Calculations!$A63)</f>
        <v>0.13740816391260174</v>
      </c>
      <c r="F63" s="1">
        <f>SUMIFS('ReEDs Generation Data'!K$729:K$1448,'ReEDs Generation Data'!$E$729:$E$1448,Calculations!$A63)</f>
        <v>0.13469989198787569</v>
      </c>
      <c r="G63" s="1">
        <f>SUMIFS('ReEDs Generation Data'!L$729:L$1448,'ReEDs Generation Data'!$E$729:$E$1448,Calculations!$A63)</f>
        <v>0.1320984037238189</v>
      </c>
      <c r="H63" s="1">
        <f>SUMIFS('ReEDs Generation Data'!M$729:M$1448,'ReEDs Generation Data'!$E$729:$E$1448,Calculations!$A63)</f>
        <v>0.1295225584114392</v>
      </c>
      <c r="I63" s="1">
        <f>SUMIFS('ReEDs Generation Data'!N$729:N$1448,'ReEDs Generation Data'!$E$729:$E$1448,Calculations!$A63)</f>
        <v>0.12690627085397921</v>
      </c>
      <c r="J63" s="1">
        <f>SUMIFS('ReEDs Generation Data'!O$729:O$1448,'ReEDs Generation Data'!$E$729:$E$1448,Calculations!$A63)</f>
        <v>0.13711676278302901</v>
      </c>
      <c r="K63" s="1">
        <f>SUMIFS('ReEDs Generation Data'!P$729:P$1448,'ReEDs Generation Data'!$E$729:$E$1448,Calculations!$A63)</f>
        <v>0.1470497179140377</v>
      </c>
      <c r="L63" s="1">
        <f>SUMIFS('ReEDs Generation Data'!Q$729:Q$1448,'ReEDs Generation Data'!$E$729:$E$1448,Calculations!$A63)</f>
        <v>0.15614192267385052</v>
      </c>
      <c r="M63" s="1">
        <f>SUMIFS('ReEDs Generation Data'!R$729:R$1448,'ReEDs Generation Data'!$E$729:$E$1448,Calculations!$A63)</f>
        <v>0.16498327539365404</v>
      </c>
    </row>
    <row r="64" spans="1:33" ht="15.75" customHeight="1">
      <c r="A64" s="4" t="s">
        <v>491</v>
      </c>
      <c r="B64" s="1">
        <f>SUMIFS('ReEDs Generation Data'!G$729:G$1448,'ReEDs Generation Data'!$E$729:$E$1448,Calculations!$A64)</f>
        <v>0.28848193791814597</v>
      </c>
      <c r="C64" s="1">
        <f>SUMIFS('ReEDs Generation Data'!H$729:H$1448,'ReEDs Generation Data'!$E$729:$E$1448,Calculations!$A64)</f>
        <v>0.31757808258672804</v>
      </c>
      <c r="D64" s="1">
        <f>SUMIFS('ReEDs Generation Data'!I$729:I$1448,'ReEDs Generation Data'!$E$729:$E$1448,Calculations!$A64)</f>
        <v>0.31311942591633812</v>
      </c>
      <c r="E64" s="1">
        <f>SUMIFS('ReEDs Generation Data'!J$729:J$1448,'ReEDs Generation Data'!$E$729:$E$1448,Calculations!$A64)</f>
        <v>0.30879587305897466</v>
      </c>
      <c r="F64" s="1">
        <f>SUMIFS('ReEDs Generation Data'!K$729:K$1448,'ReEDs Generation Data'!$E$729:$E$1448,Calculations!$A64)</f>
        <v>0.306095792449881</v>
      </c>
      <c r="G64" s="1">
        <f>SUMIFS('ReEDs Generation Data'!L$729:L$1448,'ReEDs Generation Data'!$E$729:$E$1448,Calculations!$A64)</f>
        <v>0.30354442829354855</v>
      </c>
      <c r="H64" s="1">
        <f>SUMIFS('ReEDs Generation Data'!M$729:M$1448,'ReEDs Generation Data'!$E$729:$E$1448,Calculations!$A64)</f>
        <v>0.3051446992726729</v>
      </c>
      <c r="I64" s="1">
        <f>SUMIFS('ReEDs Generation Data'!N$729:N$1448,'ReEDs Generation Data'!$E$729:$E$1448,Calculations!$A64)</f>
        <v>0.30676825940517893</v>
      </c>
      <c r="J64" s="1">
        <f>SUMIFS('ReEDs Generation Data'!O$729:O$1448,'ReEDs Generation Data'!$E$729:$E$1448,Calculations!$A64)</f>
        <v>0.30163948700290755</v>
      </c>
      <c r="K64" s="1">
        <f>SUMIFS('ReEDs Generation Data'!P$729:P$1448,'ReEDs Generation Data'!$E$729:$E$1448,Calculations!$A64)</f>
        <v>0.29667528973120549</v>
      </c>
      <c r="L64" s="1">
        <f>SUMIFS('ReEDs Generation Data'!Q$729:Q$1448,'ReEDs Generation Data'!$E$729:$E$1448,Calculations!$A64)</f>
        <v>0.29375466094218133</v>
      </c>
      <c r="M64" s="1">
        <f>SUMIFS('ReEDs Generation Data'!R$729:R$1448,'ReEDs Generation Data'!$E$729:$E$1448,Calculations!$A64)</f>
        <v>0.290894332378552</v>
      </c>
    </row>
    <row r="65" spans="1:37" ht="15.75" customHeight="1">
      <c r="A65" s="4" t="s">
        <v>492</v>
      </c>
      <c r="B65" s="1">
        <f>SUMIFS('ReEDs Generation Data'!G$729:G$1448,'ReEDs Generation Data'!$E$729:$E$1448,Calculations!$A65)</f>
        <v>1.6577067519902649E-3</v>
      </c>
      <c r="C65" s="1">
        <f>SUMIFS('ReEDs Generation Data'!H$729:H$1448,'ReEDs Generation Data'!$E$729:$E$1448,Calculations!$A65)</f>
        <v>1.6333863876401109E-3</v>
      </c>
      <c r="D65" s="1">
        <f>SUMIFS('ReEDs Generation Data'!I$729:I$1448,'ReEDs Generation Data'!$E$729:$E$1448,Calculations!$A65)</f>
        <v>1.6168932343089497E-3</v>
      </c>
      <c r="E65" s="1">
        <f>SUMIFS('ReEDs Generation Data'!J$729:J$1448,'ReEDs Generation Data'!$E$729:$E$1448,Calculations!$A65)</f>
        <v>1.6009686085306566E-3</v>
      </c>
      <c r="F65" s="1">
        <f>SUMIFS('ReEDs Generation Data'!K$729:K$1448,'ReEDs Generation Data'!$E$729:$E$1448,Calculations!$A65)</f>
        <v>1.5910152621167327E-3</v>
      </c>
      <c r="G65" s="1">
        <f>SUMIFS('ReEDs Generation Data'!L$729:L$1448,'ReEDs Generation Data'!$E$729:$E$1448,Calculations!$A65)</f>
        <v>1.5817575276588212E-3</v>
      </c>
      <c r="H65" s="1">
        <f>SUMIFS('ReEDs Generation Data'!M$729:M$1448,'ReEDs Generation Data'!$E$729:$E$1448,Calculations!$A65)</f>
        <v>3.490027973768709E-3</v>
      </c>
      <c r="I65" s="1">
        <f>SUMIFS('ReEDs Generation Data'!N$729:N$1448,'ReEDs Generation Data'!$E$729:$E$1448,Calculations!$A65)</f>
        <v>5.4116593210173473E-3</v>
      </c>
      <c r="J65" s="1">
        <f>SUMIFS('ReEDs Generation Data'!O$729:O$1448,'ReEDs Generation Data'!$E$729:$E$1448,Calculations!$A65)</f>
        <v>1.3358388486304291E-2</v>
      </c>
      <c r="K65" s="1">
        <f>SUMIFS('ReEDs Generation Data'!P$729:P$1448,'ReEDs Generation Data'!$E$729:$E$1448,Calculations!$A65)</f>
        <v>2.101408980597648E-2</v>
      </c>
      <c r="L65" s="1">
        <f>SUMIFS('ReEDs Generation Data'!Q$729:Q$1448,'ReEDs Generation Data'!$E$729:$E$1448,Calculations!$A65)</f>
        <v>2.10147154596949E-2</v>
      </c>
      <c r="M65" s="1">
        <f>SUMIFS('ReEDs Generation Data'!R$729:R$1448,'ReEDs Generation Data'!$E$729:$E$1448,Calculations!$A65)</f>
        <v>2.1015230809335185E-2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8.3754025205496517E-7</v>
      </c>
      <c r="K67" s="1">
        <f>SUMIFS('ReEDs Generation Data'!P$729:P$1448,'ReEDs Generation Data'!$E$729:$E$1448,Calculations!$A67)</f>
        <v>1.6444070448857392E-6</v>
      </c>
      <c r="L67" s="1">
        <f>SUMIFS('ReEDs Generation Data'!Q$729:Q$1448,'ReEDs Generation Data'!$E$729:$E$1448,Calculations!$A67)</f>
        <v>2.5029162371860645E-6</v>
      </c>
      <c r="M67" s="1">
        <f>SUMIFS('ReEDs Generation Data'!R$729:R$1448,'ReEDs Generation Data'!$E$729:$E$1448,Calculations!$A67)</f>
        <v>3.3687674638538478E-6</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4.3277987300178181E-4</v>
      </c>
      <c r="C70" s="1">
        <f>SUMIFS('ReEDs Generation Data'!H$729:H$1448,'ReEDs Generation Data'!$E$729:$E$1448,Calculations!$A70)</f>
        <v>2.5533303513171162E-4</v>
      </c>
      <c r="D70" s="1">
        <f>SUMIFS('ReEDs Generation Data'!I$729:I$1448,'ReEDs Generation Data'!$E$729:$E$1448,Calculations!$A70)</f>
        <v>4.154570795252521E-4</v>
      </c>
      <c r="E70" s="1">
        <f>SUMIFS('ReEDs Generation Data'!J$729:J$1448,'ReEDs Generation Data'!$E$729:$E$1448,Calculations!$A70)</f>
        <v>5.7102589756137219E-4</v>
      </c>
      <c r="F70" s="1">
        <f>SUMIFS('ReEDs Generation Data'!K$729:K$1448,'ReEDs Generation Data'!$E$729:$E$1448,Calculations!$A70)</f>
        <v>4.7696685123539738E-4</v>
      </c>
      <c r="G70" s="1">
        <f>SUMIFS('ReEDs Generation Data'!L$729:L$1448,'ReEDs Generation Data'!$E$729:$E$1448,Calculations!$A70)</f>
        <v>3.8336808034361287E-4</v>
      </c>
      <c r="H70" s="1">
        <f>SUMIFS('ReEDs Generation Data'!M$729:M$1448,'ReEDs Generation Data'!$E$729:$E$1448,Calculations!$A70)</f>
        <v>3.0332091374741415E-4</v>
      </c>
      <c r="I70" s="1">
        <f>SUMIFS('ReEDs Generation Data'!N$729:N$1448,'ReEDs Generation Data'!$E$729:$E$1448,Calculations!$A70)</f>
        <v>2.2213718620912328E-4</v>
      </c>
      <c r="J70" s="1">
        <f>SUMIFS('ReEDs Generation Data'!O$729:O$1448,'ReEDs Generation Data'!$E$729:$E$1448,Calculations!$A70)</f>
        <v>2.2503895300905502E-4</v>
      </c>
      <c r="K70" s="1">
        <f>SUMIFS('ReEDs Generation Data'!P$729:P$1448,'ReEDs Generation Data'!$E$729:$E$1448,Calculations!$A70)</f>
        <v>2.2788740570835192E-4</v>
      </c>
      <c r="L70" s="1">
        <f>SUMIFS('ReEDs Generation Data'!Q$729:Q$1448,'ReEDs Generation Data'!$E$729:$E$1448,Calculations!$A70)</f>
        <v>2.6127636016296722E-4</v>
      </c>
      <c r="M70" s="1">
        <f>SUMIFS('ReEDs Generation Data'!R$729:R$1448,'ReEDs Generation Data'!$E$729:$E$1448,Calculations!$A70)</f>
        <v>2.9309484927613031E-4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3.2255498774115239E-4</v>
      </c>
      <c r="C73" s="1">
        <f>SUMIFS('ReEDs Generation Data'!H$729:H$1448,'ReEDs Generation Data'!$E$729:$E$1448,Calculations!$A73)</f>
        <v>3.2122033902081358E-4</v>
      </c>
      <c r="D73" s="1">
        <f>SUMIFS('ReEDs Generation Data'!I$729:I$1448,'ReEDs Generation Data'!$E$729:$E$1448,Calculations!$A73)</f>
        <v>3.1926101230306844E-4</v>
      </c>
      <c r="E73" s="1">
        <f>SUMIFS('ReEDs Generation Data'!J$729:J$1448,'ReEDs Generation Data'!$E$729:$E$1448,Calculations!$A73)</f>
        <v>3.1732544302797127E-4</v>
      </c>
      <c r="F73" s="1">
        <f>SUMIFS('ReEDs Generation Data'!K$729:K$1448,'ReEDs Generation Data'!$E$729:$E$1448,Calculations!$A73)</f>
        <v>3.192861010462656E-4</v>
      </c>
      <c r="G73" s="1">
        <f>SUMIFS('ReEDs Generation Data'!L$729:L$1448,'ReEDs Generation Data'!$E$729:$E$1448,Calculations!$A73)</f>
        <v>3.21271138323421E-4</v>
      </c>
      <c r="H73" s="1">
        <f>SUMIFS('ReEDs Generation Data'!M$729:M$1448,'ReEDs Generation Data'!$E$729:$E$1448,Calculations!$A73)</f>
        <v>3.2237871636528069E-4</v>
      </c>
      <c r="I73" s="1">
        <f>SUMIFS('ReEDs Generation Data'!N$729:N$1448,'ReEDs Generation Data'!$E$729:$E$1448,Calculations!$A73)</f>
        <v>3.2349395754730376E-4</v>
      </c>
      <c r="J73" s="1">
        <f>SUMIFS('ReEDs Generation Data'!O$729:O$1448,'ReEDs Generation Data'!$E$729:$E$1448,Calculations!$A73)</f>
        <v>3.1745975893026436E-4</v>
      </c>
      <c r="K73" s="1">
        <f>SUMIFS('ReEDs Generation Data'!P$729:P$1448,'ReEDs Generation Data'!$E$729:$E$1448,Calculations!$A73)</f>
        <v>3.1164655237274244E-4</v>
      </c>
      <c r="L73" s="1">
        <f>SUMIFS('ReEDs Generation Data'!Q$729:Q$1448,'ReEDs Generation Data'!$E$729:$E$1448,Calculations!$A73)</f>
        <v>3.1297349056550713E-4</v>
      </c>
      <c r="M73" s="1">
        <f>SUMIFS('ReEDs Generation Data'!R$729:R$1448,'ReEDs Generation Data'!$E$729:$E$1448,Calculations!$A73)</f>
        <v>3.1431177683223787E-4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8.3754025205496517E-7</v>
      </c>
      <c r="P864" s="44">
        <f>P138/SUMIFS(P$3:P$722,$B$3:$B$722,$B864)*SUMIFS(Calculations!$E$3:$E$53,Calculations!$A$3:$A$53,$B864)</f>
        <v>1.6444070448857392E-6</v>
      </c>
      <c r="Q864" s="44">
        <f>Q138/SUMIFS(Q$3:Q$722,$B$3:$B$722,$B864)*SUMIFS(Calculations!$E$3:$E$53,Calculations!$A$3:$A$53,$B864)</f>
        <v>2.5029162371860645E-6</v>
      </c>
      <c r="R864" s="44">
        <f>R138/SUMIFS(R$3:R$722,$B$3:$B$722,$B864)*SUMIFS(Calculations!$E$3:$E$53,Calculations!$A$3:$A$53,$B864)</f>
        <v>3.3687674638538478E-6</v>
      </c>
    </row>
    <row r="865" spans="2:18" ht="15.75" customHeight="1">
      <c r="B865" s="44" t="s">
        <v>50</v>
      </c>
      <c r="C865" s="44" t="s">
        <v>522</v>
      </c>
      <c r="D865" s="44" t="s">
        <v>526</v>
      </c>
      <c r="E865" s="44" t="str">
        <f t="shared" si="302"/>
        <v>hard coal</v>
      </c>
      <c r="F865" s="44">
        <f>F139/SUMIFS(F$3:F$722,$B$3:$B$722,$B865)*SUMIFS(Calculations!$E$3:$E$53,Calculations!$A$3:$A$53,$B865)</f>
        <v>0.15726023277866916</v>
      </c>
      <c r="G865" s="44">
        <f>G139/SUMIFS(G$3:G$722,$B$3:$B$722,$B865)*SUMIFS(Calculations!$E$3:$E$53,Calculations!$A$3:$A$53,$B865)</f>
        <v>0.15615244439858769</v>
      </c>
      <c r="H865" s="44">
        <f>H139/SUMIFS(H$3:H$722,$B$3:$B$722,$B865)*SUMIFS(Calculations!$E$3:$E$53,Calculations!$A$3:$A$53,$B865)</f>
        <v>0.1550538234994015</v>
      </c>
      <c r="I865" s="44">
        <f>I139/SUMIFS(I$3:I$722,$B$3:$B$722,$B865)*SUMIFS(Calculations!$E$3:$E$53,Calculations!$A$3:$A$53,$B865)</f>
        <v>0.15568894569122357</v>
      </c>
      <c r="J865" s="44">
        <f>J139/SUMIFS(J$3:J$722,$B$3:$B$722,$B865)*SUMIFS(Calculations!$E$3:$E$53,Calculations!$A$3:$A$53,$B865)</f>
        <v>0.15631636682996969</v>
      </c>
      <c r="K865" s="44">
        <f>K139/SUMIFS(K$3:K$722,$B$3:$B$722,$B865)*SUMIFS(Calculations!$E$3:$E$53,Calculations!$A$3:$A$53,$B865)</f>
        <v>0.15785539505167298</v>
      </c>
      <c r="L865" s="44">
        <f>L139/SUMIFS(L$3:L$722,$B$3:$B$722,$B865)*SUMIFS(Calculations!$E$3:$E$53,Calculations!$A$3:$A$53,$B865)</f>
        <v>0.15941355989335862</v>
      </c>
      <c r="M865" s="44">
        <f>M139/SUMIFS(M$3:M$722,$B$3:$B$722,$B865)*SUMIFS(Calculations!$E$3:$E$53,Calculations!$A$3:$A$53,$B865)</f>
        <v>0.15960946782623259</v>
      </c>
      <c r="N865" s="44">
        <f>N139/SUMIFS(N$3:N$722,$B$3:$B$722,$B865)*SUMIFS(Calculations!$E$3:$E$53,Calculations!$A$3:$A$53,$B865)</f>
        <v>0.15980673121207881</v>
      </c>
      <c r="O865" s="44">
        <f>O139/SUMIFS(O$3:O$722,$B$3:$B$722,$B865)*SUMIFS(Calculations!$E$3:$E$53,Calculations!$A$3:$A$53,$B865)</f>
        <v>0.15626886725001887</v>
      </c>
      <c r="P865" s="44">
        <f>P139/SUMIFS(P$3:P$722,$B$3:$B$722,$B865)*SUMIFS(Calculations!$E$3:$E$53,Calculations!$A$3:$A$53,$B865)</f>
        <v>0.15286057142001555</v>
      </c>
      <c r="Q865" s="44">
        <f>Q139/SUMIFS(Q$3:Q$722,$B$3:$B$722,$B865)*SUMIFS(Calculations!$E$3:$E$53,Calculations!$A$3:$A$53,$B865)</f>
        <v>0.15406349290915758</v>
      </c>
      <c r="R865" s="44">
        <f>R139/SUMIFS(R$3:R$722,$B$3:$B$722,$B865)*SUMIFS(Calculations!$E$3:$E$53,Calculations!$A$3:$A$53,$B865)</f>
        <v>0.1552767018722066</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4.5866833033473475E-3</v>
      </c>
      <c r="G868" s="44">
        <f>G142/SUMIFS(G$3:G$722,$B$3:$B$722,$B868)*SUMIFS(Calculations!$E$3:$E$53,Calculations!$A$3:$A$53,$B868)</f>
        <v>4.7179564611319743E-3</v>
      </c>
      <c r="H868" s="44">
        <f>H142/SUMIFS(H$3:H$722,$B$3:$B$722,$B868)*SUMIFS(Calculations!$E$3:$E$53,Calculations!$A$3:$A$53,$B868)</f>
        <v>4.8481432704878952E-3</v>
      </c>
      <c r="I868" s="44">
        <f>I142/SUMIFS(I$3:I$722,$B$3:$B$722,$B868)*SUMIFS(Calculations!$E$3:$E$53,Calculations!$A$3:$A$53,$B868)</f>
        <v>4.8185713676928248E-3</v>
      </c>
      <c r="J868" s="44">
        <f>J142/SUMIFS(J$3:J$722,$B$3:$B$722,$B868)*SUMIFS(Calculations!$E$3:$E$53,Calculations!$A$3:$A$53,$B868)</f>
        <v>4.7893580333683841E-3</v>
      </c>
      <c r="K868" s="44">
        <f>K142/SUMIFS(K$3:K$722,$B$3:$B$722,$B868)*SUMIFS(Calculations!$E$3:$E$53,Calculations!$A$3:$A$53,$B868)</f>
        <v>4.8189500293363162E-3</v>
      </c>
      <c r="L868" s="44">
        <f>L142/SUMIFS(L$3:L$722,$B$3:$B$722,$B868)*SUMIFS(Calculations!$E$3:$E$53,Calculations!$A$3:$A$53,$B868)</f>
        <v>4.8489099787786356E-3</v>
      </c>
      <c r="M868" s="44">
        <f>M142/SUMIFS(M$3:M$722,$B$3:$B$722,$B868)*SUMIFS(Calculations!$E$3:$E$53,Calculations!$A$3:$A$53,$B868)</f>
        <v>4.8656265324269849E-3</v>
      </c>
      <c r="N868" s="44">
        <f>N142/SUMIFS(N$3:N$722,$B$3:$B$722,$B868)*SUMIFS(Calculations!$E$3:$E$53,Calculations!$A$3:$A$53,$B868)</f>
        <v>4.8824587450075401E-3</v>
      </c>
      <c r="O868" s="44">
        <f>O142/SUMIFS(O$3:O$722,$B$3:$B$722,$B868)*SUMIFS(Calculations!$E$3:$E$53,Calculations!$A$3:$A$53,$B868)</f>
        <v>4.7913852485186037E-3</v>
      </c>
      <c r="P868" s="44">
        <f>P142/SUMIFS(P$3:P$722,$B$3:$B$722,$B868)*SUMIFS(Calculations!$E$3:$E$53,Calculations!$A$3:$A$53,$B868)</f>
        <v>4.7036471608940212E-3</v>
      </c>
      <c r="Q868" s="44">
        <f>Q142/SUMIFS(Q$3:Q$722,$B$3:$B$722,$B868)*SUMIFS(Calculations!$E$3:$E$53,Calculations!$A$3:$A$53,$B868)</f>
        <v>4.7236744931894049E-3</v>
      </c>
      <c r="R868" s="44">
        <f>R142/SUMIFS(R$3:R$722,$B$3:$B$722,$B868)*SUMIFS(Calculations!$E$3:$E$53,Calculations!$A$3:$A$53,$B868)</f>
        <v>4.7438731007178542E-3</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9.9354527790774042E-2</v>
      </c>
      <c r="G870" s="44">
        <f>G144/SUMIFS(G$3:G$722,$B$3:$B$722,$B870)*SUMIFS(Calculations!$E$3:$E$53,Calculations!$A$3:$A$53,$B870)</f>
        <v>0.11363378400684797</v>
      </c>
      <c r="H870" s="44">
        <f>H144/SUMIFS(H$3:H$722,$B$3:$B$722,$B870)*SUMIFS(Calculations!$E$3:$E$53,Calculations!$A$3:$A$53,$B870)</f>
        <v>0.12779487251967458</v>
      </c>
      <c r="I870" s="44">
        <f>I144/SUMIFS(I$3:I$722,$B$3:$B$722,$B870)*SUMIFS(Calculations!$E$3:$E$53,Calculations!$A$3:$A$53,$B870)</f>
        <v>0.12686468964537478</v>
      </c>
      <c r="J870" s="44">
        <f>J144/SUMIFS(J$3:J$722,$B$3:$B$722,$B870)*SUMIFS(Calculations!$E$3:$E$53,Calculations!$A$3:$A$53,$B870)</f>
        <v>0.1259457855262148</v>
      </c>
      <c r="K870" s="44">
        <f>K144/SUMIFS(K$3:K$722,$B$3:$B$722,$B870)*SUMIFS(Calculations!$E$3:$E$53,Calculations!$A$3:$A$53,$B870)</f>
        <v>0.12679894903525832</v>
      </c>
      <c r="L870" s="44">
        <f>L144/SUMIFS(L$3:L$722,$B$3:$B$722,$B870)*SUMIFS(Calculations!$E$3:$E$53,Calculations!$A$3:$A$53,$B870)</f>
        <v>0.12766272096955691</v>
      </c>
      <c r="M870" s="44">
        <f>M144/SUMIFS(M$3:M$722,$B$3:$B$722,$B870)*SUMIFS(Calculations!$E$3:$E$53,Calculations!$A$3:$A$53,$B870)</f>
        <v>0.12786276438585273</v>
      </c>
      <c r="N870" s="44">
        <f>N144/SUMIFS(N$3:N$722,$B$3:$B$722,$B870)*SUMIFS(Calculations!$E$3:$E$53,Calculations!$A$3:$A$53,$B870)</f>
        <v>0.12806419186781251</v>
      </c>
      <c r="O870" s="44">
        <f>O144/SUMIFS(O$3:O$722,$B$3:$B$722,$B870)*SUMIFS(Calculations!$E$3:$E$53,Calculations!$A$3:$A$53,$B870)</f>
        <v>0.1254206310284903</v>
      </c>
      <c r="P870" s="44">
        <f>P144/SUMIFS(P$3:P$722,$B$3:$B$722,$B870)*SUMIFS(Calculations!$E$3:$E$53,Calculations!$A$3:$A$53,$B870)</f>
        <v>0.12287388602030301</v>
      </c>
      <c r="Q870" s="44">
        <f>Q144/SUMIFS(Q$3:Q$722,$B$3:$B$722,$B870)*SUMIFS(Calculations!$E$3:$E$53,Calculations!$A$3:$A$53,$B870)</f>
        <v>0.12230758553628074</v>
      </c>
      <c r="R870" s="44">
        <f>R144/SUMIFS(R$3:R$722,$B$3:$B$722,$B870)*SUMIFS(Calculations!$E$3:$E$53,Calculations!$A$3:$A$53,$B870)</f>
        <v>0.12173644200846434</v>
      </c>
    </row>
    <row r="871" spans="2:18" ht="15.75" customHeight="1">
      <c r="B871" s="44" t="s">
        <v>50</v>
      </c>
      <c r="C871" s="44" t="s">
        <v>522</v>
      </c>
      <c r="D871" s="44" t="s">
        <v>532</v>
      </c>
      <c r="E871" s="44" t="str">
        <f t="shared" si="302"/>
        <v>natural gas nonpeaker</v>
      </c>
      <c r="F871" s="44">
        <f>F145/SUMIFS(F$3:F$722,$B$3:$B$722,$B871)*SUMIFS(Calculations!$E$3:$E$53,Calculations!$A$3:$A$53,$B871)</f>
        <v>3.0600657040243485E-2</v>
      </c>
      <c r="G871" s="44">
        <f>G145/SUMIFS(G$3:G$722,$B$3:$B$722,$B871)*SUMIFS(Calculations!$E$3:$E$53,Calculations!$A$3:$A$53,$B871)</f>
        <v>2.7942290022807348E-2</v>
      </c>
      <c r="H871" s="44">
        <f>H145/SUMIFS(H$3:H$722,$B$3:$B$722,$B871)*SUMIFS(Calculations!$E$3:$E$53,Calculations!$A$3:$A$53,$B871)</f>
        <v>2.5305922269204407E-2</v>
      </c>
      <c r="I871" s="44">
        <f>I145/SUMIFS(I$3:I$722,$B$3:$B$722,$B871)*SUMIFS(Calculations!$E$3:$E$53,Calculations!$A$3:$A$53,$B871)</f>
        <v>2.5586634552662049E-2</v>
      </c>
      <c r="J871" s="44">
        <f>J145/SUMIFS(J$3:J$722,$B$3:$B$722,$B871)*SUMIFS(Calculations!$E$3:$E$53,Calculations!$A$3:$A$53,$B871)</f>
        <v>2.586394311283333E-2</v>
      </c>
      <c r="K871" s="44">
        <f>K145/SUMIFS(K$3:K$722,$B$3:$B$722,$B871)*SUMIFS(Calculations!$E$3:$E$53,Calculations!$A$3:$A$53,$B871)</f>
        <v>2.3496470626597165E-2</v>
      </c>
      <c r="L871" s="44">
        <f>L145/SUMIFS(L$3:L$722,$B$3:$B$722,$B871)*SUMIFS(Calculations!$E$3:$E$53,Calculations!$A$3:$A$53,$B871)</f>
        <v>2.109956045972023E-2</v>
      </c>
      <c r="M871" s="44">
        <f>M145/SUMIFS(M$3:M$722,$B$3:$B$722,$B871)*SUMIFS(Calculations!$E$3:$E$53,Calculations!$A$3:$A$53,$B871)</f>
        <v>1.8808872495916475E-2</v>
      </c>
      <c r="N871" s="44">
        <f>N145/SUMIFS(N$3:N$722,$B$3:$B$722,$B871)*SUMIFS(Calculations!$E$3:$E$53,Calculations!$A$3:$A$53,$B871)</f>
        <v>1.6502335659822395E-2</v>
      </c>
      <c r="O871" s="44">
        <f>O145/SUMIFS(O$3:O$722,$B$3:$B$722,$B871)*SUMIFS(Calculations!$E$3:$E$53,Calculations!$A$3:$A$53,$B871)</f>
        <v>1.4836841744142798E-2</v>
      </c>
      <c r="P871" s="44">
        <f>P145/SUMIFS(P$3:P$722,$B$3:$B$722,$B871)*SUMIFS(Calculations!$E$3:$E$53,Calculations!$A$3:$A$53,$B871)</f>
        <v>1.32323436547359E-2</v>
      </c>
      <c r="Q871" s="44">
        <f>Q145/SUMIFS(Q$3:Q$722,$B$3:$B$722,$B871)*SUMIFS(Calculations!$E$3:$E$53,Calculations!$A$3:$A$53,$B871)</f>
        <v>1.2593928585088765E-2</v>
      </c>
      <c r="R871" s="44">
        <f>R145/SUMIFS(R$3:R$722,$B$3:$B$722,$B871)*SUMIFS(Calculations!$E$3:$E$53,Calculations!$A$3:$A$53,$B871)</f>
        <v>1.1950053742355811E-2</v>
      </c>
    </row>
    <row r="872" spans="2:18" ht="15.75" customHeight="1">
      <c r="B872" s="44" t="s">
        <v>50</v>
      </c>
      <c r="C872" s="44" t="s">
        <v>522</v>
      </c>
      <c r="D872" s="44" t="s">
        <v>533</v>
      </c>
      <c r="E872" s="44" t="str">
        <f t="shared" si="302"/>
        <v>natural gas peaker</v>
      </c>
      <c r="F872" s="44">
        <f>F146/SUMIFS(F$3:F$722,$B$3:$B$722,$B872)*SUMIFS(Calculations!$E$3:$E$53,Calculations!$A$3:$A$53,$B872)</f>
        <v>3.8210608280162222E-4</v>
      </c>
      <c r="G872" s="44">
        <f>G146/SUMIFS(G$3:G$722,$B$3:$B$722,$B872)*SUMIFS(Calculations!$E$3:$E$53,Calculations!$A$3:$A$53,$B872)</f>
        <v>2.9453454847966549E-4</v>
      </c>
      <c r="H872" s="44">
        <f>H146/SUMIFS(H$3:H$722,$B$3:$B$722,$B872)*SUMIFS(Calculations!$E$3:$E$53,Calculations!$A$3:$A$53,$B872)</f>
        <v>2.0768771066319099E-4</v>
      </c>
      <c r="I872" s="44">
        <f>I146/SUMIFS(I$3:I$722,$B$3:$B$722,$B872)*SUMIFS(Calculations!$E$3:$E$53,Calculations!$A$3:$A$53,$B872)</f>
        <v>2.5401440912753442E-4</v>
      </c>
      <c r="J872" s="44">
        <f>J146/SUMIFS(J$3:J$722,$B$3:$B$722,$B872)*SUMIFS(Calculations!$E$3:$E$53,Calculations!$A$3:$A$53,$B872)</f>
        <v>2.9977938204000149E-4</v>
      </c>
      <c r="K872" s="44">
        <f>K146/SUMIFS(K$3:K$722,$B$3:$B$722,$B872)*SUMIFS(Calculations!$E$3:$E$53,Calculations!$A$3:$A$53,$B872)</f>
        <v>2.3748936454688708E-4</v>
      </c>
      <c r="L872" s="44">
        <f>L146/SUMIFS(L$3:L$722,$B$3:$B$722,$B872)*SUMIFS(Calculations!$E$3:$E$53,Calculations!$A$3:$A$53,$B872)</f>
        <v>1.7442481909083716E-4</v>
      </c>
      <c r="M872" s="44">
        <f>M146/SUMIFS(M$3:M$722,$B$3:$B$722,$B872)*SUMIFS(Calculations!$E$3:$E$53,Calculations!$A$3:$A$53,$B872)</f>
        <v>1.6116508470617529E-4</v>
      </c>
      <c r="N872" s="44">
        <f>N146/SUMIFS(N$3:N$722,$B$3:$B$722,$B872)*SUMIFS(Calculations!$E$3:$E$53,Calculations!$A$3:$A$53,$B872)</f>
        <v>1.4781360852158826E-4</v>
      </c>
      <c r="O872" s="44">
        <f>O146/SUMIFS(O$3:O$722,$B$3:$B$722,$B872)*SUMIFS(Calculations!$E$3:$E$53,Calculations!$A$3:$A$53,$B872)</f>
        <v>1.4505641120364409E-4</v>
      </c>
      <c r="P872" s="44">
        <f>P146/SUMIFS(P$3:P$722,$B$3:$B$722,$B872)*SUMIFS(Calculations!$E$3:$E$53,Calculations!$A$3:$A$53,$B872)</f>
        <v>1.4240019145578983E-4</v>
      </c>
      <c r="Q872" s="44">
        <f>Q146/SUMIFS(Q$3:Q$722,$B$3:$B$722,$B872)*SUMIFS(Calculations!$E$3:$E$53,Calculations!$A$3:$A$53,$B872)</f>
        <v>1.2454879446690845E-4</v>
      </c>
      <c r="R872" s="44">
        <f>R146/SUMIFS(R$3:R$722,$B$3:$B$722,$B872)*SUMIFS(Calculations!$E$3:$E$53,Calculations!$A$3:$A$53,$B872)</f>
        <v>1.0654473100529154E-4</v>
      </c>
    </row>
    <row r="873" spans="2:18" ht="15.75" customHeight="1">
      <c r="B873" s="44" t="s">
        <v>50</v>
      </c>
      <c r="C873" s="44" t="s">
        <v>522</v>
      </c>
      <c r="D873" s="44" t="s">
        <v>534</v>
      </c>
      <c r="E873" s="44" t="str">
        <f t="shared" si="302"/>
        <v>nuclear</v>
      </c>
      <c r="F873" s="44">
        <f>F147/SUMIFS(F$3:F$722,$B$3:$B$722,$B873)*SUMIFS(Calculations!$E$3:$E$53,Calculations!$A$3:$A$53,$B873)</f>
        <v>2.1027732392841638E-2</v>
      </c>
      <c r="G873" s="44">
        <f>G147/SUMIFS(G$3:G$722,$B$3:$B$722,$B873)*SUMIFS(Calculations!$E$3:$E$53,Calculations!$A$3:$A$53,$B873)</f>
        <v>1.0470181795527517E-2</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3.2390077348487631E-4</v>
      </c>
      <c r="G875" s="44">
        <f>G149/SUMIFS(G$3:G$722,$B$3:$B$722,$B875)*SUMIFS(Calculations!$E$3:$E$53,Calculations!$A$3:$A$53,$B875)</f>
        <v>3.2255498774115239E-4</v>
      </c>
      <c r="H875" s="44">
        <f>H149/SUMIFS(H$3:H$722,$B$3:$B$722,$B875)*SUMIFS(Calculations!$E$3:$E$53,Calculations!$A$3:$A$53,$B875)</f>
        <v>3.2122033902081358E-4</v>
      </c>
      <c r="I875" s="44">
        <f>I149/SUMIFS(I$3:I$722,$B$3:$B$722,$B875)*SUMIFS(Calculations!$E$3:$E$53,Calculations!$A$3:$A$53,$B875)</f>
        <v>3.1926101230306844E-4</v>
      </c>
      <c r="J875" s="44">
        <f>J149/SUMIFS(J$3:J$722,$B$3:$B$722,$B875)*SUMIFS(Calculations!$E$3:$E$53,Calculations!$A$3:$A$53,$B875)</f>
        <v>3.1732544302797127E-4</v>
      </c>
      <c r="K875" s="44">
        <f>K149/SUMIFS(K$3:K$722,$B$3:$B$722,$B875)*SUMIFS(Calculations!$E$3:$E$53,Calculations!$A$3:$A$53,$B875)</f>
        <v>3.192861010462656E-4</v>
      </c>
      <c r="L875" s="44">
        <f>L149/SUMIFS(L$3:L$722,$B$3:$B$722,$B875)*SUMIFS(Calculations!$E$3:$E$53,Calculations!$A$3:$A$53,$B875)</f>
        <v>3.21271138323421E-4</v>
      </c>
      <c r="M875" s="44">
        <f>M149/SUMIFS(M$3:M$722,$B$3:$B$722,$B875)*SUMIFS(Calculations!$E$3:$E$53,Calculations!$A$3:$A$53,$B875)</f>
        <v>3.2237871636528069E-4</v>
      </c>
      <c r="N875" s="44">
        <f>N149/SUMIFS(N$3:N$722,$B$3:$B$722,$B875)*SUMIFS(Calculations!$E$3:$E$53,Calculations!$A$3:$A$53,$B875)</f>
        <v>3.2349395754730376E-4</v>
      </c>
      <c r="O875" s="44">
        <f>O149/SUMIFS(O$3:O$722,$B$3:$B$722,$B875)*SUMIFS(Calculations!$E$3:$E$53,Calculations!$A$3:$A$53,$B875)</f>
        <v>3.1745975893026436E-4</v>
      </c>
      <c r="P875" s="44">
        <f>P149/SUMIFS(P$3:P$722,$B$3:$B$722,$B875)*SUMIFS(Calculations!$E$3:$E$53,Calculations!$A$3:$A$53,$B875)</f>
        <v>3.1164655237274244E-4</v>
      </c>
      <c r="Q875" s="44">
        <f>Q149/SUMIFS(Q$3:Q$722,$B$3:$B$722,$B875)*SUMIFS(Calculations!$E$3:$E$53,Calculations!$A$3:$A$53,$B875)</f>
        <v>3.1297349056550713E-4</v>
      </c>
      <c r="R875" s="44">
        <f>R149/SUMIFS(R$3:R$722,$B$3:$B$722,$B875)*SUMIFS(Calculations!$E$3:$E$53,Calculations!$A$3:$A$53,$B875)</f>
        <v>3.1431177683223787E-4</v>
      </c>
    </row>
    <row r="876" spans="2:18" ht="15.75" customHeight="1">
      <c r="B876" s="44" t="s">
        <v>50</v>
      </c>
      <c r="C876" s="44" t="s">
        <v>522</v>
      </c>
      <c r="D876" s="44" t="s">
        <v>537</v>
      </c>
      <c r="E876" s="44" t="str">
        <f t="shared" si="302"/>
        <v>solar PV</v>
      </c>
      <c r="F876" s="44">
        <f>F150/SUMIFS(F$3:F$722,$B$3:$B$722,$B876)*SUMIFS(Calculations!$E$3:$E$53,Calculations!$A$3:$A$53,$B876)</f>
        <v>4.7978492342508837E-4</v>
      </c>
      <c r="G876" s="44">
        <f>G150/SUMIFS(G$3:G$722,$B$3:$B$722,$B876)*SUMIFS(Calculations!$E$3:$E$53,Calculations!$A$3:$A$53,$B876)</f>
        <v>4.8217763879776222E-4</v>
      </c>
      <c r="H876" s="44">
        <f>H150/SUMIFS(H$3:H$722,$B$3:$B$722,$B876)*SUMIFS(Calculations!$E$3:$E$53,Calculations!$A$3:$A$53,$B876)</f>
        <v>4.8455055330155094E-4</v>
      </c>
      <c r="I876" s="44">
        <f>I150/SUMIFS(I$3:I$722,$B$3:$B$722,$B876)*SUMIFS(Calculations!$E$3:$E$53,Calculations!$A$3:$A$53,$B876)</f>
        <v>4.8453846831301658E-4</v>
      </c>
      <c r="J876" s="44">
        <f>J150/SUMIFS(J$3:J$722,$B$3:$B$722,$B876)*SUMIFS(Calculations!$E$3:$E$53,Calculations!$A$3:$A$53,$B876)</f>
        <v>4.8452652985870752E-4</v>
      </c>
      <c r="K876" s="44">
        <f>K150/SUMIFS(K$3:K$722,$B$3:$B$722,$B876)*SUMIFS(Calculations!$E$3:$E$53,Calculations!$A$3:$A$53,$B876)</f>
        <v>4.9046135596503943E-4</v>
      </c>
      <c r="L876" s="44">
        <f>L150/SUMIFS(L$3:L$722,$B$3:$B$722,$B876)*SUMIFS(Calculations!$E$3:$E$53,Calculations!$A$3:$A$53,$B876)</f>
        <v>4.9646997702214378E-4</v>
      </c>
      <c r="M876" s="44">
        <f>M150/SUMIFS(M$3:M$722,$B$3:$B$722,$B876)*SUMIFS(Calculations!$E$3:$E$53,Calculations!$A$3:$A$53,$B876)</f>
        <v>5.0377736241815556E-4</v>
      </c>
      <c r="N876" s="44">
        <f>N150/SUMIFS(N$3:N$722,$B$3:$B$722,$B876)*SUMIFS(Calculations!$E$3:$E$53,Calculations!$A$3:$A$53,$B876)</f>
        <v>5.11135306344944E-4</v>
      </c>
      <c r="O876" s="44">
        <f>O150/SUMIFS(O$3:O$722,$B$3:$B$722,$B876)*SUMIFS(Calculations!$E$3:$E$53,Calculations!$A$3:$A$53,$B876)</f>
        <v>5.0961653702594949E-4</v>
      </c>
      <c r="P876" s="44">
        <f>P150/SUMIFS(P$3:P$722,$B$3:$B$722,$B876)*SUMIFS(Calculations!$E$3:$E$53,Calculations!$A$3:$A$53,$B876)</f>
        <v>5.0815338999933167E-4</v>
      </c>
      <c r="Q876" s="44">
        <f>Q150/SUMIFS(Q$3:Q$722,$B$3:$B$722,$B876)*SUMIFS(Calculations!$E$3:$E$53,Calculations!$A$3:$A$53,$B876)</f>
        <v>5.2043737141434297E-4</v>
      </c>
      <c r="R876" s="44">
        <f>R150/SUMIFS(R$3:R$722,$B$3:$B$722,$B876)*SUMIFS(Calculations!$E$3:$E$53,Calculations!$A$3:$A$53,$B876)</f>
        <v>5.328264063506528E-4</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7.1908354133021955E-5</v>
      </c>
      <c r="G878" s="44">
        <f>G152/SUMIFS(G$3:G$722,$B$3:$B$722,$B878)*SUMIFS(Calculations!$E$3:$E$53,Calculations!$A$3:$A$53,$B878)</f>
        <v>7.1609579799124305E-5</v>
      </c>
      <c r="H878" s="44">
        <f>H152/SUMIFS(H$3:H$722,$B$3:$B$722,$B878)*SUMIFS(Calculations!$E$3:$E$53,Calculations!$A$3:$A$53,$B878)</f>
        <v>7.1313277966335414E-5</v>
      </c>
      <c r="I878" s="44">
        <f>I152/SUMIFS(I$3:I$722,$B$3:$B$722,$B878)*SUMIFS(Calculations!$E$3:$E$53,Calculations!$A$3:$A$53,$B878)</f>
        <v>7.0878293023366498E-5</v>
      </c>
      <c r="J878" s="44">
        <f>J152/SUMIFS(J$3:J$722,$B$3:$B$722,$B878)*SUMIFS(Calculations!$E$3:$E$53,Calculations!$A$3:$A$53,$B878)</f>
        <v>7.04485824074109E-5</v>
      </c>
      <c r="K878" s="44">
        <f>K152/SUMIFS(K$3:K$722,$B$3:$B$722,$B878)*SUMIFS(Calculations!$E$3:$E$53,Calculations!$A$3:$A$53,$B878)</f>
        <v>7.053187529726771E-5</v>
      </c>
      <c r="L878" s="44">
        <f>L152/SUMIFS(L$3:L$722,$B$3:$B$722,$B878)*SUMIFS(Calculations!$E$3:$E$53,Calculations!$A$3:$A$53,$B878)</f>
        <v>7.0616203869484313E-5</v>
      </c>
      <c r="M878" s="44">
        <f>M152/SUMIFS(M$3:M$722,$B$3:$B$722,$B878)*SUMIFS(Calculations!$E$3:$E$53,Calculations!$A$3:$A$53,$B878)</f>
        <v>1.9534810358017643E-3</v>
      </c>
      <c r="N878" s="44">
        <f>N152/SUMIFS(N$3:N$722,$B$3:$B$722,$B878)*SUMIFS(Calculations!$E$3:$E$53,Calculations!$A$3:$A$53,$B878)</f>
        <v>3.8493730825851307E-3</v>
      </c>
      <c r="O878" s="44">
        <f>O152/SUMIFS(O$3:O$722,$B$3:$B$722,$B878)*SUMIFS(Calculations!$E$3:$E$53,Calculations!$A$3:$A$53,$B878)</f>
        <v>1.1796837921137719E-2</v>
      </c>
      <c r="P878" s="44">
        <f>P152/SUMIFS(P$3:P$722,$B$3:$B$722,$B878)*SUMIFS(Calculations!$E$3:$E$53,Calculations!$A$3:$A$53,$B878)</f>
        <v>1.9453240642899012E-2</v>
      </c>
      <c r="Q878" s="44">
        <f>Q152/SUMIFS(Q$3:Q$722,$B$3:$B$722,$B878)*SUMIFS(Calculations!$E$3:$E$53,Calculations!$A$3:$A$53,$B878)</f>
        <v>1.9438389343319755E-2</v>
      </c>
      <c r="R878" s="44">
        <f>R152/SUMIFS(R$3:R$722,$B$3:$B$722,$B878)*SUMIFS(Calculations!$E$3:$E$53,Calculations!$A$3:$A$53,$B878)</f>
        <v>1.9423411034323608E-2</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0.40424162871195585</v>
      </c>
      <c r="G1105" s="44">
        <f>G379/SUMIFS(G$3:G$722,$B$3:$B$722,$B1105)*SUMIFS(Calculations!$E$3:$E$53,Calculations!$A$3:$A$53,$B1105)</f>
        <v>0.3824694247031869</v>
      </c>
      <c r="H1105" s="44">
        <f>H379/SUMIFS(H$3:H$722,$B$3:$B$722,$B1105)*SUMIFS(Calculations!$E$3:$E$53,Calculations!$A$3:$A$53,$B1105)</f>
        <v>0.36188509087275966</v>
      </c>
      <c r="I1105" s="44">
        <f>I379/SUMIFS(I$3:I$722,$B$3:$B$722,$B1105)*SUMIFS(Calculations!$E$3:$E$53,Calculations!$A$3:$A$53,$B1105)</f>
        <v>0.36556524972921645</v>
      </c>
      <c r="J1105" s="44">
        <f>J379/SUMIFS(J$3:J$722,$B$3:$B$722,$B1105)*SUMIFS(Calculations!$E$3:$E$53,Calculations!$A$3:$A$53,$B1105)</f>
        <v>0.36911626042990758</v>
      </c>
      <c r="K1105" s="44">
        <f>K379/SUMIFS(K$3:K$722,$B$3:$B$722,$B1105)*SUMIFS(Calculations!$E$3:$E$53,Calculations!$A$3:$A$53,$B1105)</f>
        <v>0.37545880857472846</v>
      </c>
      <c r="L1105" s="44">
        <f>L379/SUMIFS(L$3:L$722,$B$3:$B$722,$B1105)*SUMIFS(Calculations!$E$3:$E$53,Calculations!$A$3:$A$53,$B1105)</f>
        <v>0.38155483360306186</v>
      </c>
      <c r="M1105" s="44">
        <f>M379/SUMIFS(M$3:M$722,$B$3:$B$722,$B1105)*SUMIFS(Calculations!$E$3:$E$53,Calculations!$A$3:$A$53,$B1105)</f>
        <v>0.3827925057002895</v>
      </c>
      <c r="N1105" s="44">
        <f>N379/SUMIFS(N$3:N$722,$B$3:$B$722,$B1105)*SUMIFS(Calculations!$E$3:$E$53,Calculations!$A$3:$A$53,$B1105)</f>
        <v>0.38404953987592161</v>
      </c>
      <c r="O1105" s="44">
        <f>O379/SUMIFS(O$3:O$722,$B$3:$B$722,$B1105)*SUMIFS(Calculations!$E$3:$E$53,Calculations!$A$3:$A$53,$B1105)</f>
        <v>0.3762301854643188</v>
      </c>
      <c r="P1105" s="44">
        <f>P379/SUMIFS(P$3:P$722,$B$3:$B$722,$B1105)*SUMIFS(Calculations!$E$3:$E$53,Calculations!$A$3:$A$53,$B1105)</f>
        <v>0.36862402577016301</v>
      </c>
      <c r="Q1105" s="44">
        <f>Q379/SUMIFS(Q$3:Q$722,$B$3:$B$722,$B1105)*SUMIFS(Calculations!$E$3:$E$53,Calculations!$A$3:$A$53,$B1105)</f>
        <v>0.36185178237143323</v>
      </c>
      <c r="R1105" s="44">
        <f>R379/SUMIFS(R$3:R$722,$B$3:$B$722,$B1105)*SUMIFS(Calculations!$E$3:$E$53,Calculations!$A$3:$A$53,$B1105)</f>
        <v>0.35526692408539096</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2.6822825441516623E-2</v>
      </c>
      <c r="G1108" s="44">
        <f>G382/SUMIFS(G$3:G$722,$B$3:$B$722,$B1108)*SUMIFS(Calculations!$E$3:$E$53,Calculations!$A$3:$A$53,$B1108)</f>
        <v>2.7327932799269788E-2</v>
      </c>
      <c r="H1108" s="44">
        <f>H382/SUMIFS(H$3:H$722,$B$3:$B$722,$B1108)*SUMIFS(Calculations!$E$3:$E$53,Calculations!$A$3:$A$53,$B1108)</f>
        <v>2.7805481993095488E-2</v>
      </c>
      <c r="I1108" s="44">
        <f>I382/SUMIFS(I$3:I$722,$B$3:$B$722,$B1108)*SUMIFS(Calculations!$E$3:$E$53,Calculations!$A$3:$A$53,$B1108)</f>
        <v>2.7308878132377565E-2</v>
      </c>
      <c r="J1108" s="44">
        <f>J382/SUMIFS(J$3:J$722,$B$3:$B$722,$B1108)*SUMIFS(Calculations!$E$3:$E$53,Calculations!$A$3:$A$53,$B1108)</f>
        <v>2.6829701636960829E-2</v>
      </c>
      <c r="K1108" s="44">
        <f>K382/SUMIFS(K$3:K$722,$B$3:$B$722,$B1108)*SUMIFS(Calculations!$E$3:$E$53,Calculations!$A$3:$A$53,$B1108)</f>
        <v>2.6297447210936402E-2</v>
      </c>
      <c r="L1108" s="44">
        <f>L382/SUMIFS(L$3:L$722,$B$3:$B$722,$B1108)*SUMIFS(Calculations!$E$3:$E$53,Calculations!$A$3:$A$53,$B1108)</f>
        <v>2.5785880530100783E-2</v>
      </c>
      <c r="M1108" s="44">
        <f>M382/SUMIFS(M$3:M$722,$B$3:$B$722,$B1108)*SUMIFS(Calculations!$E$3:$E$53,Calculations!$A$3:$A$53,$B1108)</f>
        <v>2.5984199275036833E-2</v>
      </c>
      <c r="N1108" s="44">
        <f>N382/SUMIFS(N$3:N$722,$B$3:$B$722,$B1108)*SUMIFS(Calculations!$E$3:$E$53,Calculations!$A$3:$A$53,$B1108)</f>
        <v>2.6185620508182086E-2</v>
      </c>
      <c r="O1108" s="44">
        <f>O382/SUMIFS(O$3:O$722,$B$3:$B$722,$B1108)*SUMIFS(Calculations!$E$3:$E$53,Calculations!$A$3:$A$53,$B1108)</f>
        <v>2.5822648529882794E-2</v>
      </c>
      <c r="P1108" s="44">
        <f>P382/SUMIFS(P$3:P$722,$B$3:$B$722,$B1108)*SUMIFS(Calculations!$E$3:$E$53,Calculations!$A$3:$A$53,$B1108)</f>
        <v>2.5469572983473063E-2</v>
      </c>
      <c r="Q1108" s="44">
        <f>Q382/SUMIFS(Q$3:Q$722,$B$3:$B$722,$B1108)*SUMIFS(Calculations!$E$3:$E$53,Calculations!$A$3:$A$53,$B1108)</f>
        <v>2.5111862645804589E-2</v>
      </c>
      <c r="R1108" s="44">
        <f>R382/SUMIFS(R$3:R$722,$B$3:$B$722,$B1108)*SUMIFS(Calculations!$E$3:$E$53,Calculations!$A$3:$A$53,$B1108)</f>
        <v>2.4764050002000181E-2</v>
      </c>
    </row>
    <row r="1109" spans="2:18" ht="15.75" customHeight="1">
      <c r="B1109" s="44" t="s">
        <v>107</v>
      </c>
      <c r="C1109" s="44" t="s">
        <v>522</v>
      </c>
      <c r="D1109" s="44" t="s">
        <v>531</v>
      </c>
      <c r="E1109" s="44" t="str">
        <f t="shared" si="305"/>
        <v>hydro</v>
      </c>
      <c r="F1109" s="44">
        <f>F383/SUMIFS(F$3:F$722,$B$3:$B$722,$B1109)*SUMIFS(Calculations!$E$3:$E$53,Calculations!$A$3:$A$53,$B1109)</f>
        <v>9.4420116420708217E-2</v>
      </c>
      <c r="G1109" s="44">
        <f>G383/SUMIFS(G$3:G$722,$B$3:$B$722,$B1109)*SUMIFS(Calculations!$E$3:$E$53,Calculations!$A$3:$A$53,$B1109)</f>
        <v>0.10001800483624775</v>
      </c>
      <c r="H1109" s="44">
        <f>H383/SUMIFS(H$3:H$722,$B$3:$B$722,$B1109)*SUMIFS(Calculations!$E$3:$E$53,Calculations!$A$3:$A$53,$B1109)</f>
        <v>0.10531047792921241</v>
      </c>
      <c r="I1109" s="44">
        <f>I383/SUMIFS(I$3:I$722,$B$3:$B$722,$B1109)*SUMIFS(Calculations!$E$3:$E$53,Calculations!$A$3:$A$53,$B1109)</f>
        <v>0.10555406520109435</v>
      </c>
      <c r="J1109" s="44">
        <f>J383/SUMIFS(J$3:J$722,$B$3:$B$722,$B1109)*SUMIFS(Calculations!$E$3:$E$53,Calculations!$A$3:$A$53,$B1109)</f>
        <v>0.10578910424227252</v>
      </c>
      <c r="K1109" s="44">
        <f>K383/SUMIFS(K$3:K$722,$B$3:$B$722,$B1109)*SUMIFS(Calculations!$E$3:$E$53,Calculations!$A$3:$A$53,$B1109)</f>
        <v>0.10358349474760298</v>
      </c>
      <c r="L1109" s="44">
        <f>L383/SUMIFS(L$3:L$722,$B$3:$B$722,$B1109)*SUMIFS(Calculations!$E$3:$E$53,Calculations!$A$3:$A$53,$B1109)</f>
        <v>0.10146361321493948</v>
      </c>
      <c r="M1109" s="44">
        <f>M383/SUMIFS(M$3:M$722,$B$3:$B$722,$B1109)*SUMIFS(Calculations!$E$3:$E$53,Calculations!$A$3:$A$53,$B1109)</f>
        <v>9.8672732603975383E-2</v>
      </c>
      <c r="N1109" s="44">
        <f>N383/SUMIFS(N$3:N$722,$B$3:$B$722,$B1109)*SUMIFS(Calculations!$E$3:$E$53,Calculations!$A$3:$A$53,$B1109)</f>
        <v>9.5838191600789588E-2</v>
      </c>
      <c r="O1109" s="44">
        <f>O383/SUMIFS(O$3:O$722,$B$3:$B$722,$B1109)*SUMIFS(Calculations!$E$3:$E$53,Calculations!$A$3:$A$53,$B1109)</f>
        <v>0.10650272900462761</v>
      </c>
      <c r="P1109" s="44">
        <f>P383/SUMIFS(P$3:P$722,$B$3:$B$722,$B1109)*SUMIFS(Calculations!$E$3:$E$53,Calculations!$A$3:$A$53,$B1109)</f>
        <v>0.11687649776967063</v>
      </c>
      <c r="Q1109" s="44">
        <f>Q383/SUMIFS(Q$3:Q$722,$B$3:$B$722,$B1109)*SUMIFS(Calculations!$E$3:$E$53,Calculations!$A$3:$A$53,$B1109)</f>
        <v>0.12630638553485654</v>
      </c>
      <c r="R1109" s="44">
        <f>R383/SUMIFS(R$3:R$722,$B$3:$B$722,$B1109)*SUMIFS(Calculations!$E$3:$E$53,Calculations!$A$3:$A$53,$B1109)</f>
        <v>0.13547535229093599</v>
      </c>
    </row>
    <row r="1110" spans="2:18" ht="15.75" customHeight="1">
      <c r="B1110" s="44" t="s">
        <v>107</v>
      </c>
      <c r="C1110" s="44" t="s">
        <v>522</v>
      </c>
      <c r="D1110" s="44" t="s">
        <v>530</v>
      </c>
      <c r="E1110" s="44" t="str">
        <f t="shared" si="305"/>
        <v>onshore wind</v>
      </c>
      <c r="F1110" s="44">
        <f>F384/SUMIFS(F$3:F$722,$B$3:$B$722,$B1110)*SUMIFS(Calculations!$E$3:$E$53,Calculations!$A$3:$A$53,$B1110)</f>
        <v>0.15905123319556069</v>
      </c>
      <c r="G1110" s="44">
        <f>G384/SUMIFS(G$3:G$722,$B$3:$B$722,$B1110)*SUMIFS(Calculations!$E$3:$E$53,Calculations!$A$3:$A$53,$B1110)</f>
        <v>0.17484815391129802</v>
      </c>
      <c r="H1110" s="44">
        <f>H384/SUMIFS(H$3:H$722,$B$3:$B$722,$B1110)*SUMIFS(Calculations!$E$3:$E$53,Calculations!$A$3:$A$53,$B1110)</f>
        <v>0.18978321006705348</v>
      </c>
      <c r="I1110" s="44">
        <f>I384/SUMIFS(I$3:I$722,$B$3:$B$722,$B1110)*SUMIFS(Calculations!$E$3:$E$53,Calculations!$A$3:$A$53,$B1110)</f>
        <v>0.18625473627096331</v>
      </c>
      <c r="J1110" s="44">
        <f>J384/SUMIFS(J$3:J$722,$B$3:$B$722,$B1110)*SUMIFS(Calculations!$E$3:$E$53,Calculations!$A$3:$A$53,$B1110)</f>
        <v>0.18285008753275986</v>
      </c>
      <c r="K1110" s="44">
        <f>K384/SUMIFS(K$3:K$722,$B$3:$B$722,$B1110)*SUMIFS(Calculations!$E$3:$E$53,Calculations!$A$3:$A$53,$B1110)</f>
        <v>0.17929684341462268</v>
      </c>
      <c r="L1110" s="44">
        <f>L384/SUMIFS(L$3:L$722,$B$3:$B$722,$B1110)*SUMIFS(Calculations!$E$3:$E$53,Calculations!$A$3:$A$53,$B1110)</f>
        <v>0.17588170732399167</v>
      </c>
      <c r="M1110" s="44">
        <f>M384/SUMIFS(M$3:M$722,$B$3:$B$722,$B1110)*SUMIFS(Calculations!$E$3:$E$53,Calculations!$A$3:$A$53,$B1110)</f>
        <v>0.17728193488682017</v>
      </c>
      <c r="N1110" s="44">
        <f>N384/SUMIFS(N$3:N$722,$B$3:$B$722,$B1110)*SUMIFS(Calculations!$E$3:$E$53,Calculations!$A$3:$A$53,$B1110)</f>
        <v>0.1787040675373664</v>
      </c>
      <c r="O1110" s="44">
        <f>O384/SUMIFS(O$3:O$722,$B$3:$B$722,$B1110)*SUMIFS(Calculations!$E$3:$E$53,Calculations!$A$3:$A$53,$B1110)</f>
        <v>0.17621885597441728</v>
      </c>
      <c r="P1110" s="44">
        <f>P384/SUMIFS(P$3:P$722,$B$3:$B$722,$B1110)*SUMIFS(Calculations!$E$3:$E$53,Calculations!$A$3:$A$53,$B1110)</f>
        <v>0.17380140371090247</v>
      </c>
      <c r="Q1110" s="44">
        <f>Q384/SUMIFS(Q$3:Q$722,$B$3:$B$722,$B1110)*SUMIFS(Calculations!$E$3:$E$53,Calculations!$A$3:$A$53,$B1110)</f>
        <v>0.1714470754059006</v>
      </c>
      <c r="R1110" s="44">
        <f>R384/SUMIFS(R$3:R$722,$B$3:$B$722,$B1110)*SUMIFS(Calculations!$E$3:$E$53,Calculations!$A$3:$A$53,$B1110)</f>
        <v>0.16915789037008763</v>
      </c>
    </row>
    <row r="1111" spans="2:18" ht="15.75" customHeight="1">
      <c r="B1111" s="44" t="s">
        <v>107</v>
      </c>
      <c r="C1111" s="44" t="s">
        <v>522</v>
      </c>
      <c r="D1111" s="44" t="s">
        <v>532</v>
      </c>
      <c r="E1111" s="44" t="str">
        <f t="shared" si="305"/>
        <v>natural gas nonpeaker</v>
      </c>
      <c r="F1111" s="44">
        <f>F385/SUMIFS(F$3:F$722,$B$3:$B$722,$B1111)*SUMIFS(Calculations!$E$3:$E$53,Calculations!$A$3:$A$53,$B1111)</f>
        <v>1.0749354006454169E-5</v>
      </c>
      <c r="G1111" s="44">
        <f>G385/SUMIFS(G$3:G$722,$B$3:$B$722,$B1111)*SUMIFS(Calculations!$E$3:$E$53,Calculations!$A$3:$A$53,$B1111)</f>
        <v>6.7854523617418645E-6</v>
      </c>
      <c r="H1111" s="44">
        <f>H385/SUMIFS(H$3:H$722,$B$3:$B$722,$B1111)*SUMIFS(Calculations!$E$3:$E$53,Calculations!$A$3:$A$53,$B1111)</f>
        <v>3.0378173178632189E-6</v>
      </c>
      <c r="I1111" s="44">
        <f>I385/SUMIFS(I$3:I$722,$B$3:$B$722,$B1111)*SUMIFS(Calculations!$E$3:$E$53,Calculations!$A$3:$A$53,$B1111)</f>
        <v>6.6180832576939994E-6</v>
      </c>
      <c r="J1111" s="44">
        <f>J385/SUMIFS(J$3:J$722,$B$3:$B$722,$B1111)*SUMIFS(Calculations!$E$3:$E$53,Calculations!$A$3:$A$53,$B1111)</f>
        <v>1.0072706593138629E-5</v>
      </c>
      <c r="K1111" s="44">
        <f>K385/SUMIFS(K$3:K$722,$B$3:$B$722,$B1111)*SUMIFS(Calculations!$E$3:$E$53,Calculations!$A$3:$A$53,$B1111)</f>
        <v>6.3730948463055258E-6</v>
      </c>
      <c r="L1111" s="44">
        <f>L385/SUMIFS(L$3:L$722,$B$3:$B$722,$B1111)*SUMIFS(Calculations!$E$3:$E$53,Calculations!$A$3:$A$53,$B1111)</f>
        <v>2.8172801660138523E-6</v>
      </c>
      <c r="M1111" s="44">
        <f>M385/SUMIFS(M$3:M$722,$B$3:$B$722,$B1111)*SUMIFS(Calculations!$E$3:$E$53,Calculations!$A$3:$A$53,$B1111)</f>
        <v>6.1686895677542226E-6</v>
      </c>
      <c r="N1111" s="44">
        <f>N385/SUMIFS(N$3:N$722,$B$3:$B$722,$B1111)*SUMIFS(Calculations!$E$3:$E$53,Calculations!$A$3:$A$53,$B1111)</f>
        <v>9.5725282451865549E-6</v>
      </c>
      <c r="O1111" s="44">
        <f>O385/SUMIFS(O$3:O$722,$B$3:$B$722,$B1111)*SUMIFS(Calculations!$E$3:$E$53,Calculations!$A$3:$A$53,$B1111)</f>
        <v>6.131017087374691E-6</v>
      </c>
      <c r="P1111" s="44">
        <f>P385/SUMIFS(P$3:P$722,$B$3:$B$722,$B1111)*SUMIFS(Calculations!$E$3:$E$53,Calculations!$A$3:$A$53,$B1111)</f>
        <v>2.7833387398256019E-6</v>
      </c>
      <c r="Q1111" s="44">
        <f>Q385/SUMIFS(Q$3:Q$722,$B$3:$B$722,$B1111)*SUMIFS(Calculations!$E$3:$E$53,Calculations!$A$3:$A$53,$B1111)</f>
        <v>2.7442916279806218E-6</v>
      </c>
      <c r="R1111" s="44">
        <f>R385/SUMIFS(R$3:R$722,$B$3:$B$722,$B1111)*SUMIFS(Calculations!$E$3:$E$53,Calculations!$A$3:$A$53,$B1111)</f>
        <v>2.7063249332178992E-6</v>
      </c>
    </row>
    <row r="1112" spans="2:18" ht="15.75" customHeight="1">
      <c r="B1112" s="44" t="s">
        <v>107</v>
      </c>
      <c r="C1112" s="44" t="s">
        <v>522</v>
      </c>
      <c r="D1112" s="44" t="s">
        <v>533</v>
      </c>
      <c r="E1112" s="44" t="str">
        <f t="shared" si="305"/>
        <v>natural gas peaker</v>
      </c>
      <c r="F1112" s="44">
        <f>F386/SUMIFS(F$3:F$722,$B$3:$B$722,$B1112)*SUMIFS(Calculations!$E$3:$E$53,Calculations!$A$3:$A$53,$B1112)</f>
        <v>2.3407362290724906E-4</v>
      </c>
      <c r="G1112" s="44">
        <f>G386/SUMIFS(G$3:G$722,$B$3:$B$722,$B1112)*SUMIFS(Calculations!$E$3:$E$53,Calculations!$A$3:$A$53,$B1112)</f>
        <v>1.3824532452211632E-4</v>
      </c>
      <c r="H1112" s="44">
        <f>H386/SUMIFS(H$3:H$722,$B$3:$B$722,$B1112)*SUMIFS(Calculations!$E$3:$E$53,Calculations!$A$3:$A$53,$B1112)</f>
        <v>4.764532446852063E-5</v>
      </c>
      <c r="I1112" s="44">
        <f>I386/SUMIFS(I$3:I$722,$B$3:$B$722,$B1112)*SUMIFS(Calculations!$E$3:$E$53,Calculations!$A$3:$A$53,$B1112)</f>
        <v>1.614426703977177E-4</v>
      </c>
      <c r="J1112" s="44">
        <f>J386/SUMIFS(J$3:J$722,$B$3:$B$722,$B1112)*SUMIFS(Calculations!$E$3:$E$53,Calculations!$A$3:$A$53,$B1112)</f>
        <v>2.7124651552137065E-4</v>
      </c>
      <c r="K1112" s="44">
        <f>K386/SUMIFS(K$3:K$722,$B$3:$B$722,$B1112)*SUMIFS(Calculations!$E$3:$E$53,Calculations!$A$3:$A$53,$B1112)</f>
        <v>2.3947748668851033E-4</v>
      </c>
      <c r="L1112" s="44">
        <f>L386/SUMIFS(L$3:L$722,$B$3:$B$722,$B1112)*SUMIFS(Calculations!$E$3:$E$53,Calculations!$A$3:$A$53,$B1112)</f>
        <v>2.0894326125277569E-4</v>
      </c>
      <c r="M1112" s="44">
        <f>M386/SUMIFS(M$3:M$722,$B$3:$B$722,$B1112)*SUMIFS(Calculations!$E$3:$E$53,Calculations!$A$3:$A$53,$B1112)</f>
        <v>1.4215582904123888E-4</v>
      </c>
      <c r="N1112" s="44">
        <f>N386/SUMIFS(N$3:N$722,$B$3:$B$722,$B1112)*SUMIFS(Calculations!$E$3:$E$53,Calculations!$A$3:$A$53,$B1112)</f>
        <v>7.4323577687535029E-5</v>
      </c>
      <c r="O1112" s="44">
        <f>O386/SUMIFS(O$3:O$722,$B$3:$B$722,$B1112)*SUMIFS(Calculations!$E$3:$E$53,Calculations!$A$3:$A$53,$B1112)</f>
        <v>7.9982541805410942E-5</v>
      </c>
      <c r="P1112" s="44">
        <f>P386/SUMIFS(P$3:P$722,$B$3:$B$722,$B1112)*SUMIFS(Calculations!$E$3:$E$53,Calculations!$A$3:$A$53,$B1112)</f>
        <v>8.5487214252562106E-5</v>
      </c>
      <c r="Q1112" s="44">
        <f>Q386/SUMIFS(Q$3:Q$722,$B$3:$B$722,$B1112)*SUMIFS(Calculations!$E$3:$E$53,Calculations!$A$3:$A$53,$B1112)</f>
        <v>1.367275656960588E-4</v>
      </c>
      <c r="R1112" s="44">
        <f>R386/SUMIFS(R$3:R$722,$B$3:$B$722,$B1112)*SUMIFS(Calculations!$E$3:$E$53,Calculations!$A$3:$A$53,$B1112)</f>
        <v>1.8655011827083877E-4</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1.131839813624639E-3</v>
      </c>
      <c r="G1116" s="44">
        <f>G390/SUMIFS(G$3:G$722,$B$3:$B$722,$B1116)*SUMIFS(Calculations!$E$3:$E$53,Calculations!$A$3:$A$53,$B1116)</f>
        <v>1.1039195333933784E-3</v>
      </c>
      <c r="H1116" s="44">
        <f>H390/SUMIFS(H$3:H$722,$B$3:$B$722,$B1116)*SUMIFS(Calculations!$E$3:$E$53,Calculations!$A$3:$A$53,$B1116)</f>
        <v>1.0775225563722246E-3</v>
      </c>
      <c r="I1116" s="44">
        <f>I390/SUMIFS(I$3:I$722,$B$3:$B$722,$B1116)*SUMIFS(Calculations!$E$3:$E$53,Calculations!$A$3:$A$53,$B1116)</f>
        <v>1.0614764729725667E-3</v>
      </c>
      <c r="J1116" s="44">
        <f>J390/SUMIFS(J$3:J$722,$B$3:$B$722,$B1116)*SUMIFS(Calculations!$E$3:$E$53,Calculations!$A$3:$A$53,$B1116)</f>
        <v>1.0459934962645382E-3</v>
      </c>
      <c r="K1116" s="44">
        <f>K390/SUMIFS(K$3:K$722,$B$3:$B$722,$B1116)*SUMIFS(Calculations!$E$3:$E$53,Calculations!$A$3:$A$53,$B1116)</f>
        <v>1.0300220308544256E-3</v>
      </c>
      <c r="L1116" s="44">
        <f>L390/SUMIFS(L$3:L$722,$B$3:$B$722,$B1116)*SUMIFS(Calculations!$E$3:$E$53,Calculations!$A$3:$A$53,$B1116)</f>
        <v>1.0146713467671931E-3</v>
      </c>
      <c r="M1116" s="44">
        <f>M390/SUMIFS(M$3:M$722,$B$3:$B$722,$B1116)*SUMIFS(Calculations!$E$3:$E$53,Calculations!$A$3:$A$53,$B1116)</f>
        <v>1.032769575548789E-3</v>
      </c>
      <c r="N1116" s="44">
        <f>N390/SUMIFS(N$3:N$722,$B$3:$B$722,$B1116)*SUMIFS(Calculations!$E$3:$E$53,Calculations!$A$3:$A$53,$B1116)</f>
        <v>1.0511509320872726E-3</v>
      </c>
      <c r="O1116" s="44">
        <f>O390/SUMIFS(O$3:O$722,$B$3:$B$722,$B1116)*SUMIFS(Calculations!$E$3:$E$53,Calculations!$A$3:$A$53,$B1116)</f>
        <v>1.0519340281406231E-3</v>
      </c>
      <c r="P1116" s="44">
        <f>P390/SUMIFS(P$3:P$722,$B$3:$B$722,$B1116)*SUMIFS(Calculations!$E$3:$E$53,Calculations!$A$3:$A$53,$B1116)</f>
        <v>1.052695773078134E-3</v>
      </c>
      <c r="Q1116" s="44">
        <f>Q390/SUMIFS(Q$3:Q$722,$B$3:$B$722,$B1116)*SUMIFS(Calculations!$E$3:$E$53,Calculations!$A$3:$A$53,$B1116)</f>
        <v>1.0558887449608034E-3</v>
      </c>
      <c r="R1116" s="44">
        <f>R390/SUMIFS(R$3:R$722,$B$3:$B$722,$B1116)*SUMIFS(Calculations!$E$3:$E$53,Calculations!$A$3:$A$53,$B1116)</f>
        <v>1.058993368660926E-3</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1</v>
      </c>
      <c r="I1449" s="70">
        <f t="shared" si="312"/>
        <v>1</v>
      </c>
      <c r="J1449" s="70">
        <f t="shared" si="312"/>
        <v>1.0000000000000002</v>
      </c>
      <c r="K1449" s="70">
        <f t="shared" si="312"/>
        <v>1</v>
      </c>
      <c r="L1449" s="70">
        <f t="shared" si="312"/>
        <v>1</v>
      </c>
      <c r="M1449" s="70">
        <f t="shared" si="312"/>
        <v>0.99999999999999967</v>
      </c>
      <c r="N1449" s="70">
        <f t="shared" si="312"/>
        <v>0.99999999999999978</v>
      </c>
      <c r="O1449" s="70">
        <f t="shared" si="312"/>
        <v>1</v>
      </c>
      <c r="P1449" s="70">
        <f t="shared" si="312"/>
        <v>1</v>
      </c>
      <c r="Q1449" s="70">
        <f t="shared" si="312"/>
        <v>0.99999999999999978</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MN</v>
      </c>
      <c r="C6" s="1">
        <f t="shared" ref="C6:AE6" si="1">SUMIFS(C$20:C$119,$B$20:$B$119,$B$6,$A$20:$A$119,$A$6)</f>
        <v>9042789</v>
      </c>
      <c r="D6" s="1">
        <f t="shared" si="1"/>
        <v>9623560</v>
      </c>
      <c r="E6" s="1">
        <f t="shared" si="1"/>
        <v>7671345</v>
      </c>
      <c r="F6" s="1">
        <f t="shared" si="1"/>
        <v>5174183</v>
      </c>
      <c r="G6" s="1">
        <f t="shared" si="1"/>
        <v>5735100</v>
      </c>
      <c r="H6" s="1">
        <f t="shared" si="1"/>
        <v>7127095</v>
      </c>
      <c r="I6" s="1">
        <f t="shared" si="1"/>
        <v>8550150</v>
      </c>
      <c r="J6" s="1">
        <f t="shared" si="1"/>
        <v>9271152</v>
      </c>
      <c r="K6" s="1">
        <f t="shared" si="1"/>
        <v>7428906</v>
      </c>
      <c r="L6" s="1">
        <f t="shared" si="1"/>
        <v>10022208</v>
      </c>
      <c r="M6" s="1">
        <f t="shared" si="1"/>
        <v>7709793</v>
      </c>
      <c r="N6" s="1">
        <f t="shared" si="1"/>
        <v>10371899</v>
      </c>
      <c r="O6" s="1">
        <f t="shared" si="1"/>
        <v>12980751</v>
      </c>
      <c r="P6" s="1">
        <f t="shared" si="1"/>
        <v>17703983</v>
      </c>
      <c r="Q6" s="1">
        <f t="shared" si="1"/>
        <v>16138192</v>
      </c>
      <c r="R6" s="1">
        <f t="shared" si="1"/>
        <v>12751842</v>
      </c>
      <c r="S6" s="1">
        <f t="shared" si="1"/>
        <v>13130798</v>
      </c>
      <c r="T6" s="1">
        <f t="shared" si="1"/>
        <v>13333968</v>
      </c>
      <c r="U6" s="1">
        <f t="shared" si="1"/>
        <v>12568565</v>
      </c>
      <c r="V6" s="1">
        <f t="shared" si="1"/>
        <v>9457250</v>
      </c>
      <c r="W6" s="1">
        <f t="shared" si="1"/>
        <v>12878512</v>
      </c>
      <c r="X6" s="1">
        <f t="shared" si="1"/>
        <v>13483638</v>
      </c>
      <c r="Y6" s="1">
        <f t="shared" si="1"/>
        <v>14588588</v>
      </c>
      <c r="Z6" s="1">
        <f t="shared" si="1"/>
        <v>15273728</v>
      </c>
      <c r="AA6" s="1">
        <f t="shared" si="1"/>
        <v>10564064</v>
      </c>
      <c r="AB6" s="1">
        <f t="shared" si="1"/>
        <v>7165318</v>
      </c>
      <c r="AC6" s="1">
        <f t="shared" si="1"/>
        <v>4003431</v>
      </c>
      <c r="AD6" s="1">
        <f t="shared" si="1"/>
        <v>6738574</v>
      </c>
      <c r="AE6" s="1">
        <f t="shared" si="1"/>
        <v>8746307</v>
      </c>
      <c r="AF6" s="48">
        <f t="shared" ref="AF6:BK6" si="2">AE6</f>
        <v>8746307</v>
      </c>
      <c r="AG6" s="48">
        <f t="shared" si="2"/>
        <v>8746307</v>
      </c>
      <c r="AH6" s="48">
        <f t="shared" si="2"/>
        <v>8746307</v>
      </c>
      <c r="AI6" s="48">
        <f t="shared" si="2"/>
        <v>8746307</v>
      </c>
      <c r="AJ6" s="48">
        <f t="shared" si="2"/>
        <v>8746307</v>
      </c>
      <c r="AK6" s="48">
        <f t="shared" si="2"/>
        <v>8746307</v>
      </c>
      <c r="AL6" s="48">
        <f t="shared" si="2"/>
        <v>8746307</v>
      </c>
      <c r="AM6" s="48">
        <f t="shared" si="2"/>
        <v>8746307</v>
      </c>
      <c r="AN6" s="48">
        <f t="shared" si="2"/>
        <v>8746307</v>
      </c>
      <c r="AO6" s="48">
        <f t="shared" si="2"/>
        <v>8746307</v>
      </c>
      <c r="AP6" s="48">
        <f t="shared" si="2"/>
        <v>8746307</v>
      </c>
      <c r="AQ6" s="48">
        <f t="shared" si="2"/>
        <v>8746307</v>
      </c>
      <c r="AR6" s="48">
        <f t="shared" si="2"/>
        <v>8746307</v>
      </c>
      <c r="AS6" s="48">
        <f t="shared" si="2"/>
        <v>8746307</v>
      </c>
      <c r="AT6" s="48">
        <f t="shared" si="2"/>
        <v>8746307</v>
      </c>
      <c r="AU6" s="48">
        <f t="shared" si="2"/>
        <v>8746307</v>
      </c>
      <c r="AV6" s="48">
        <f t="shared" si="2"/>
        <v>8746307</v>
      </c>
      <c r="AW6" s="48">
        <f t="shared" si="2"/>
        <v>8746307</v>
      </c>
      <c r="AX6" s="48">
        <f t="shared" si="2"/>
        <v>8746307</v>
      </c>
      <c r="AY6" s="48">
        <f t="shared" si="2"/>
        <v>8746307</v>
      </c>
      <c r="AZ6" s="48">
        <f t="shared" si="2"/>
        <v>8746307</v>
      </c>
      <c r="BA6" s="48">
        <f t="shared" si="2"/>
        <v>8746307</v>
      </c>
      <c r="BB6" s="48">
        <f t="shared" si="2"/>
        <v>8746307</v>
      </c>
      <c r="BC6" s="48">
        <f t="shared" si="2"/>
        <v>8746307</v>
      </c>
      <c r="BD6" s="48">
        <f t="shared" si="2"/>
        <v>8746307</v>
      </c>
      <c r="BE6" s="48">
        <f t="shared" si="2"/>
        <v>8746307</v>
      </c>
      <c r="BF6" s="48">
        <f t="shared" si="2"/>
        <v>8746307</v>
      </c>
      <c r="BG6" s="48">
        <f t="shared" si="2"/>
        <v>8746307</v>
      </c>
      <c r="BH6" s="48">
        <f t="shared" si="2"/>
        <v>8746307</v>
      </c>
      <c r="BI6" s="48">
        <f t="shared" si="2"/>
        <v>8746307</v>
      </c>
      <c r="BJ6" s="48">
        <f t="shared" si="2"/>
        <v>8746307</v>
      </c>
      <c r="BK6" s="48">
        <f t="shared" si="2"/>
        <v>8746307</v>
      </c>
    </row>
    <row r="7" spans="1:63" ht="14.5">
      <c r="A7" s="1" t="s">
        <v>546</v>
      </c>
      <c r="B7" s="1" t="str">
        <f>About!B2</f>
        <v>MN</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MN</v>
      </c>
      <c r="C10" s="29">
        <f t="shared" ref="C10:AE10" si="6">SUMIFS(C$122:C$219,$B$122:$B$219,$B$6,$A$122:$A$219,$A$6)</f>
        <v>1741988</v>
      </c>
      <c r="D10" s="29">
        <f t="shared" si="6"/>
        <v>3120975</v>
      </c>
      <c r="E10" s="29">
        <f t="shared" si="6"/>
        <v>5470476</v>
      </c>
      <c r="F10" s="29">
        <f t="shared" si="6"/>
        <v>6710873</v>
      </c>
      <c r="G10" s="29">
        <f t="shared" si="6"/>
        <v>7855537</v>
      </c>
      <c r="H10" s="29">
        <f t="shared" si="6"/>
        <v>8588933</v>
      </c>
      <c r="I10" s="29">
        <f t="shared" si="6"/>
        <v>9092663</v>
      </c>
      <c r="J10" s="29">
        <f t="shared" si="6"/>
        <v>10009187</v>
      </c>
      <c r="K10" s="29">
        <f t="shared" si="6"/>
        <v>8953887</v>
      </c>
      <c r="L10" s="29">
        <f t="shared" si="6"/>
        <v>7100775</v>
      </c>
      <c r="M10" s="29">
        <f t="shared" si="6"/>
        <v>8516659</v>
      </c>
      <c r="N10" s="29">
        <f t="shared" si="6"/>
        <v>8870551</v>
      </c>
      <c r="O10" s="29">
        <f t="shared" si="6"/>
        <v>6605476</v>
      </c>
      <c r="P10" s="29">
        <f t="shared" si="6"/>
        <v>3851747</v>
      </c>
      <c r="Q10" s="29">
        <f t="shared" si="6"/>
        <v>6152064</v>
      </c>
      <c r="R10" s="29">
        <f t="shared" si="6"/>
        <v>10139716</v>
      </c>
      <c r="S10" s="29">
        <f t="shared" si="6"/>
        <v>11216008</v>
      </c>
      <c r="T10" s="29">
        <f t="shared" si="6"/>
        <v>10150078</v>
      </c>
      <c r="U10" s="29">
        <f t="shared" si="6"/>
        <v>8777719</v>
      </c>
      <c r="V10" s="29">
        <f t="shared" si="6"/>
        <v>8286936</v>
      </c>
      <c r="W10" s="29">
        <f t="shared" si="6"/>
        <v>7782739</v>
      </c>
      <c r="X10" s="29">
        <f t="shared" si="6"/>
        <v>7954186</v>
      </c>
      <c r="Y10" s="29">
        <f t="shared" si="6"/>
        <v>6973759</v>
      </c>
      <c r="Z10" s="29">
        <f t="shared" si="6"/>
        <v>8179786</v>
      </c>
      <c r="AA10" s="29">
        <f t="shared" si="6"/>
        <v>7189258</v>
      </c>
      <c r="AB10" s="29">
        <f t="shared" si="6"/>
        <v>8037772</v>
      </c>
      <c r="AC10" s="29">
        <f t="shared" si="6"/>
        <v>8510632</v>
      </c>
      <c r="AD10" s="29">
        <f t="shared" si="6"/>
        <v>7263647</v>
      </c>
      <c r="AE10" s="29">
        <f t="shared" si="6"/>
        <v>4200623</v>
      </c>
      <c r="AF10" s="35">
        <f t="shared" ref="AF10:BK10" si="7">AE10</f>
        <v>4200623</v>
      </c>
      <c r="AG10" s="35">
        <f t="shared" si="7"/>
        <v>4200623</v>
      </c>
      <c r="AH10" s="35">
        <f t="shared" si="7"/>
        <v>4200623</v>
      </c>
      <c r="AI10" s="35">
        <f t="shared" si="7"/>
        <v>4200623</v>
      </c>
      <c r="AJ10" s="35">
        <f t="shared" si="7"/>
        <v>4200623</v>
      </c>
      <c r="AK10" s="35">
        <f t="shared" si="7"/>
        <v>4200623</v>
      </c>
      <c r="AL10" s="35">
        <f t="shared" si="7"/>
        <v>4200623</v>
      </c>
      <c r="AM10" s="35">
        <f t="shared" si="7"/>
        <v>4200623</v>
      </c>
      <c r="AN10" s="35">
        <f t="shared" si="7"/>
        <v>4200623</v>
      </c>
      <c r="AO10" s="35">
        <f t="shared" si="7"/>
        <v>4200623</v>
      </c>
      <c r="AP10" s="35">
        <f t="shared" si="7"/>
        <v>4200623</v>
      </c>
      <c r="AQ10" s="35">
        <f t="shared" si="7"/>
        <v>4200623</v>
      </c>
      <c r="AR10" s="35">
        <f t="shared" si="7"/>
        <v>4200623</v>
      </c>
      <c r="AS10" s="35">
        <f t="shared" si="7"/>
        <v>4200623</v>
      </c>
      <c r="AT10" s="35">
        <f t="shared" si="7"/>
        <v>4200623</v>
      </c>
      <c r="AU10" s="35">
        <f t="shared" si="7"/>
        <v>4200623</v>
      </c>
      <c r="AV10" s="35">
        <f t="shared" si="7"/>
        <v>4200623</v>
      </c>
      <c r="AW10" s="35">
        <f t="shared" si="7"/>
        <v>4200623</v>
      </c>
      <c r="AX10" s="35">
        <f t="shared" si="7"/>
        <v>4200623</v>
      </c>
      <c r="AY10" s="35">
        <f t="shared" si="7"/>
        <v>4200623</v>
      </c>
      <c r="AZ10" s="35">
        <f t="shared" si="7"/>
        <v>4200623</v>
      </c>
      <c r="BA10" s="35">
        <f t="shared" si="7"/>
        <v>4200623</v>
      </c>
      <c r="BB10" s="35">
        <f t="shared" si="7"/>
        <v>4200623</v>
      </c>
      <c r="BC10" s="35">
        <f t="shared" si="7"/>
        <v>4200623</v>
      </c>
      <c r="BD10" s="35">
        <f t="shared" si="7"/>
        <v>4200623</v>
      </c>
      <c r="BE10" s="35">
        <f t="shared" si="7"/>
        <v>4200623</v>
      </c>
      <c r="BF10" s="35">
        <f t="shared" si="7"/>
        <v>4200623</v>
      </c>
      <c r="BG10" s="35">
        <f t="shared" si="7"/>
        <v>4200623</v>
      </c>
      <c r="BH10" s="35">
        <f t="shared" si="7"/>
        <v>4200623</v>
      </c>
      <c r="BI10" s="35">
        <f t="shared" si="7"/>
        <v>4200623</v>
      </c>
      <c r="BJ10" s="35">
        <f t="shared" si="7"/>
        <v>4200623</v>
      </c>
      <c r="BK10" s="35">
        <f t="shared" si="7"/>
        <v>4200623</v>
      </c>
    </row>
    <row r="11" spans="1:63" ht="14.5">
      <c r="A11" s="1" t="s">
        <v>546</v>
      </c>
      <c r="B11" s="29" t="str">
        <f>About!B2</f>
        <v>MN</v>
      </c>
      <c r="C11" s="29">
        <f t="shared" ref="C11:AE11" si="8">SUMIFS(C$122:C$219,$B$122:$B$219,$B$7,$A$122:$A$219,$A$7)</f>
        <v>1014279</v>
      </c>
      <c r="D11" s="29">
        <f t="shared" si="8"/>
        <v>268655</v>
      </c>
      <c r="E11" s="29">
        <f t="shared" si="8"/>
        <v>45502</v>
      </c>
      <c r="F11" s="29">
        <f t="shared" si="8"/>
        <v>479646</v>
      </c>
      <c r="G11" s="29">
        <f t="shared" si="8"/>
        <v>112872</v>
      </c>
      <c r="H11" s="29">
        <f t="shared" si="8"/>
        <v>147962</v>
      </c>
      <c r="I11" s="29">
        <f t="shared" si="8"/>
        <v>255240</v>
      </c>
      <c r="J11" s="29">
        <f t="shared" si="8"/>
        <v>119906</v>
      </c>
      <c r="K11" s="29">
        <f t="shared" si="8"/>
        <v>1017758</v>
      </c>
      <c r="L11" s="29">
        <f t="shared" si="8"/>
        <v>1103213</v>
      </c>
      <c r="M11" s="29">
        <f t="shared" si="8"/>
        <v>624792</v>
      </c>
      <c r="N11" s="29">
        <f t="shared" si="8"/>
        <v>600755</v>
      </c>
      <c r="O11" s="29">
        <f t="shared" si="8"/>
        <v>2431052</v>
      </c>
      <c r="P11" s="29">
        <f t="shared" si="8"/>
        <v>6363046</v>
      </c>
      <c r="Q11" s="29">
        <f t="shared" si="8"/>
        <v>3541895</v>
      </c>
      <c r="R11" s="29">
        <f t="shared" si="8"/>
        <v>2328373</v>
      </c>
      <c r="S11" s="29">
        <f t="shared" si="8"/>
        <v>3290575</v>
      </c>
      <c r="T11" s="29">
        <f t="shared" si="8"/>
        <v>3288985</v>
      </c>
      <c r="U11" s="29">
        <f t="shared" si="8"/>
        <v>1010032</v>
      </c>
      <c r="V11" s="29">
        <f t="shared" si="8"/>
        <v>494647</v>
      </c>
      <c r="W11" s="29">
        <f t="shared" si="8"/>
        <v>676451</v>
      </c>
      <c r="X11" s="29">
        <f t="shared" si="8"/>
        <v>244287</v>
      </c>
      <c r="Y11" s="29">
        <f t="shared" si="8"/>
        <v>459296</v>
      </c>
      <c r="Z11" s="29">
        <f t="shared" si="8"/>
        <v>262439</v>
      </c>
      <c r="AA11" s="29">
        <f t="shared" si="8"/>
        <v>441090</v>
      </c>
      <c r="AB11" s="29">
        <f t="shared" si="8"/>
        <v>117170</v>
      </c>
      <c r="AC11" s="29">
        <f t="shared" si="8"/>
        <v>33839</v>
      </c>
      <c r="AD11" s="29">
        <f t="shared" si="8"/>
        <v>65379</v>
      </c>
      <c r="AE11" s="29">
        <f t="shared" si="8"/>
        <v>348942</v>
      </c>
      <c r="AF11" s="35">
        <f>AVERAGE(W11:AE11)</f>
        <v>294321.44444444444</v>
      </c>
      <c r="AG11" s="35">
        <f t="shared" ref="AG11:BK11" si="9">AF11</f>
        <v>294321.44444444444</v>
      </c>
      <c r="AH11" s="35">
        <f t="shared" si="9"/>
        <v>294321.44444444444</v>
      </c>
      <c r="AI11" s="35">
        <f t="shared" si="9"/>
        <v>294321.44444444444</v>
      </c>
      <c r="AJ11" s="35">
        <f t="shared" si="9"/>
        <v>294321.44444444444</v>
      </c>
      <c r="AK11" s="35">
        <f t="shared" si="9"/>
        <v>294321.44444444444</v>
      </c>
      <c r="AL11" s="35">
        <f t="shared" si="9"/>
        <v>294321.44444444444</v>
      </c>
      <c r="AM11" s="35">
        <f t="shared" si="9"/>
        <v>294321.44444444444</v>
      </c>
      <c r="AN11" s="35">
        <f t="shared" si="9"/>
        <v>294321.44444444444</v>
      </c>
      <c r="AO11" s="35">
        <f t="shared" si="9"/>
        <v>294321.44444444444</v>
      </c>
      <c r="AP11" s="35">
        <f t="shared" si="9"/>
        <v>294321.44444444444</v>
      </c>
      <c r="AQ11" s="35">
        <f t="shared" si="9"/>
        <v>294321.44444444444</v>
      </c>
      <c r="AR11" s="35">
        <f t="shared" si="9"/>
        <v>294321.44444444444</v>
      </c>
      <c r="AS11" s="35">
        <f t="shared" si="9"/>
        <v>294321.44444444444</v>
      </c>
      <c r="AT11" s="35">
        <f t="shared" si="9"/>
        <v>294321.44444444444</v>
      </c>
      <c r="AU11" s="35">
        <f t="shared" si="9"/>
        <v>294321.44444444444</v>
      </c>
      <c r="AV11" s="35">
        <f t="shared" si="9"/>
        <v>294321.44444444444</v>
      </c>
      <c r="AW11" s="35">
        <f t="shared" si="9"/>
        <v>294321.44444444444</v>
      </c>
      <c r="AX11" s="35">
        <f t="shared" si="9"/>
        <v>294321.44444444444</v>
      </c>
      <c r="AY11" s="35">
        <f t="shared" si="9"/>
        <v>294321.44444444444</v>
      </c>
      <c r="AZ11" s="35">
        <f t="shared" si="9"/>
        <v>294321.44444444444</v>
      </c>
      <c r="BA11" s="35">
        <f t="shared" si="9"/>
        <v>294321.44444444444</v>
      </c>
      <c r="BB11" s="35">
        <f t="shared" si="9"/>
        <v>294321.44444444444</v>
      </c>
      <c r="BC11" s="35">
        <f t="shared" si="9"/>
        <v>294321.44444444444</v>
      </c>
      <c r="BD11" s="35">
        <f t="shared" si="9"/>
        <v>294321.44444444444</v>
      </c>
      <c r="BE11" s="35">
        <f t="shared" si="9"/>
        <v>294321.44444444444</v>
      </c>
      <c r="BF11" s="35">
        <f t="shared" si="9"/>
        <v>294321.44444444444</v>
      </c>
      <c r="BG11" s="35">
        <f t="shared" si="9"/>
        <v>294321.44444444444</v>
      </c>
      <c r="BH11" s="35">
        <f t="shared" si="9"/>
        <v>294321.44444444444</v>
      </c>
      <c r="BI11" s="35">
        <f t="shared" si="9"/>
        <v>294321.44444444444</v>
      </c>
      <c r="BJ11" s="35">
        <f t="shared" si="9"/>
        <v>294321.44444444444</v>
      </c>
      <c r="BK11" s="35">
        <f t="shared" si="9"/>
        <v>294321.44444444444</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MN</v>
      </c>
      <c r="C14" s="29">
        <f t="shared" ref="C14:AH14" si="11">IF(C10&gt;C11,C10-C11,0)</f>
        <v>727709</v>
      </c>
      <c r="D14" s="29">
        <f t="shared" si="11"/>
        <v>2852320</v>
      </c>
      <c r="E14" s="29">
        <f t="shared" si="11"/>
        <v>5424974</v>
      </c>
      <c r="F14" s="29">
        <f t="shared" si="11"/>
        <v>6231227</v>
      </c>
      <c r="G14" s="29">
        <f t="shared" si="11"/>
        <v>7742665</v>
      </c>
      <c r="H14" s="29">
        <f t="shared" si="11"/>
        <v>8440971</v>
      </c>
      <c r="I14" s="29">
        <f t="shared" si="11"/>
        <v>8837423</v>
      </c>
      <c r="J14" s="29">
        <f t="shared" si="11"/>
        <v>9889281</v>
      </c>
      <c r="K14" s="29">
        <f t="shared" si="11"/>
        <v>7936129</v>
      </c>
      <c r="L14" s="29">
        <f t="shared" si="11"/>
        <v>5997562</v>
      </c>
      <c r="M14" s="29">
        <f t="shared" si="11"/>
        <v>7891867</v>
      </c>
      <c r="N14" s="29">
        <f t="shared" si="11"/>
        <v>8269796</v>
      </c>
      <c r="O14" s="29">
        <f t="shared" si="11"/>
        <v>4174424</v>
      </c>
      <c r="P14" s="29">
        <f t="shared" si="11"/>
        <v>0</v>
      </c>
      <c r="Q14" s="29">
        <f t="shared" si="11"/>
        <v>2610169</v>
      </c>
      <c r="R14" s="29">
        <f t="shared" si="11"/>
        <v>7811343</v>
      </c>
      <c r="S14" s="29">
        <f t="shared" si="11"/>
        <v>7925433</v>
      </c>
      <c r="T14" s="29">
        <f t="shared" si="11"/>
        <v>6861093</v>
      </c>
      <c r="U14" s="29">
        <f t="shared" si="11"/>
        <v>7767687</v>
      </c>
      <c r="V14" s="29">
        <f t="shared" si="11"/>
        <v>7792289</v>
      </c>
      <c r="W14" s="29">
        <f t="shared" si="11"/>
        <v>7106288</v>
      </c>
      <c r="X14" s="29">
        <f t="shared" si="11"/>
        <v>7709899</v>
      </c>
      <c r="Y14" s="29">
        <f t="shared" si="11"/>
        <v>6514463</v>
      </c>
      <c r="Z14" s="29">
        <f t="shared" si="11"/>
        <v>7917347</v>
      </c>
      <c r="AA14" s="29">
        <f t="shared" si="11"/>
        <v>6748168</v>
      </c>
      <c r="AB14" s="29">
        <f t="shared" si="11"/>
        <v>7920602</v>
      </c>
      <c r="AC14" s="29">
        <f t="shared" si="11"/>
        <v>8476793</v>
      </c>
      <c r="AD14" s="29">
        <f t="shared" si="11"/>
        <v>7198268</v>
      </c>
      <c r="AE14" s="29">
        <f t="shared" si="11"/>
        <v>3851681</v>
      </c>
      <c r="AF14" s="29">
        <f t="shared" si="11"/>
        <v>3906301.5555555555</v>
      </c>
      <c r="AG14" s="29">
        <f t="shared" si="11"/>
        <v>3906301.5555555555</v>
      </c>
      <c r="AH14" s="29">
        <f t="shared" si="11"/>
        <v>3906301.5555555555</v>
      </c>
      <c r="AI14" s="29">
        <f t="shared" ref="AI14:BK14" si="12">IF(AI10&gt;AI11,AI10-AI11,0)</f>
        <v>3906301.5555555555</v>
      </c>
      <c r="AJ14" s="29">
        <f t="shared" si="12"/>
        <v>3906301.5555555555</v>
      </c>
      <c r="AK14" s="29">
        <f t="shared" si="12"/>
        <v>3906301.5555555555</v>
      </c>
      <c r="AL14" s="29">
        <f t="shared" si="12"/>
        <v>3906301.5555555555</v>
      </c>
      <c r="AM14" s="29">
        <f t="shared" si="12"/>
        <v>3906301.5555555555</v>
      </c>
      <c r="AN14" s="29">
        <f t="shared" si="12"/>
        <v>3906301.5555555555</v>
      </c>
      <c r="AO14" s="29">
        <f t="shared" si="12"/>
        <v>3906301.5555555555</v>
      </c>
      <c r="AP14" s="29">
        <f t="shared" si="12"/>
        <v>3906301.5555555555</v>
      </c>
      <c r="AQ14" s="29">
        <f t="shared" si="12"/>
        <v>3906301.5555555555</v>
      </c>
      <c r="AR14" s="29">
        <f t="shared" si="12"/>
        <v>3906301.5555555555</v>
      </c>
      <c r="AS14" s="29">
        <f t="shared" si="12"/>
        <v>3906301.5555555555</v>
      </c>
      <c r="AT14" s="29">
        <f t="shared" si="12"/>
        <v>3906301.5555555555</v>
      </c>
      <c r="AU14" s="29">
        <f t="shared" si="12"/>
        <v>3906301.5555555555</v>
      </c>
      <c r="AV14" s="29">
        <f t="shared" si="12"/>
        <v>3906301.5555555555</v>
      </c>
      <c r="AW14" s="29">
        <f t="shared" si="12"/>
        <v>3906301.5555555555</v>
      </c>
      <c r="AX14" s="29">
        <f t="shared" si="12"/>
        <v>3906301.5555555555</v>
      </c>
      <c r="AY14" s="29">
        <f t="shared" si="12"/>
        <v>3906301.5555555555</v>
      </c>
      <c r="AZ14" s="29">
        <f t="shared" si="12"/>
        <v>3906301.5555555555</v>
      </c>
      <c r="BA14" s="29">
        <f t="shared" si="12"/>
        <v>3906301.5555555555</v>
      </c>
      <c r="BB14" s="29">
        <f t="shared" si="12"/>
        <v>3906301.5555555555</v>
      </c>
      <c r="BC14" s="29">
        <f t="shared" si="12"/>
        <v>3906301.5555555555</v>
      </c>
      <c r="BD14" s="29">
        <f t="shared" si="12"/>
        <v>3906301.5555555555</v>
      </c>
      <c r="BE14" s="29">
        <f t="shared" si="12"/>
        <v>3906301.5555555555</v>
      </c>
      <c r="BF14" s="29">
        <f t="shared" si="12"/>
        <v>3906301.5555555555</v>
      </c>
      <c r="BG14" s="29">
        <f t="shared" si="12"/>
        <v>3906301.5555555555</v>
      </c>
      <c r="BH14" s="29">
        <f t="shared" si="12"/>
        <v>3906301.5555555555</v>
      </c>
      <c r="BI14" s="29">
        <f t="shared" si="12"/>
        <v>3906301.5555555555</v>
      </c>
      <c r="BJ14" s="29">
        <f t="shared" si="12"/>
        <v>3906301.5555555555</v>
      </c>
      <c r="BK14" s="29">
        <f t="shared" si="12"/>
        <v>3906301.5555555555</v>
      </c>
    </row>
    <row r="15" spans="1:63" ht="14.5">
      <c r="A15" s="1" t="s">
        <v>546</v>
      </c>
      <c r="B15" s="29" t="str">
        <f>About!B2</f>
        <v>MN</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2511299</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Minnesota</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12373662</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12373662</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5058533.973586048</v>
      </c>
      <c r="C9" s="130">
        <f>B9/SUM($B$9:$B$24)</f>
        <v>0.39071300868901337</v>
      </c>
      <c r="D9" s="131">
        <f>SUM(C9:C24)</f>
        <v>1</v>
      </c>
      <c r="E9" s="94"/>
      <c r="F9" s="94"/>
      <c r="G9" s="94"/>
      <c r="H9" s="94"/>
      <c r="I9" s="94"/>
      <c r="J9" s="94"/>
      <c r="K9" s="94"/>
      <c r="L9" s="94"/>
    </row>
    <row r="10" spans="1:12" ht="15" customHeight="1">
      <c r="A10" s="83" t="s">
        <v>488</v>
      </c>
      <c r="B10" s="84">
        <f>(Calculations!B61*'EIA SEDS data'!AF$6)+('EIA SEDS data'!AF$10*IF(About!$N$12,Calculations!$B115,Calculations!B93))</f>
        <v>632158.73988554184</v>
      </c>
      <c r="C10" s="130">
        <f t="shared" ref="C10:C24" si="0">B10/SUM($B$9:$B$24)</f>
        <v>4.8826921894653159E-2</v>
      </c>
      <c r="E10" s="94"/>
      <c r="F10" s="94"/>
      <c r="G10" s="94"/>
      <c r="H10" s="94"/>
      <c r="I10" s="94"/>
      <c r="J10" s="94"/>
      <c r="K10" s="94"/>
      <c r="L10" s="94"/>
    </row>
    <row r="11" spans="1:12" ht="15" customHeight="1">
      <c r="A11" s="83" t="s">
        <v>489</v>
      </c>
      <c r="B11" s="84">
        <f>(Calculations!B62*'EIA SEDS data'!AF$6)+('EIA SEDS data'!AF$10*IF(About!$N$12,Calculations!$B116,Calculations!B94))</f>
        <v>705356.26917807397</v>
      </c>
      <c r="C11" s="130">
        <f t="shared" si="0"/>
        <v>5.4480581047250121E-2</v>
      </c>
      <c r="E11" s="94"/>
      <c r="F11" s="94"/>
      <c r="G11" s="94"/>
      <c r="H11" s="94"/>
      <c r="I11" s="94"/>
      <c r="J11" s="94"/>
      <c r="K11" s="94"/>
      <c r="L11" s="94"/>
    </row>
    <row r="12" spans="1:12" ht="15" customHeight="1">
      <c r="A12" s="83" t="s">
        <v>490</v>
      </c>
      <c r="B12" s="84">
        <f>(Calculations!B63*'EIA SEDS data'!AF$6)+('EIA SEDS data'!AF$10*IF(About!$N$12,Calculations!$B117,Calculations!B95))</f>
        <v>3723770.0039143264</v>
      </c>
      <c r="C12" s="130">
        <f t="shared" si="0"/>
        <v>0.28761799159448043</v>
      </c>
      <c r="F12" s="94"/>
      <c r="G12" s="128"/>
      <c r="H12" s="129"/>
    </row>
    <row r="13" spans="1:12" ht="15" customHeight="1">
      <c r="A13" s="83" t="s">
        <v>491</v>
      </c>
      <c r="B13" s="84">
        <f>(Calculations!B64*'EIA SEDS data'!AF$6)+('EIA SEDS data'!AF$10*IF(About!$N$12,Calculations!$B118,Calculations!B96))</f>
        <v>2720161.5860987562</v>
      </c>
      <c r="C13" s="130">
        <f t="shared" si="0"/>
        <v>0.21010089543225738</v>
      </c>
      <c r="F13" s="94"/>
      <c r="G13" s="128"/>
      <c r="H13" s="129"/>
    </row>
    <row r="14" spans="1:12" ht="15" customHeight="1">
      <c r="A14" s="83" t="s">
        <v>492</v>
      </c>
      <c r="B14" s="84">
        <f>(Calculations!B65*'EIA SEDS data'!AF$6)+('EIA SEDS data'!AF$10*IF(About!$N$12,Calculations!$B119,Calculations!B97))</f>
        <v>35900.949404573228</v>
      </c>
      <c r="C14" s="130">
        <f t="shared" si="0"/>
        <v>2.772931452056451E-3</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24211.073342062922</v>
      </c>
      <c r="C16" s="130">
        <f t="shared" si="0"/>
        <v>1.8700242715503151E-3</v>
      </c>
      <c r="F16" s="94"/>
      <c r="G16" s="128"/>
      <c r="H16" s="129"/>
    </row>
    <row r="17" spans="1:8" ht="15" customHeight="1">
      <c r="A17" s="83" t="s">
        <v>495</v>
      </c>
      <c r="B17" s="84">
        <f>(Calculations!B68*'EIA SEDS data'!AF$6)+('EIA SEDS data'!AF$10*IF(About!$N$12,Calculations!$B122,Calculations!B100))</f>
        <v>24211.073342062922</v>
      </c>
      <c r="C17" s="130">
        <f t="shared" si="0"/>
        <v>1.8700242715503151E-3</v>
      </c>
      <c r="F17" s="94"/>
      <c r="G17" s="128"/>
      <c r="H17" s="129"/>
    </row>
    <row r="18" spans="1:8" ht="15" customHeight="1">
      <c r="A18" s="83" t="s">
        <v>496</v>
      </c>
      <c r="B18" s="84">
        <f>(Calculations!B69*'EIA SEDS data'!AF$6)+('EIA SEDS data'!AF$10*IF(About!$N$12,Calculations!$B123,Calculations!B101))</f>
        <v>16019.940668694202</v>
      </c>
      <c r="C18" s="130">
        <f t="shared" si="0"/>
        <v>1.2373543897042929E-3</v>
      </c>
      <c r="F18" s="94"/>
      <c r="G18" s="128"/>
      <c r="H18" s="129"/>
    </row>
    <row r="19" spans="1:8" ht="15" customHeight="1">
      <c r="A19" s="83" t="s">
        <v>497</v>
      </c>
      <c r="B19" s="84">
        <f>(Calculations!B70*'EIA SEDS data'!AF$6)+('EIA SEDS data'!AF$10*IF(About!$N$12,Calculations!$B124,Calculations!B102))</f>
        <v>3785.2256326945953</v>
      </c>
      <c r="C19" s="130">
        <f t="shared" si="0"/>
        <v>2.9236472528194679E-4</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2821.1649471653554</v>
      </c>
      <c r="C22" s="130">
        <f t="shared" si="0"/>
        <v>2.1790223220217886E-4</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4834550.7085209144</v>
      </c>
      <c r="C27" s="89"/>
      <c r="F27" s="94"/>
      <c r="G27" s="128"/>
      <c r="H27" s="129"/>
    </row>
    <row r="28" spans="1:8" ht="15" customHeight="1">
      <c r="A28" s="83" t="s">
        <v>488</v>
      </c>
      <c r="B28" s="88">
        <f t="shared" ref="B28:B42" si="1">IF($B$4&gt;0, $B$4*C10, 0)</f>
        <v>604167.82802483777</v>
      </c>
      <c r="C28" s="89"/>
      <c r="F28" s="94"/>
      <c r="G28" s="128"/>
      <c r="H28" s="129"/>
    </row>
    <row r="29" spans="1:8" ht="15" customHeight="1">
      <c r="A29" s="83" t="s">
        <v>489</v>
      </c>
      <c r="B29" s="88">
        <f t="shared" si="1"/>
        <v>674124.29544227908</v>
      </c>
      <c r="C29" s="89"/>
      <c r="F29" s="94"/>
      <c r="G29" s="128"/>
      <c r="H29" s="129"/>
    </row>
    <row r="30" spans="1:8" ht="15" customHeight="1">
      <c r="A30" s="83" t="s">
        <v>490</v>
      </c>
      <c r="B30" s="88">
        <f t="shared" si="1"/>
        <v>3558887.813108942</v>
      </c>
      <c r="C30" s="89"/>
      <c r="F30" s="94"/>
      <c r="G30" s="128"/>
      <c r="H30" s="129"/>
    </row>
    <row r="31" spans="1:8" ht="15" customHeight="1">
      <c r="A31" s="83" t="s">
        <v>491</v>
      </c>
      <c r="B31" s="88">
        <f t="shared" si="1"/>
        <v>2599717.4659760967</v>
      </c>
      <c r="C31" s="89"/>
      <c r="F31" s="94"/>
      <c r="G31" s="128"/>
      <c r="H31" s="129"/>
    </row>
    <row r="32" spans="1:8" ht="15" customHeight="1">
      <c r="A32" s="83" t="s">
        <v>492</v>
      </c>
      <c r="B32" s="88">
        <f t="shared" si="1"/>
        <v>34311.316536915729</v>
      </c>
      <c r="C32" s="89"/>
      <c r="F32" s="94"/>
      <c r="G32" s="128"/>
      <c r="H32" s="129"/>
    </row>
    <row r="33" spans="1:34" ht="15" customHeight="1">
      <c r="A33" s="83" t="s">
        <v>493</v>
      </c>
      <c r="B33" s="88">
        <f t="shared" si="1"/>
        <v>0</v>
      </c>
      <c r="C33" s="89"/>
      <c r="F33" s="94"/>
      <c r="G33" s="128"/>
      <c r="H33" s="129"/>
    </row>
    <row r="34" spans="1:34" ht="15" customHeight="1">
      <c r="A34" s="83" t="s">
        <v>494</v>
      </c>
      <c r="B34" s="88">
        <f t="shared" si="1"/>
        <v>23139.048267959814</v>
      </c>
      <c r="C34" s="89"/>
      <c r="F34" s="94"/>
      <c r="G34" s="128"/>
      <c r="H34" s="129"/>
    </row>
    <row r="35" spans="1:34" ht="15" customHeight="1">
      <c r="A35" s="83" t="s">
        <v>495</v>
      </c>
      <c r="B35" s="88">
        <f t="shared" si="1"/>
        <v>23139.048267959814</v>
      </c>
      <c r="C35" s="89"/>
      <c r="F35" s="94"/>
      <c r="G35" s="128"/>
      <c r="H35" s="129"/>
    </row>
    <row r="36" spans="1:34" ht="15" customHeight="1">
      <c r="A36" s="83" t="s">
        <v>496</v>
      </c>
      <c r="B36" s="88">
        <f t="shared" si="1"/>
        <v>15310.6049924172</v>
      </c>
      <c r="C36" s="89"/>
      <c r="F36" s="94"/>
      <c r="G36" s="128"/>
      <c r="H36" s="129"/>
    </row>
    <row r="37" spans="1:34" ht="15" customHeight="1">
      <c r="A37" s="83" t="s">
        <v>497</v>
      </c>
      <c r="B37" s="88">
        <f t="shared" si="1"/>
        <v>3617.6222913616643</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2696.248570315277</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0</v>
      </c>
      <c r="D46" s="136">
        <f>SUMIFS('Source-Disposition'!$D:$D,'Source-Disposition'!$A:$A,$A$1,'Source-Disposition'!$B:$B,$A46)</f>
        <v>0</v>
      </c>
      <c r="E46" s="136">
        <f>SUMIFS('Source-Disposition'!$C:$C,'Source-Disposition'!$A:$A,$A$1,'Source-Disposition'!$B:$B,$A46)</f>
        <v>0</v>
      </c>
      <c r="F46" s="136">
        <f>E46</f>
        <v>0</v>
      </c>
      <c r="G46" s="136">
        <f t="shared" ref="G46:AH46" si="2">F46</f>
        <v>0</v>
      </c>
      <c r="H46" s="136">
        <f t="shared" si="2"/>
        <v>0</v>
      </c>
      <c r="I46" s="136">
        <f t="shared" si="2"/>
        <v>0</v>
      </c>
      <c r="J46" s="136">
        <f t="shared" si="2"/>
        <v>0</v>
      </c>
      <c r="K46" s="136">
        <f t="shared" si="2"/>
        <v>0</v>
      </c>
      <c r="L46" s="136">
        <f t="shared" si="2"/>
        <v>0</v>
      </c>
      <c r="M46" s="136">
        <f t="shared" si="2"/>
        <v>0</v>
      </c>
      <c r="N46" s="136">
        <f t="shared" si="2"/>
        <v>0</v>
      </c>
      <c r="O46" s="136">
        <f t="shared" si="2"/>
        <v>0</v>
      </c>
      <c r="P46" s="136">
        <f t="shared" si="2"/>
        <v>0</v>
      </c>
      <c r="Q46" s="136">
        <f t="shared" si="2"/>
        <v>0</v>
      </c>
      <c r="R46" s="136">
        <f t="shared" si="2"/>
        <v>0</v>
      </c>
      <c r="S46" s="136">
        <f t="shared" si="2"/>
        <v>0</v>
      </c>
      <c r="T46" s="136">
        <f t="shared" si="2"/>
        <v>0</v>
      </c>
      <c r="U46" s="136">
        <f t="shared" si="2"/>
        <v>0</v>
      </c>
      <c r="V46" s="136">
        <f t="shared" si="2"/>
        <v>0</v>
      </c>
      <c r="W46" s="136">
        <f t="shared" si="2"/>
        <v>0</v>
      </c>
      <c r="X46" s="136">
        <f t="shared" si="2"/>
        <v>0</v>
      </c>
      <c r="Y46" s="136">
        <f t="shared" si="2"/>
        <v>0</v>
      </c>
      <c r="Z46" s="136">
        <f t="shared" si="2"/>
        <v>0</v>
      </c>
      <c r="AA46" s="136">
        <f t="shared" si="2"/>
        <v>0</v>
      </c>
      <c r="AB46" s="136">
        <f t="shared" si="2"/>
        <v>0</v>
      </c>
      <c r="AC46" s="136">
        <f t="shared" si="2"/>
        <v>0</v>
      </c>
      <c r="AD46" s="136">
        <f t="shared" si="2"/>
        <v>0</v>
      </c>
      <c r="AE46" s="136">
        <f t="shared" si="2"/>
        <v>0</v>
      </c>
      <c r="AF46" s="136">
        <f t="shared" si="2"/>
        <v>0</v>
      </c>
      <c r="AG46" s="136">
        <f t="shared" si="2"/>
        <v>0</v>
      </c>
      <c r="AH46"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55323115</v>
      </c>
    </row>
    <row r="4" spans="1:3" s="94" customFormat="1">
      <c r="B4" s="152" t="s">
        <v>4641</v>
      </c>
      <c r="C4">
        <f>SUMIFS('Source-Disposition'!$D:$D,'Source-Disposition'!$B:$B,'retail sales summary'!$B4,'Source-Disposition'!$A:$A,About!$B$1)</f>
        <v>9468466</v>
      </c>
    </row>
    <row r="5" spans="1:3">
      <c r="B5" s="147" t="s">
        <v>4648</v>
      </c>
      <c r="C5">
        <f>SUMIFS('Source-Disposition'!$D:$D,'Source-Disposition'!$B:$B,$B5,'Source-Disposition'!$A:$A,About!$B$1)</f>
        <v>64054606</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4834550.7085209144</v>
      </c>
      <c r="C2" s="95">
        <f>B2</f>
        <v>4834550.7085209144</v>
      </c>
      <c r="D2" s="95">
        <f t="shared" ref="D2:AG10" si="0">C2</f>
        <v>4834550.7085209144</v>
      </c>
      <c r="E2" s="95">
        <f t="shared" si="0"/>
        <v>4834550.7085209144</v>
      </c>
      <c r="F2" s="95">
        <f t="shared" si="0"/>
        <v>4834550.7085209144</v>
      </c>
      <c r="G2" s="95">
        <f t="shared" si="0"/>
        <v>4834550.7085209144</v>
      </c>
      <c r="H2" s="95">
        <f t="shared" si="0"/>
        <v>4834550.7085209144</v>
      </c>
      <c r="I2" s="95">
        <f t="shared" si="0"/>
        <v>4834550.7085209144</v>
      </c>
      <c r="J2" s="95">
        <f t="shared" si="0"/>
        <v>4834550.7085209144</v>
      </c>
      <c r="K2" s="95">
        <f t="shared" si="0"/>
        <v>4834550.7085209144</v>
      </c>
      <c r="L2" s="95">
        <f t="shared" si="0"/>
        <v>4834550.7085209144</v>
      </c>
      <c r="M2" s="95">
        <f t="shared" si="0"/>
        <v>4834550.7085209144</v>
      </c>
      <c r="N2" s="95">
        <f t="shared" si="0"/>
        <v>4834550.7085209144</v>
      </c>
      <c r="O2" s="95">
        <f t="shared" si="0"/>
        <v>4834550.7085209144</v>
      </c>
      <c r="P2" s="95">
        <f t="shared" si="0"/>
        <v>4834550.7085209144</v>
      </c>
      <c r="Q2" s="95">
        <f t="shared" si="0"/>
        <v>4834550.7085209144</v>
      </c>
      <c r="R2" s="95">
        <f t="shared" si="0"/>
        <v>4834550.7085209144</v>
      </c>
      <c r="S2" s="95">
        <f t="shared" si="0"/>
        <v>4834550.7085209144</v>
      </c>
      <c r="T2" s="95">
        <f t="shared" si="0"/>
        <v>4834550.7085209144</v>
      </c>
      <c r="U2" s="95">
        <f t="shared" si="0"/>
        <v>4834550.7085209144</v>
      </c>
      <c r="V2" s="95">
        <f t="shared" si="0"/>
        <v>4834550.7085209144</v>
      </c>
      <c r="W2" s="95">
        <f t="shared" si="0"/>
        <v>4834550.7085209144</v>
      </c>
      <c r="X2" s="95">
        <f t="shared" si="0"/>
        <v>4834550.7085209144</v>
      </c>
      <c r="Y2" s="95">
        <f t="shared" si="0"/>
        <v>4834550.7085209144</v>
      </c>
      <c r="Z2" s="95">
        <f t="shared" si="0"/>
        <v>4834550.7085209144</v>
      </c>
      <c r="AA2" s="95">
        <f t="shared" si="0"/>
        <v>4834550.7085209144</v>
      </c>
      <c r="AB2" s="95">
        <f t="shared" si="0"/>
        <v>4834550.7085209144</v>
      </c>
      <c r="AC2" s="95">
        <f t="shared" si="0"/>
        <v>4834550.7085209144</v>
      </c>
      <c r="AD2" s="95">
        <f t="shared" si="0"/>
        <v>4834550.7085209144</v>
      </c>
      <c r="AE2" s="95">
        <f t="shared" si="0"/>
        <v>4834550.7085209144</v>
      </c>
      <c r="AF2" s="95">
        <f t="shared" si="0"/>
        <v>4834550.7085209144</v>
      </c>
      <c r="AG2" s="95">
        <f t="shared" si="0"/>
        <v>4834550.7085209144</v>
      </c>
    </row>
    <row r="3" spans="1:33" ht="14.5">
      <c r="A3" s="4" t="s">
        <v>488</v>
      </c>
      <c r="B3" s="95">
        <f>'Manual Adjustment'!$B28</f>
        <v>604167.82802483777</v>
      </c>
      <c r="C3" s="95">
        <f t="shared" ref="C3:R17" si="1">B3</f>
        <v>604167.82802483777</v>
      </c>
      <c r="D3" s="95">
        <f t="shared" si="1"/>
        <v>604167.82802483777</v>
      </c>
      <c r="E3" s="95">
        <f t="shared" si="1"/>
        <v>604167.82802483777</v>
      </c>
      <c r="F3" s="95">
        <f t="shared" si="1"/>
        <v>604167.82802483777</v>
      </c>
      <c r="G3" s="95">
        <f t="shared" si="1"/>
        <v>604167.82802483777</v>
      </c>
      <c r="H3" s="95">
        <f t="shared" si="1"/>
        <v>604167.82802483777</v>
      </c>
      <c r="I3" s="95">
        <f t="shared" si="1"/>
        <v>604167.82802483777</v>
      </c>
      <c r="J3" s="95">
        <f t="shared" si="1"/>
        <v>604167.82802483777</v>
      </c>
      <c r="K3" s="95">
        <f t="shared" si="1"/>
        <v>604167.82802483777</v>
      </c>
      <c r="L3" s="95">
        <f t="shared" si="1"/>
        <v>604167.82802483777</v>
      </c>
      <c r="M3" s="95">
        <f t="shared" si="1"/>
        <v>604167.82802483777</v>
      </c>
      <c r="N3" s="95">
        <f t="shared" si="1"/>
        <v>604167.82802483777</v>
      </c>
      <c r="O3" s="95">
        <f t="shared" si="1"/>
        <v>604167.82802483777</v>
      </c>
      <c r="P3" s="95">
        <f t="shared" si="1"/>
        <v>604167.82802483777</v>
      </c>
      <c r="Q3" s="95">
        <f t="shared" si="1"/>
        <v>604167.82802483777</v>
      </c>
      <c r="R3" s="95">
        <f t="shared" si="1"/>
        <v>604167.82802483777</v>
      </c>
      <c r="S3" s="95">
        <f t="shared" si="0"/>
        <v>604167.82802483777</v>
      </c>
      <c r="T3" s="95">
        <f t="shared" si="0"/>
        <v>604167.82802483777</v>
      </c>
      <c r="U3" s="95">
        <f t="shared" si="0"/>
        <v>604167.82802483777</v>
      </c>
      <c r="V3" s="95">
        <f t="shared" si="0"/>
        <v>604167.82802483777</v>
      </c>
      <c r="W3" s="95">
        <f t="shared" si="0"/>
        <v>604167.82802483777</v>
      </c>
      <c r="X3" s="95">
        <f t="shared" si="0"/>
        <v>604167.82802483777</v>
      </c>
      <c r="Y3" s="95">
        <f t="shared" si="0"/>
        <v>604167.82802483777</v>
      </c>
      <c r="Z3" s="95">
        <f t="shared" si="0"/>
        <v>604167.82802483777</v>
      </c>
      <c r="AA3" s="95">
        <f t="shared" si="0"/>
        <v>604167.82802483777</v>
      </c>
      <c r="AB3" s="95">
        <f t="shared" si="0"/>
        <v>604167.82802483777</v>
      </c>
      <c r="AC3" s="95">
        <f t="shared" si="0"/>
        <v>604167.82802483777</v>
      </c>
      <c r="AD3" s="95">
        <f t="shared" si="0"/>
        <v>604167.82802483777</v>
      </c>
      <c r="AE3" s="95">
        <f t="shared" si="0"/>
        <v>604167.82802483777</v>
      </c>
      <c r="AF3" s="95">
        <f t="shared" si="0"/>
        <v>604167.82802483777</v>
      </c>
      <c r="AG3" s="95">
        <f t="shared" si="0"/>
        <v>604167.82802483777</v>
      </c>
    </row>
    <row r="4" spans="1:33" ht="14.5">
      <c r="A4" s="4" t="s">
        <v>489</v>
      </c>
      <c r="B4" s="95">
        <f>'Manual Adjustment'!$B29</f>
        <v>674124.29544227908</v>
      </c>
      <c r="C4" s="95">
        <f t="shared" si="1"/>
        <v>674124.29544227908</v>
      </c>
      <c r="D4" s="95">
        <f t="shared" si="0"/>
        <v>674124.29544227908</v>
      </c>
      <c r="E4" s="95">
        <f t="shared" si="0"/>
        <v>674124.29544227908</v>
      </c>
      <c r="F4" s="95">
        <f t="shared" si="0"/>
        <v>674124.29544227908</v>
      </c>
      <c r="G4" s="95">
        <f t="shared" si="0"/>
        <v>674124.29544227908</v>
      </c>
      <c r="H4" s="95">
        <f t="shared" si="0"/>
        <v>674124.29544227908</v>
      </c>
      <c r="I4" s="95">
        <f t="shared" si="0"/>
        <v>674124.29544227908</v>
      </c>
      <c r="J4" s="95">
        <f t="shared" si="0"/>
        <v>674124.29544227908</v>
      </c>
      <c r="K4" s="95">
        <f t="shared" si="0"/>
        <v>674124.29544227908</v>
      </c>
      <c r="L4" s="95">
        <f t="shared" si="0"/>
        <v>674124.29544227908</v>
      </c>
      <c r="M4" s="95">
        <f t="shared" si="0"/>
        <v>674124.29544227908</v>
      </c>
      <c r="N4" s="95">
        <f t="shared" si="0"/>
        <v>674124.29544227908</v>
      </c>
      <c r="O4" s="95">
        <f t="shared" si="0"/>
        <v>674124.29544227908</v>
      </c>
      <c r="P4" s="95">
        <f t="shared" si="0"/>
        <v>674124.29544227908</v>
      </c>
      <c r="Q4" s="95">
        <f t="shared" si="0"/>
        <v>674124.29544227908</v>
      </c>
      <c r="R4" s="95">
        <f t="shared" si="0"/>
        <v>674124.29544227908</v>
      </c>
      <c r="S4" s="95">
        <f t="shared" si="0"/>
        <v>674124.29544227908</v>
      </c>
      <c r="T4" s="95">
        <f t="shared" si="0"/>
        <v>674124.29544227908</v>
      </c>
      <c r="U4" s="95">
        <f t="shared" si="0"/>
        <v>674124.29544227908</v>
      </c>
      <c r="V4" s="95">
        <f t="shared" si="0"/>
        <v>674124.29544227908</v>
      </c>
      <c r="W4" s="95">
        <f t="shared" si="0"/>
        <v>674124.29544227908</v>
      </c>
      <c r="X4" s="95">
        <f t="shared" si="0"/>
        <v>674124.29544227908</v>
      </c>
      <c r="Y4" s="95">
        <f t="shared" si="0"/>
        <v>674124.29544227908</v>
      </c>
      <c r="Z4" s="95">
        <f t="shared" si="0"/>
        <v>674124.29544227908</v>
      </c>
      <c r="AA4" s="95">
        <f t="shared" si="0"/>
        <v>674124.29544227908</v>
      </c>
      <c r="AB4" s="95">
        <f t="shared" si="0"/>
        <v>674124.29544227908</v>
      </c>
      <c r="AC4" s="95">
        <f t="shared" si="0"/>
        <v>674124.29544227908</v>
      </c>
      <c r="AD4" s="95">
        <f t="shared" si="0"/>
        <v>674124.29544227908</v>
      </c>
      <c r="AE4" s="95">
        <f t="shared" si="0"/>
        <v>674124.29544227908</v>
      </c>
      <c r="AF4" s="95">
        <f t="shared" si="0"/>
        <v>674124.29544227908</v>
      </c>
      <c r="AG4" s="95">
        <f t="shared" si="0"/>
        <v>674124.29544227908</v>
      </c>
    </row>
    <row r="5" spans="1:33" ht="14.5">
      <c r="A5" s="4" t="s">
        <v>490</v>
      </c>
      <c r="B5" s="95">
        <f>'Manual Adjustment'!$B30</f>
        <v>3558887.813108942</v>
      </c>
      <c r="C5" s="95">
        <f t="shared" si="1"/>
        <v>3558887.813108942</v>
      </c>
      <c r="D5" s="95">
        <f t="shared" si="0"/>
        <v>3558887.813108942</v>
      </c>
      <c r="E5" s="95">
        <f t="shared" si="0"/>
        <v>3558887.813108942</v>
      </c>
      <c r="F5" s="95">
        <f t="shared" si="0"/>
        <v>3558887.813108942</v>
      </c>
      <c r="G5" s="95">
        <f t="shared" si="0"/>
        <v>3558887.813108942</v>
      </c>
      <c r="H5" s="95">
        <f t="shared" si="0"/>
        <v>3558887.813108942</v>
      </c>
      <c r="I5" s="95">
        <f t="shared" si="0"/>
        <v>3558887.813108942</v>
      </c>
      <c r="J5" s="95">
        <f t="shared" si="0"/>
        <v>3558887.813108942</v>
      </c>
      <c r="K5" s="95">
        <f t="shared" si="0"/>
        <v>3558887.813108942</v>
      </c>
      <c r="L5" s="95">
        <f t="shared" si="0"/>
        <v>3558887.813108942</v>
      </c>
      <c r="M5" s="95">
        <f t="shared" si="0"/>
        <v>3558887.813108942</v>
      </c>
      <c r="N5" s="95">
        <f t="shared" si="0"/>
        <v>3558887.813108942</v>
      </c>
      <c r="O5" s="95">
        <f t="shared" si="0"/>
        <v>3558887.813108942</v>
      </c>
      <c r="P5" s="95">
        <f t="shared" si="0"/>
        <v>3558887.813108942</v>
      </c>
      <c r="Q5" s="95">
        <f t="shared" si="0"/>
        <v>3558887.813108942</v>
      </c>
      <c r="R5" s="95">
        <f t="shared" si="0"/>
        <v>3558887.813108942</v>
      </c>
      <c r="S5" s="95">
        <f t="shared" si="0"/>
        <v>3558887.813108942</v>
      </c>
      <c r="T5" s="95">
        <f t="shared" si="0"/>
        <v>3558887.813108942</v>
      </c>
      <c r="U5" s="95">
        <f t="shared" si="0"/>
        <v>3558887.813108942</v>
      </c>
      <c r="V5" s="95">
        <f t="shared" si="0"/>
        <v>3558887.813108942</v>
      </c>
      <c r="W5" s="95">
        <f t="shared" si="0"/>
        <v>3558887.813108942</v>
      </c>
      <c r="X5" s="95">
        <f t="shared" si="0"/>
        <v>3558887.813108942</v>
      </c>
      <c r="Y5" s="95">
        <f t="shared" si="0"/>
        <v>3558887.813108942</v>
      </c>
      <c r="Z5" s="95">
        <f t="shared" si="0"/>
        <v>3558887.813108942</v>
      </c>
      <c r="AA5" s="95">
        <f t="shared" si="0"/>
        <v>3558887.813108942</v>
      </c>
      <c r="AB5" s="95">
        <f t="shared" si="0"/>
        <v>3558887.813108942</v>
      </c>
      <c r="AC5" s="95">
        <f t="shared" si="0"/>
        <v>3558887.813108942</v>
      </c>
      <c r="AD5" s="95">
        <f t="shared" si="0"/>
        <v>3558887.813108942</v>
      </c>
      <c r="AE5" s="95">
        <f t="shared" si="0"/>
        <v>3558887.813108942</v>
      </c>
      <c r="AF5" s="95">
        <f t="shared" si="0"/>
        <v>3558887.813108942</v>
      </c>
      <c r="AG5" s="95">
        <f t="shared" si="0"/>
        <v>3558887.813108942</v>
      </c>
    </row>
    <row r="6" spans="1:33" ht="14.5">
      <c r="A6" s="4" t="s">
        <v>491</v>
      </c>
      <c r="B6" s="95">
        <f>'Manual Adjustment'!$B31</f>
        <v>2599717.4659760967</v>
      </c>
      <c r="C6" s="95">
        <f t="shared" si="1"/>
        <v>2599717.4659760967</v>
      </c>
      <c r="D6" s="95">
        <f t="shared" si="0"/>
        <v>2599717.4659760967</v>
      </c>
      <c r="E6" s="95">
        <f t="shared" si="0"/>
        <v>2599717.4659760967</v>
      </c>
      <c r="F6" s="95">
        <f t="shared" si="0"/>
        <v>2599717.4659760967</v>
      </c>
      <c r="G6" s="95">
        <f t="shared" si="0"/>
        <v>2599717.4659760967</v>
      </c>
      <c r="H6" s="95">
        <f t="shared" si="0"/>
        <v>2599717.4659760967</v>
      </c>
      <c r="I6" s="95">
        <f t="shared" si="0"/>
        <v>2599717.4659760967</v>
      </c>
      <c r="J6" s="95">
        <f t="shared" si="0"/>
        <v>2599717.4659760967</v>
      </c>
      <c r="K6" s="95">
        <f t="shared" si="0"/>
        <v>2599717.4659760967</v>
      </c>
      <c r="L6" s="95">
        <f t="shared" si="0"/>
        <v>2599717.4659760967</v>
      </c>
      <c r="M6" s="95">
        <f t="shared" si="0"/>
        <v>2599717.4659760967</v>
      </c>
      <c r="N6" s="95">
        <f t="shared" si="0"/>
        <v>2599717.4659760967</v>
      </c>
      <c r="O6" s="95">
        <f t="shared" si="0"/>
        <v>2599717.4659760967</v>
      </c>
      <c r="P6" s="95">
        <f t="shared" si="0"/>
        <v>2599717.4659760967</v>
      </c>
      <c r="Q6" s="95">
        <f t="shared" si="0"/>
        <v>2599717.4659760967</v>
      </c>
      <c r="R6" s="95">
        <f t="shared" si="0"/>
        <v>2599717.4659760967</v>
      </c>
      <c r="S6" s="95">
        <f t="shared" si="0"/>
        <v>2599717.4659760967</v>
      </c>
      <c r="T6" s="95">
        <f t="shared" si="0"/>
        <v>2599717.4659760967</v>
      </c>
      <c r="U6" s="95">
        <f t="shared" si="0"/>
        <v>2599717.4659760967</v>
      </c>
      <c r="V6" s="95">
        <f t="shared" si="0"/>
        <v>2599717.4659760967</v>
      </c>
      <c r="W6" s="95">
        <f t="shared" si="0"/>
        <v>2599717.4659760967</v>
      </c>
      <c r="X6" s="95">
        <f t="shared" si="0"/>
        <v>2599717.4659760967</v>
      </c>
      <c r="Y6" s="95">
        <f t="shared" si="0"/>
        <v>2599717.4659760967</v>
      </c>
      <c r="Z6" s="95">
        <f t="shared" si="0"/>
        <v>2599717.4659760967</v>
      </c>
      <c r="AA6" s="95">
        <f t="shared" si="0"/>
        <v>2599717.4659760967</v>
      </c>
      <c r="AB6" s="95">
        <f t="shared" si="0"/>
        <v>2599717.4659760967</v>
      </c>
      <c r="AC6" s="95">
        <f t="shared" si="0"/>
        <v>2599717.4659760967</v>
      </c>
      <c r="AD6" s="95">
        <f t="shared" si="0"/>
        <v>2599717.4659760967</v>
      </c>
      <c r="AE6" s="95">
        <f t="shared" si="0"/>
        <v>2599717.4659760967</v>
      </c>
      <c r="AF6" s="95">
        <f t="shared" si="0"/>
        <v>2599717.4659760967</v>
      </c>
      <c r="AG6" s="95">
        <f t="shared" si="0"/>
        <v>2599717.4659760967</v>
      </c>
    </row>
    <row r="7" spans="1:33" ht="14.5">
      <c r="A7" s="4" t="s">
        <v>492</v>
      </c>
      <c r="B7" s="95">
        <f>'Manual Adjustment'!$B32</f>
        <v>34311.316536915729</v>
      </c>
      <c r="C7" s="95">
        <f t="shared" si="1"/>
        <v>34311.316536915729</v>
      </c>
      <c r="D7" s="95">
        <f t="shared" si="0"/>
        <v>34311.316536915729</v>
      </c>
      <c r="E7" s="95">
        <f t="shared" si="0"/>
        <v>34311.316536915729</v>
      </c>
      <c r="F7" s="95">
        <f t="shared" si="0"/>
        <v>34311.316536915729</v>
      </c>
      <c r="G7" s="95">
        <f t="shared" si="0"/>
        <v>34311.316536915729</v>
      </c>
      <c r="H7" s="95">
        <f t="shared" si="0"/>
        <v>34311.316536915729</v>
      </c>
      <c r="I7" s="95">
        <f t="shared" si="0"/>
        <v>34311.316536915729</v>
      </c>
      <c r="J7" s="95">
        <f t="shared" si="0"/>
        <v>34311.316536915729</v>
      </c>
      <c r="K7" s="95">
        <f t="shared" si="0"/>
        <v>34311.316536915729</v>
      </c>
      <c r="L7" s="95">
        <f t="shared" si="0"/>
        <v>34311.316536915729</v>
      </c>
      <c r="M7" s="95">
        <f t="shared" si="0"/>
        <v>34311.316536915729</v>
      </c>
      <c r="N7" s="95">
        <f t="shared" si="0"/>
        <v>34311.316536915729</v>
      </c>
      <c r="O7" s="95">
        <f t="shared" si="0"/>
        <v>34311.316536915729</v>
      </c>
      <c r="P7" s="95">
        <f t="shared" si="0"/>
        <v>34311.316536915729</v>
      </c>
      <c r="Q7" s="95">
        <f t="shared" si="0"/>
        <v>34311.316536915729</v>
      </c>
      <c r="R7" s="95">
        <f t="shared" si="0"/>
        <v>34311.316536915729</v>
      </c>
      <c r="S7" s="95">
        <f t="shared" si="0"/>
        <v>34311.316536915729</v>
      </c>
      <c r="T7" s="95">
        <f t="shared" si="0"/>
        <v>34311.316536915729</v>
      </c>
      <c r="U7" s="95">
        <f t="shared" si="0"/>
        <v>34311.316536915729</v>
      </c>
      <c r="V7" s="95">
        <f t="shared" si="0"/>
        <v>34311.316536915729</v>
      </c>
      <c r="W7" s="95">
        <f t="shared" si="0"/>
        <v>34311.316536915729</v>
      </c>
      <c r="X7" s="95">
        <f t="shared" si="0"/>
        <v>34311.316536915729</v>
      </c>
      <c r="Y7" s="95">
        <f t="shared" si="0"/>
        <v>34311.316536915729</v>
      </c>
      <c r="Z7" s="95">
        <f t="shared" si="0"/>
        <v>34311.316536915729</v>
      </c>
      <c r="AA7" s="95">
        <f t="shared" si="0"/>
        <v>34311.316536915729</v>
      </c>
      <c r="AB7" s="95">
        <f t="shared" si="0"/>
        <v>34311.316536915729</v>
      </c>
      <c r="AC7" s="95">
        <f t="shared" si="0"/>
        <v>34311.316536915729</v>
      </c>
      <c r="AD7" s="95">
        <f t="shared" si="0"/>
        <v>34311.316536915729</v>
      </c>
      <c r="AE7" s="95">
        <f t="shared" si="0"/>
        <v>34311.316536915729</v>
      </c>
      <c r="AF7" s="95">
        <f t="shared" si="0"/>
        <v>34311.316536915729</v>
      </c>
      <c r="AG7" s="95">
        <f t="shared" si="0"/>
        <v>34311.316536915729</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23139.048267959814</v>
      </c>
      <c r="C9" s="95">
        <f t="shared" si="1"/>
        <v>23139.048267959814</v>
      </c>
      <c r="D9" s="95">
        <f t="shared" si="0"/>
        <v>23139.048267959814</v>
      </c>
      <c r="E9" s="95">
        <f t="shared" si="0"/>
        <v>23139.048267959814</v>
      </c>
      <c r="F9" s="95">
        <f t="shared" si="0"/>
        <v>23139.048267959814</v>
      </c>
      <c r="G9" s="95">
        <f t="shared" si="0"/>
        <v>23139.048267959814</v>
      </c>
      <c r="H9" s="95">
        <f t="shared" si="0"/>
        <v>23139.048267959814</v>
      </c>
      <c r="I9" s="95">
        <f t="shared" si="0"/>
        <v>23139.048267959814</v>
      </c>
      <c r="J9" s="95">
        <f t="shared" si="0"/>
        <v>23139.048267959814</v>
      </c>
      <c r="K9" s="95">
        <f t="shared" si="0"/>
        <v>23139.048267959814</v>
      </c>
      <c r="L9" s="95">
        <f t="shared" si="0"/>
        <v>23139.048267959814</v>
      </c>
      <c r="M9" s="95">
        <f t="shared" si="0"/>
        <v>23139.048267959814</v>
      </c>
      <c r="N9" s="95">
        <f t="shared" si="0"/>
        <v>23139.048267959814</v>
      </c>
      <c r="O9" s="95">
        <f t="shared" si="0"/>
        <v>23139.048267959814</v>
      </c>
      <c r="P9" s="95">
        <f t="shared" si="0"/>
        <v>23139.048267959814</v>
      </c>
      <c r="Q9" s="95">
        <f t="shared" si="0"/>
        <v>23139.048267959814</v>
      </c>
      <c r="R9" s="95">
        <f t="shared" si="0"/>
        <v>23139.048267959814</v>
      </c>
      <c r="S9" s="95">
        <f t="shared" si="0"/>
        <v>23139.048267959814</v>
      </c>
      <c r="T9" s="95">
        <f t="shared" si="0"/>
        <v>23139.048267959814</v>
      </c>
      <c r="U9" s="95">
        <f t="shared" si="0"/>
        <v>23139.048267959814</v>
      </c>
      <c r="V9" s="95">
        <f t="shared" si="0"/>
        <v>23139.048267959814</v>
      </c>
      <c r="W9" s="95">
        <f t="shared" si="0"/>
        <v>23139.048267959814</v>
      </c>
      <c r="X9" s="95">
        <f t="shared" si="0"/>
        <v>23139.048267959814</v>
      </c>
      <c r="Y9" s="95">
        <f t="shared" si="0"/>
        <v>23139.048267959814</v>
      </c>
      <c r="Z9" s="95">
        <f t="shared" si="0"/>
        <v>23139.048267959814</v>
      </c>
      <c r="AA9" s="95">
        <f t="shared" si="0"/>
        <v>23139.048267959814</v>
      </c>
      <c r="AB9" s="95">
        <f t="shared" si="0"/>
        <v>23139.048267959814</v>
      </c>
      <c r="AC9" s="95">
        <f t="shared" si="0"/>
        <v>23139.048267959814</v>
      </c>
      <c r="AD9" s="95">
        <f t="shared" si="0"/>
        <v>23139.048267959814</v>
      </c>
      <c r="AE9" s="95">
        <f t="shared" si="0"/>
        <v>23139.048267959814</v>
      </c>
      <c r="AF9" s="95">
        <f t="shared" si="0"/>
        <v>23139.048267959814</v>
      </c>
      <c r="AG9" s="95">
        <f t="shared" si="0"/>
        <v>23139.048267959814</v>
      </c>
    </row>
    <row r="10" spans="1:33" ht="14.5">
      <c r="A10" s="4" t="s">
        <v>495</v>
      </c>
      <c r="B10" s="95">
        <f>'Manual Adjustment'!$B35</f>
        <v>23139.048267959814</v>
      </c>
      <c r="C10" s="95">
        <f t="shared" si="1"/>
        <v>23139.048267959814</v>
      </c>
      <c r="D10" s="95">
        <f t="shared" si="0"/>
        <v>23139.048267959814</v>
      </c>
      <c r="E10" s="95">
        <f t="shared" si="0"/>
        <v>23139.048267959814</v>
      </c>
      <c r="F10" s="95">
        <f t="shared" si="0"/>
        <v>23139.048267959814</v>
      </c>
      <c r="G10" s="95">
        <f t="shared" si="0"/>
        <v>23139.048267959814</v>
      </c>
      <c r="H10" s="95">
        <f t="shared" si="0"/>
        <v>23139.048267959814</v>
      </c>
      <c r="I10" s="95">
        <f t="shared" si="0"/>
        <v>23139.048267959814</v>
      </c>
      <c r="J10" s="95">
        <f t="shared" si="0"/>
        <v>23139.048267959814</v>
      </c>
      <c r="K10" s="95">
        <f t="shared" si="0"/>
        <v>23139.048267959814</v>
      </c>
      <c r="L10" s="95">
        <f t="shared" si="0"/>
        <v>23139.048267959814</v>
      </c>
      <c r="M10" s="95">
        <f t="shared" si="0"/>
        <v>23139.048267959814</v>
      </c>
      <c r="N10" s="95">
        <f t="shared" si="0"/>
        <v>23139.048267959814</v>
      </c>
      <c r="O10" s="95">
        <f t="shared" si="0"/>
        <v>23139.048267959814</v>
      </c>
      <c r="P10" s="95">
        <f t="shared" si="0"/>
        <v>23139.048267959814</v>
      </c>
      <c r="Q10" s="95">
        <f t="shared" si="0"/>
        <v>23139.048267959814</v>
      </c>
      <c r="R10" s="95">
        <f t="shared" si="0"/>
        <v>23139.048267959814</v>
      </c>
      <c r="S10" s="95">
        <f t="shared" si="0"/>
        <v>23139.048267959814</v>
      </c>
      <c r="T10" s="95">
        <f t="shared" si="0"/>
        <v>23139.048267959814</v>
      </c>
      <c r="U10" s="95">
        <f t="shared" si="0"/>
        <v>23139.048267959814</v>
      </c>
      <c r="V10" s="95">
        <f t="shared" si="0"/>
        <v>23139.048267959814</v>
      </c>
      <c r="W10" s="95">
        <f t="shared" si="0"/>
        <v>23139.048267959814</v>
      </c>
      <c r="X10" s="95">
        <f t="shared" si="0"/>
        <v>23139.048267959814</v>
      </c>
      <c r="Y10" s="95">
        <f t="shared" si="0"/>
        <v>23139.048267959814</v>
      </c>
      <c r="Z10" s="95">
        <f t="shared" si="0"/>
        <v>23139.048267959814</v>
      </c>
      <c r="AA10" s="95">
        <f t="shared" si="0"/>
        <v>23139.048267959814</v>
      </c>
      <c r="AB10" s="95">
        <f t="shared" si="0"/>
        <v>23139.048267959814</v>
      </c>
      <c r="AC10" s="95">
        <f t="shared" si="0"/>
        <v>23139.048267959814</v>
      </c>
      <c r="AD10" s="95">
        <f t="shared" si="0"/>
        <v>23139.048267959814</v>
      </c>
      <c r="AE10" s="95">
        <f t="shared" si="0"/>
        <v>23139.048267959814</v>
      </c>
      <c r="AF10" s="95">
        <f t="shared" si="0"/>
        <v>23139.048267959814</v>
      </c>
      <c r="AG10" s="95">
        <f t="shared" si="0"/>
        <v>23139.048267959814</v>
      </c>
    </row>
    <row r="11" spans="1:33" ht="14.5">
      <c r="A11" s="4" t="s">
        <v>496</v>
      </c>
      <c r="B11" s="95">
        <f>'Manual Adjustment'!$B36</f>
        <v>15310.6049924172</v>
      </c>
      <c r="C11" s="95">
        <f t="shared" si="1"/>
        <v>15310.6049924172</v>
      </c>
      <c r="D11" s="95">
        <f t="shared" ref="D11:AG17" si="2">C11</f>
        <v>15310.6049924172</v>
      </c>
      <c r="E11" s="95">
        <f t="shared" si="2"/>
        <v>15310.6049924172</v>
      </c>
      <c r="F11" s="95">
        <f t="shared" si="2"/>
        <v>15310.6049924172</v>
      </c>
      <c r="G11" s="95">
        <f t="shared" si="2"/>
        <v>15310.6049924172</v>
      </c>
      <c r="H11" s="95">
        <f t="shared" si="2"/>
        <v>15310.6049924172</v>
      </c>
      <c r="I11" s="95">
        <f t="shared" si="2"/>
        <v>15310.6049924172</v>
      </c>
      <c r="J11" s="95">
        <f t="shared" si="2"/>
        <v>15310.6049924172</v>
      </c>
      <c r="K11" s="95">
        <f t="shared" si="2"/>
        <v>15310.6049924172</v>
      </c>
      <c r="L11" s="95">
        <f t="shared" si="2"/>
        <v>15310.6049924172</v>
      </c>
      <c r="M11" s="95">
        <f t="shared" si="2"/>
        <v>15310.6049924172</v>
      </c>
      <c r="N11" s="95">
        <f t="shared" si="2"/>
        <v>15310.6049924172</v>
      </c>
      <c r="O11" s="95">
        <f t="shared" si="2"/>
        <v>15310.6049924172</v>
      </c>
      <c r="P11" s="95">
        <f t="shared" si="2"/>
        <v>15310.6049924172</v>
      </c>
      <c r="Q11" s="95">
        <f t="shared" si="2"/>
        <v>15310.6049924172</v>
      </c>
      <c r="R11" s="95">
        <f t="shared" si="2"/>
        <v>15310.6049924172</v>
      </c>
      <c r="S11" s="95">
        <f t="shared" si="2"/>
        <v>15310.6049924172</v>
      </c>
      <c r="T11" s="95">
        <f t="shared" si="2"/>
        <v>15310.6049924172</v>
      </c>
      <c r="U11" s="95">
        <f t="shared" si="2"/>
        <v>15310.6049924172</v>
      </c>
      <c r="V11" s="95">
        <f t="shared" si="2"/>
        <v>15310.6049924172</v>
      </c>
      <c r="W11" s="95">
        <f t="shared" si="2"/>
        <v>15310.6049924172</v>
      </c>
      <c r="X11" s="95">
        <f t="shared" si="2"/>
        <v>15310.6049924172</v>
      </c>
      <c r="Y11" s="95">
        <f t="shared" si="2"/>
        <v>15310.6049924172</v>
      </c>
      <c r="Z11" s="95">
        <f t="shared" si="2"/>
        <v>15310.6049924172</v>
      </c>
      <c r="AA11" s="95">
        <f t="shared" si="2"/>
        <v>15310.6049924172</v>
      </c>
      <c r="AB11" s="95">
        <f t="shared" si="2"/>
        <v>15310.6049924172</v>
      </c>
      <c r="AC11" s="95">
        <f t="shared" si="2"/>
        <v>15310.6049924172</v>
      </c>
      <c r="AD11" s="95">
        <f t="shared" si="2"/>
        <v>15310.6049924172</v>
      </c>
      <c r="AE11" s="95">
        <f t="shared" si="2"/>
        <v>15310.6049924172</v>
      </c>
      <c r="AF11" s="95">
        <f t="shared" si="2"/>
        <v>15310.6049924172</v>
      </c>
      <c r="AG11" s="95">
        <f t="shared" si="2"/>
        <v>15310.6049924172</v>
      </c>
    </row>
    <row r="12" spans="1:33" ht="14.5">
      <c r="A12" s="4" t="s">
        <v>497</v>
      </c>
      <c r="B12" s="95">
        <f>'Manual Adjustment'!$B37</f>
        <v>3617.6222913616643</v>
      </c>
      <c r="C12" s="95">
        <f t="shared" si="1"/>
        <v>3617.6222913616643</v>
      </c>
      <c r="D12" s="95">
        <f t="shared" si="2"/>
        <v>3617.6222913616643</v>
      </c>
      <c r="E12" s="95">
        <f t="shared" si="2"/>
        <v>3617.6222913616643</v>
      </c>
      <c r="F12" s="95">
        <f t="shared" si="2"/>
        <v>3617.6222913616643</v>
      </c>
      <c r="G12" s="95">
        <f t="shared" si="2"/>
        <v>3617.6222913616643</v>
      </c>
      <c r="H12" s="95">
        <f t="shared" si="2"/>
        <v>3617.6222913616643</v>
      </c>
      <c r="I12" s="95">
        <f t="shared" si="2"/>
        <v>3617.6222913616643</v>
      </c>
      <c r="J12" s="95">
        <f t="shared" si="2"/>
        <v>3617.6222913616643</v>
      </c>
      <c r="K12" s="95">
        <f t="shared" si="2"/>
        <v>3617.6222913616643</v>
      </c>
      <c r="L12" s="95">
        <f t="shared" si="2"/>
        <v>3617.6222913616643</v>
      </c>
      <c r="M12" s="95">
        <f t="shared" si="2"/>
        <v>3617.6222913616643</v>
      </c>
      <c r="N12" s="95">
        <f t="shared" si="2"/>
        <v>3617.6222913616643</v>
      </c>
      <c r="O12" s="95">
        <f t="shared" si="2"/>
        <v>3617.6222913616643</v>
      </c>
      <c r="P12" s="95">
        <f t="shared" si="2"/>
        <v>3617.6222913616643</v>
      </c>
      <c r="Q12" s="95">
        <f t="shared" si="2"/>
        <v>3617.6222913616643</v>
      </c>
      <c r="R12" s="95">
        <f t="shared" si="2"/>
        <v>3617.6222913616643</v>
      </c>
      <c r="S12" s="95">
        <f t="shared" si="2"/>
        <v>3617.6222913616643</v>
      </c>
      <c r="T12" s="95">
        <f t="shared" si="2"/>
        <v>3617.6222913616643</v>
      </c>
      <c r="U12" s="95">
        <f t="shared" si="2"/>
        <v>3617.6222913616643</v>
      </c>
      <c r="V12" s="95">
        <f t="shared" si="2"/>
        <v>3617.6222913616643</v>
      </c>
      <c r="W12" s="95">
        <f t="shared" si="2"/>
        <v>3617.6222913616643</v>
      </c>
      <c r="X12" s="95">
        <f t="shared" si="2"/>
        <v>3617.6222913616643</v>
      </c>
      <c r="Y12" s="95">
        <f t="shared" si="2"/>
        <v>3617.6222913616643</v>
      </c>
      <c r="Z12" s="95">
        <f t="shared" si="2"/>
        <v>3617.6222913616643</v>
      </c>
      <c r="AA12" s="95">
        <f t="shared" si="2"/>
        <v>3617.6222913616643</v>
      </c>
      <c r="AB12" s="95">
        <f t="shared" si="2"/>
        <v>3617.6222913616643</v>
      </c>
      <c r="AC12" s="95">
        <f t="shared" si="2"/>
        <v>3617.6222913616643</v>
      </c>
      <c r="AD12" s="95">
        <f t="shared" si="2"/>
        <v>3617.6222913616643</v>
      </c>
      <c r="AE12" s="95">
        <f t="shared" si="2"/>
        <v>3617.6222913616643</v>
      </c>
      <c r="AF12" s="95">
        <f t="shared" si="2"/>
        <v>3617.6222913616643</v>
      </c>
      <c r="AG12" s="95">
        <f t="shared" si="2"/>
        <v>3617.6222913616643</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2696.248570315277</v>
      </c>
      <c r="C15" s="95">
        <f t="shared" si="1"/>
        <v>2696.248570315277</v>
      </c>
      <c r="D15" s="95">
        <f t="shared" si="2"/>
        <v>2696.248570315277</v>
      </c>
      <c r="E15" s="95">
        <f t="shared" si="2"/>
        <v>2696.248570315277</v>
      </c>
      <c r="F15" s="95">
        <f t="shared" si="2"/>
        <v>2696.248570315277</v>
      </c>
      <c r="G15" s="95">
        <f t="shared" si="2"/>
        <v>2696.248570315277</v>
      </c>
      <c r="H15" s="95">
        <f t="shared" si="2"/>
        <v>2696.248570315277</v>
      </c>
      <c r="I15" s="95">
        <f t="shared" si="2"/>
        <v>2696.248570315277</v>
      </c>
      <c r="J15" s="95">
        <f t="shared" si="2"/>
        <v>2696.248570315277</v>
      </c>
      <c r="K15" s="95">
        <f t="shared" si="2"/>
        <v>2696.248570315277</v>
      </c>
      <c r="L15" s="95">
        <f t="shared" si="2"/>
        <v>2696.248570315277</v>
      </c>
      <c r="M15" s="95">
        <f t="shared" si="2"/>
        <v>2696.248570315277</v>
      </c>
      <c r="N15" s="95">
        <f t="shared" si="2"/>
        <v>2696.248570315277</v>
      </c>
      <c r="O15" s="95">
        <f t="shared" si="2"/>
        <v>2696.248570315277</v>
      </c>
      <c r="P15" s="95">
        <f t="shared" si="2"/>
        <v>2696.248570315277</v>
      </c>
      <c r="Q15" s="95">
        <f t="shared" si="2"/>
        <v>2696.248570315277</v>
      </c>
      <c r="R15" s="95">
        <f t="shared" si="2"/>
        <v>2696.248570315277</v>
      </c>
      <c r="S15" s="95">
        <f t="shared" si="2"/>
        <v>2696.248570315277</v>
      </c>
      <c r="T15" s="95">
        <f t="shared" si="2"/>
        <v>2696.248570315277</v>
      </c>
      <c r="U15" s="95">
        <f t="shared" si="2"/>
        <v>2696.248570315277</v>
      </c>
      <c r="V15" s="95">
        <f t="shared" si="2"/>
        <v>2696.248570315277</v>
      </c>
      <c r="W15" s="95">
        <f t="shared" si="2"/>
        <v>2696.248570315277</v>
      </c>
      <c r="X15" s="95">
        <f t="shared" si="2"/>
        <v>2696.248570315277</v>
      </c>
      <c r="Y15" s="95">
        <f t="shared" si="2"/>
        <v>2696.248570315277</v>
      </c>
      <c r="Z15" s="95">
        <f t="shared" si="2"/>
        <v>2696.248570315277</v>
      </c>
      <c r="AA15" s="95">
        <f t="shared" si="2"/>
        <v>2696.248570315277</v>
      </c>
      <c r="AB15" s="95">
        <f t="shared" si="2"/>
        <v>2696.248570315277</v>
      </c>
      <c r="AC15" s="95">
        <f t="shared" si="2"/>
        <v>2696.248570315277</v>
      </c>
      <c r="AD15" s="95">
        <f t="shared" si="2"/>
        <v>2696.248570315277</v>
      </c>
      <c r="AE15" s="95">
        <f t="shared" si="2"/>
        <v>2696.248570315277</v>
      </c>
      <c r="AF15" s="95">
        <f t="shared" si="2"/>
        <v>2696.248570315277</v>
      </c>
      <c r="AG15" s="95">
        <f t="shared" si="2"/>
        <v>2696.248570315277</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0</v>
      </c>
      <c r="C2" s="1">
        <f>'Manual Adjustment'!D46</f>
        <v>0</v>
      </c>
      <c r="D2" s="1">
        <f>'Manual Adjustment'!E46</f>
        <v>0</v>
      </c>
      <c r="E2" s="1">
        <f>'Manual Adjustment'!F46</f>
        <v>0</v>
      </c>
      <c r="F2" s="1">
        <f>'Manual Adjustment'!G46</f>
        <v>0</v>
      </c>
      <c r="G2" s="1">
        <f>'Manual Adjustment'!H46</f>
        <v>0</v>
      </c>
      <c r="H2" s="1">
        <f>'Manual Adjustment'!I46</f>
        <v>0</v>
      </c>
      <c r="I2" s="1">
        <f>'Manual Adjustment'!J46</f>
        <v>0</v>
      </c>
      <c r="J2" s="1">
        <f>'Manual Adjustment'!K46</f>
        <v>0</v>
      </c>
      <c r="K2" s="1">
        <f>'Manual Adjustment'!L46</f>
        <v>0</v>
      </c>
      <c r="L2" s="1">
        <f>'Manual Adjustment'!M46</f>
        <v>0</v>
      </c>
      <c r="M2" s="1">
        <f>'Manual Adjustment'!N46</f>
        <v>0</v>
      </c>
      <c r="N2" s="1">
        <f>'Manual Adjustment'!O46</f>
        <v>0</v>
      </c>
      <c r="O2" s="1">
        <f>'Manual Adjustment'!P46</f>
        <v>0</v>
      </c>
      <c r="P2" s="1">
        <f>'Manual Adjustment'!Q46</f>
        <v>0</v>
      </c>
      <c r="Q2" s="1">
        <f>'Manual Adjustment'!R46</f>
        <v>0</v>
      </c>
      <c r="R2" s="1">
        <f>'Manual Adjustment'!S46</f>
        <v>0</v>
      </c>
      <c r="S2" s="1">
        <f>'Manual Adjustment'!T46</f>
        <v>0</v>
      </c>
      <c r="T2" s="1">
        <f>'Manual Adjustment'!U46</f>
        <v>0</v>
      </c>
      <c r="U2" s="1">
        <f>'Manual Adjustment'!V46</f>
        <v>0</v>
      </c>
      <c r="V2" s="1">
        <f>'Manual Adjustment'!W46</f>
        <v>0</v>
      </c>
      <c r="W2" s="1">
        <f>'Manual Adjustment'!X46</f>
        <v>0</v>
      </c>
      <c r="X2" s="1">
        <f>'Manual Adjustment'!Y46</f>
        <v>0</v>
      </c>
      <c r="Y2" s="1">
        <f>'Manual Adjustment'!Z46</f>
        <v>0</v>
      </c>
      <c r="Z2" s="1">
        <f>'Manual Adjustment'!AA46</f>
        <v>0</v>
      </c>
      <c r="AA2" s="1">
        <f>'Manual Adjustment'!AB46</f>
        <v>0</v>
      </c>
      <c r="AB2" s="1">
        <f>'Manual Adjustment'!AC46</f>
        <v>0</v>
      </c>
      <c r="AC2" s="1">
        <f>'Manual Adjustment'!AD46</f>
        <v>0</v>
      </c>
      <c r="AD2" s="1">
        <f>'Manual Adjustment'!AE46</f>
        <v>0</v>
      </c>
      <c r="AE2" s="1">
        <f>'Manual Adjustment'!AF46</f>
        <v>0</v>
      </c>
      <c r="AF2" s="1">
        <f>'Manual Adjustment'!AG46</f>
        <v>0</v>
      </c>
      <c r="AG2" s="1">
        <f>'Manual Adjustment'!AH46</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55.315513083766191</v>
      </c>
      <c r="C2" s="66">
        <f>SUMIFS('State Generation Costs Calcs'!C105:C155,'State Generation Costs Calcs'!$A$105:$A$155,About!$B$2)*About!$A$52</f>
        <v>52.559218686391247</v>
      </c>
      <c r="D2" s="66">
        <f>SUMIFS('State Generation Costs Calcs'!D105:D155,'State Generation Costs Calcs'!$A$105:$A$155,About!$B$2)*About!$A$52</f>
        <v>52.085184343002396</v>
      </c>
      <c r="E2" s="66">
        <f>SUMIFS('State Generation Costs Calcs'!E105:E155,'State Generation Costs Calcs'!$A$105:$A$155,About!$B$2)*About!$A$52</f>
        <v>51.330194362592238</v>
      </c>
      <c r="F2" s="66">
        <f>SUMIFS('State Generation Costs Calcs'!F105:F155,'State Generation Costs Calcs'!$A$105:$A$155,About!$B$2)*About!$A$52</f>
        <v>50.668713249496101</v>
      </c>
      <c r="G2" s="66">
        <f>SUMIFS('State Generation Costs Calcs'!G105:G155,'State Generation Costs Calcs'!$A$105:$A$155,About!$B$2)*About!$A$52</f>
        <v>50.755844563390532</v>
      </c>
      <c r="H2" s="66">
        <f>SUMIFS('State Generation Costs Calcs'!H105:H155,'State Generation Costs Calcs'!$A$105:$A$155,About!$B$2)*About!$A$52</f>
        <v>51.187971021735223</v>
      </c>
      <c r="I2" s="66">
        <f>SUMIFS('State Generation Costs Calcs'!I105:I155,'State Generation Costs Calcs'!$A$105:$A$155,About!$B$2)*About!$A$52</f>
        <v>51.566027013854423</v>
      </c>
      <c r="J2" s="66">
        <f>SUMIFS('State Generation Costs Calcs'!J105:J155,'State Generation Costs Calcs'!$A$105:$A$155,About!$B$2)*About!$A$52</f>
        <v>51.690661134722269</v>
      </c>
      <c r="K2" s="66">
        <f>SUMIFS('State Generation Costs Calcs'!K105:K155,'State Generation Costs Calcs'!$A$105:$A$155,About!$B$2)*About!$A$52</f>
        <v>50.988960892905219</v>
      </c>
      <c r="L2" s="66">
        <f>SUMIFS('State Generation Costs Calcs'!L105:L155,'State Generation Costs Calcs'!$A$105:$A$155,About!$B$2)*About!$A$52</f>
        <v>50.223656862980697</v>
      </c>
      <c r="M2" s="66">
        <f>SUMIFS('State Generation Costs Calcs'!M105:M155,'State Generation Costs Calcs'!$A$105:$A$155,About!$B$2)*About!$A$52</f>
        <v>49.652267298896248</v>
      </c>
      <c r="N2" s="66">
        <f>SUMIFS('State Generation Costs Calcs'!N105:N155,'State Generation Costs Calcs'!$A$105:$A$155,About!$B$2)*About!$A$52</f>
        <v>48.868652387875855</v>
      </c>
      <c r="O2" s="66">
        <f>SUMIFS('State Generation Costs Calcs'!O105:O155,'State Generation Costs Calcs'!$A$105:$A$155,About!$B$2)*About!$A$52</f>
        <v>48.129697208967123</v>
      </c>
      <c r="P2" s="66">
        <f>SUMIFS('State Generation Costs Calcs'!P105:P155,'State Generation Costs Calcs'!$A$105:$A$155,About!$B$2)*About!$A$52</f>
        <v>48.136210511137492</v>
      </c>
      <c r="Q2" s="66">
        <f>SUMIFS('State Generation Costs Calcs'!Q105:Q155,'State Generation Costs Calcs'!$A$105:$A$155,About!$B$2)*About!$A$52</f>
        <v>47.915332591540846</v>
      </c>
      <c r="R2" s="66">
        <f>SUMIFS('State Generation Costs Calcs'!R105:R155,'State Generation Costs Calcs'!$A$105:$A$155,About!$B$2)*About!$A$52</f>
        <v>47.175376551908201</v>
      </c>
      <c r="S2" s="66">
        <f>SUMIFS('State Generation Costs Calcs'!S105:S155,'State Generation Costs Calcs'!$A$105:$A$155,About!$B$2)*About!$A$52</f>
        <v>46.778786188142639</v>
      </c>
      <c r="T2" s="66">
        <f>SUMIFS('State Generation Costs Calcs'!T105:T155,'State Generation Costs Calcs'!$A$105:$A$155,About!$B$2)*About!$A$52</f>
        <v>46.394339721400463</v>
      </c>
      <c r="U2" s="66">
        <f>SUMIFS('State Generation Costs Calcs'!U105:U155,'State Generation Costs Calcs'!$A$105:$A$155,About!$B$2)*About!$A$52</f>
        <v>46.469437758045338</v>
      </c>
      <c r="V2" s="66">
        <f>SUMIFS('State Generation Costs Calcs'!V105:V155,'State Generation Costs Calcs'!$A$105:$A$155,About!$B$2)*About!$A$52</f>
        <v>46.128623417086757</v>
      </c>
      <c r="W2" s="66">
        <f>SUMIFS('State Generation Costs Calcs'!W105:W155,'State Generation Costs Calcs'!$A$105:$A$155,About!$B$2)*About!$A$52</f>
        <v>45.535880243681994</v>
      </c>
      <c r="X2" s="66">
        <f>SUMIFS('State Generation Costs Calcs'!X105:X155,'State Generation Costs Calcs'!$A$105:$A$155,About!$B$2)*About!$A$52</f>
        <v>45.252161369219642</v>
      </c>
      <c r="Y2" s="66">
        <f>SUMIFS('State Generation Costs Calcs'!Y105:Y155,'State Generation Costs Calcs'!$A$105:$A$155,About!$B$2)*About!$A$52</f>
        <v>44.963404977183316</v>
      </c>
      <c r="Z2" s="66">
        <f>SUMIFS('State Generation Costs Calcs'!Z105:Z155,'State Generation Costs Calcs'!$A$105:$A$155,About!$B$2)*About!$A$52</f>
        <v>44.650910280006549</v>
      </c>
      <c r="AA2" s="66">
        <f>SUMIFS('State Generation Costs Calcs'!AA105:AA155,'State Generation Costs Calcs'!$A$105:$A$155,About!$B$2)*About!$A$52</f>
        <v>44.609179776006712</v>
      </c>
      <c r="AB2" s="66">
        <f>SUMIFS('State Generation Costs Calcs'!AB105:AB155,'State Generation Costs Calcs'!$A$105:$A$155,About!$B$2)*About!$A$52</f>
        <v>44.414334058344316</v>
      </c>
      <c r="AC2" s="66">
        <f>SUMIFS('State Generation Costs Calcs'!AC105:AC155,'State Generation Costs Calcs'!$A$105:$A$155,About!$B$2)*About!$A$52</f>
        <v>44.19964782016541</v>
      </c>
      <c r="AD2" s="66">
        <f>SUMIFS('State Generation Costs Calcs'!AD105:AD155,'State Generation Costs Calcs'!$A$105:$A$155,About!$B$2)*About!$A$52</f>
        <v>44.342113606753088</v>
      </c>
      <c r="AE2" s="66">
        <f>SUMIFS('State Generation Costs Calcs'!AE105:AE155,'State Generation Costs Calcs'!$A$105:$A$155,About!$B$2)*About!$A$52</f>
        <v>44.260439915875942</v>
      </c>
      <c r="AF2" s="66">
        <f>SUMIFS('State Generation Costs Calcs'!AF105:AF155,'State Generation Costs Calcs'!$A$105:$A$155,About!$B$2)*About!$A$52</f>
        <v>44.12373325704786</v>
      </c>
      <c r="AG2" s="66">
        <f>SUMIFS('State Generation Costs Calcs'!AG105:AG155,'State Generation Costs Calcs'!$A$105:$A$155,About!$B$2)*About!$A$52</f>
        <v>44.169121890097671</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55.315513083766191</v>
      </c>
      <c r="C2" s="67">
        <f>SUMIFS('State Generation Costs Calcs'!C105:C155,'State Generation Costs Calcs'!$A$105:$A$155,About!$B$2)*About!$A$52</f>
        <v>52.559218686391247</v>
      </c>
      <c r="D2" s="67">
        <f>SUMIFS('State Generation Costs Calcs'!D105:D155,'State Generation Costs Calcs'!$A$105:$A$155,About!$B$2)*About!$A$52</f>
        <v>52.085184343002396</v>
      </c>
      <c r="E2" s="67">
        <f>SUMIFS('State Generation Costs Calcs'!E105:E155,'State Generation Costs Calcs'!$A$105:$A$155,About!$B$2)*About!$A$52</f>
        <v>51.330194362592238</v>
      </c>
      <c r="F2" s="67">
        <f>SUMIFS('State Generation Costs Calcs'!F105:F155,'State Generation Costs Calcs'!$A$105:$A$155,About!$B$2)*About!$A$52</f>
        <v>50.668713249496101</v>
      </c>
      <c r="G2" s="67">
        <f>SUMIFS('State Generation Costs Calcs'!G105:G155,'State Generation Costs Calcs'!$A$105:$A$155,About!$B$2)*About!$A$52</f>
        <v>50.755844563390532</v>
      </c>
      <c r="H2" s="67">
        <f>SUMIFS('State Generation Costs Calcs'!H105:H155,'State Generation Costs Calcs'!$A$105:$A$155,About!$B$2)*About!$A$52</f>
        <v>51.187971021735223</v>
      </c>
      <c r="I2" s="67">
        <f>SUMIFS('State Generation Costs Calcs'!I105:I155,'State Generation Costs Calcs'!$A$105:$A$155,About!$B$2)*About!$A$52</f>
        <v>51.566027013854423</v>
      </c>
      <c r="J2" s="67">
        <f>SUMIFS('State Generation Costs Calcs'!J105:J155,'State Generation Costs Calcs'!$A$105:$A$155,About!$B$2)*About!$A$52</f>
        <v>51.690661134722269</v>
      </c>
      <c r="K2" s="67">
        <f>SUMIFS('State Generation Costs Calcs'!K105:K155,'State Generation Costs Calcs'!$A$105:$A$155,About!$B$2)*About!$A$52</f>
        <v>50.988960892905219</v>
      </c>
      <c r="L2" s="67">
        <f>SUMIFS('State Generation Costs Calcs'!L105:L155,'State Generation Costs Calcs'!$A$105:$A$155,About!$B$2)*About!$A$52</f>
        <v>50.223656862980697</v>
      </c>
      <c r="M2" s="67">
        <f>SUMIFS('State Generation Costs Calcs'!M105:M155,'State Generation Costs Calcs'!$A$105:$A$155,About!$B$2)*About!$A$52</f>
        <v>49.652267298896248</v>
      </c>
      <c r="N2" s="67">
        <f>SUMIFS('State Generation Costs Calcs'!N105:N155,'State Generation Costs Calcs'!$A$105:$A$155,About!$B$2)*About!$A$52</f>
        <v>48.868652387875855</v>
      </c>
      <c r="O2" s="67">
        <f>SUMIFS('State Generation Costs Calcs'!O105:O155,'State Generation Costs Calcs'!$A$105:$A$155,About!$B$2)*About!$A$52</f>
        <v>48.129697208967123</v>
      </c>
      <c r="P2" s="67">
        <f>SUMIFS('State Generation Costs Calcs'!P105:P155,'State Generation Costs Calcs'!$A$105:$A$155,About!$B$2)*About!$A$52</f>
        <v>48.136210511137492</v>
      </c>
      <c r="Q2" s="67">
        <f>SUMIFS('State Generation Costs Calcs'!Q105:Q155,'State Generation Costs Calcs'!$A$105:$A$155,About!$B$2)*About!$A$52</f>
        <v>47.915332591540846</v>
      </c>
      <c r="R2" s="67">
        <f>SUMIFS('State Generation Costs Calcs'!R105:R155,'State Generation Costs Calcs'!$A$105:$A$155,About!$B$2)*About!$A$52</f>
        <v>47.175376551908201</v>
      </c>
      <c r="S2" s="67">
        <f>SUMIFS('State Generation Costs Calcs'!S105:S155,'State Generation Costs Calcs'!$A$105:$A$155,About!$B$2)*About!$A$52</f>
        <v>46.778786188142639</v>
      </c>
      <c r="T2" s="67">
        <f>SUMIFS('State Generation Costs Calcs'!T105:T155,'State Generation Costs Calcs'!$A$105:$A$155,About!$B$2)*About!$A$52</f>
        <v>46.394339721400463</v>
      </c>
      <c r="U2" s="67">
        <f>SUMIFS('State Generation Costs Calcs'!U105:U155,'State Generation Costs Calcs'!$A$105:$A$155,About!$B$2)*About!$A$52</f>
        <v>46.469437758045338</v>
      </c>
      <c r="V2" s="67">
        <f>SUMIFS('State Generation Costs Calcs'!V105:V155,'State Generation Costs Calcs'!$A$105:$A$155,About!$B$2)*About!$A$52</f>
        <v>46.128623417086757</v>
      </c>
      <c r="W2" s="67">
        <f>SUMIFS('State Generation Costs Calcs'!W105:W155,'State Generation Costs Calcs'!$A$105:$A$155,About!$B$2)*About!$A$52</f>
        <v>45.535880243681994</v>
      </c>
      <c r="X2" s="67">
        <f>SUMIFS('State Generation Costs Calcs'!X105:X155,'State Generation Costs Calcs'!$A$105:$A$155,About!$B$2)*About!$A$52</f>
        <v>45.252161369219642</v>
      </c>
      <c r="Y2" s="67">
        <f>SUMIFS('State Generation Costs Calcs'!Y105:Y155,'State Generation Costs Calcs'!$A$105:$A$155,About!$B$2)*About!$A$52</f>
        <v>44.963404977183316</v>
      </c>
      <c r="Z2" s="67">
        <f>SUMIFS('State Generation Costs Calcs'!Z105:Z155,'State Generation Costs Calcs'!$A$105:$A$155,About!$B$2)*About!$A$52</f>
        <v>44.650910280006549</v>
      </c>
      <c r="AA2" s="67">
        <f>SUMIFS('State Generation Costs Calcs'!AA105:AA155,'State Generation Costs Calcs'!$A$105:$A$155,About!$B$2)*About!$A$52</f>
        <v>44.609179776006712</v>
      </c>
      <c r="AB2" s="67">
        <f>SUMIFS('State Generation Costs Calcs'!AB105:AB155,'State Generation Costs Calcs'!$A$105:$A$155,About!$B$2)*About!$A$52</f>
        <v>44.414334058344316</v>
      </c>
      <c r="AC2" s="67">
        <f>SUMIFS('State Generation Costs Calcs'!AC105:AC155,'State Generation Costs Calcs'!$A$105:$A$155,About!$B$2)*About!$A$52</f>
        <v>44.19964782016541</v>
      </c>
      <c r="AD2" s="67">
        <f>SUMIFS('State Generation Costs Calcs'!AD105:AD155,'State Generation Costs Calcs'!$A$105:$A$155,About!$B$2)*About!$A$52</f>
        <v>44.342113606753088</v>
      </c>
      <c r="AE2" s="67">
        <f>SUMIFS('State Generation Costs Calcs'!AE105:AE155,'State Generation Costs Calcs'!$A$105:$A$155,About!$B$2)*About!$A$52</f>
        <v>44.260439915875942</v>
      </c>
      <c r="AF2" s="67">
        <f>SUMIFS('State Generation Costs Calcs'!AF105:AF155,'State Generation Costs Calcs'!$A$105:$A$155,About!$B$2)*About!$A$52</f>
        <v>44.12373325704786</v>
      </c>
      <c r="AG2" s="67">
        <f>SUMIFS('State Generation Costs Calcs'!AG105:AG155,'State Generation Costs Calcs'!$A$105:$A$155,About!$B$2)*About!$A$52</f>
        <v>44.169121890097671</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2022-11-01T00:09:29Z</dcterms:modified>
</cp:coreProperties>
</file>