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livia\Documents\EPS_Models by Region\RMI\Minnesota\MN-EPS\"/>
    </mc:Choice>
  </mc:AlternateContent>
  <xr:revisionPtr revIDLastSave="0" documentId="13_ncr:1_{9C17D4F8-E5C9-468A-B22B-DF4A3DD981ED}" xr6:coauthVersionLast="47" xr6:coauthVersionMax="47" xr10:uidLastSave="{00000000-0000-0000-0000-000000000000}"/>
  <bookViews>
    <workbookView xWindow="-110" yWindow="-110" windowWidth="25820" windowHeight="14020" firstSheet="6"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3" i="20" a="1"/>
  <c r="E83" i="20" s="1"/>
  <c r="E85" i="20" a="1"/>
  <c r="E85" i="20" s="1"/>
  <c r="AG6" i="20"/>
  <c r="D78" i="20" a="1"/>
  <c r="D78" i="20" s="1"/>
  <c r="D80" i="20" a="1"/>
  <c r="D80" i="20" s="1"/>
  <c r="D82" i="20" a="1"/>
  <c r="D82" i="20" s="1"/>
  <c r="Q6" i="20"/>
  <c r="Y6" i="20"/>
  <c r="AO6" i="20"/>
  <c r="AW6" i="20"/>
  <c r="F63" i="20"/>
  <c r="N63" i="20"/>
  <c r="V63" i="20"/>
  <c r="B6" i="20"/>
  <c r="J6" i="20"/>
  <c r="R6" i="20"/>
  <c r="Z6" i="20"/>
  <c r="AH6" i="20"/>
  <c r="AP6" i="20"/>
  <c r="AX6" i="20"/>
  <c r="G63" i="20"/>
  <c r="W63" i="20"/>
  <c r="C6" i="20"/>
  <c r="K6" i="20"/>
  <c r="S6" i="20"/>
  <c r="AA6" i="20"/>
  <c r="AI6" i="20"/>
  <c r="AQ6" i="20"/>
  <c r="K144" i="24" s="1"/>
  <c r="S144" i="24" s="1"/>
  <c r="T144" i="24" s="1"/>
  <c r="K16" i="24" s="1"/>
  <c r="J58" i="19" s="1"/>
  <c r="AY6" i="20"/>
  <c r="H63" i="20"/>
  <c r="P63" i="20"/>
  <c r="D6" i="20"/>
  <c r="L6" i="20"/>
  <c r="T6" i="20"/>
  <c r="AB6" i="20"/>
  <c r="AJ6" i="20"/>
  <c r="AR6" i="20"/>
  <c r="AZ6" i="20"/>
  <c r="K36" i="24" s="1"/>
  <c r="S36" i="24" s="1"/>
  <c r="T35" i="24" s="1"/>
  <c r="K5" i="24" s="1"/>
  <c r="J8" i="19" s="1"/>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Y63" i="20" l="1"/>
  <c r="I63" i="20"/>
  <c r="X63" i="20"/>
  <c r="E63" i="20"/>
  <c r="K104" i="24"/>
  <c r="S104" i="24" s="1"/>
  <c r="T104" i="24" s="1"/>
  <c r="K9" i="24" s="1"/>
  <c r="J24" i="19" s="1"/>
  <c r="O63" i="20"/>
  <c r="J83" i="20"/>
  <c r="E81" i="20" a="1"/>
  <c r="E81" i="20" s="1"/>
  <c r="K50" i="24" s="1"/>
  <c r="S50" i="24" s="1"/>
  <c r="K63" i="24"/>
  <c r="S63"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P87" i="20" a="1"/>
  <c r="P87" i="20" s="1"/>
  <c r="L87" i="20" a="1"/>
  <c r="L87" i="20" s="1"/>
  <c r="P86" i="20" a="1"/>
  <c r="P86" i="20" s="1"/>
  <c r="L86" i="20" a="1"/>
  <c r="L86" i="20" s="1"/>
  <c r="O87" i="20" a="1"/>
  <c r="O87" i="20" s="1"/>
  <c r="K87" i="20" a="1"/>
  <c r="K87" i="20" s="1"/>
  <c r="O86" i="20" a="1"/>
  <c r="O86" i="20" s="1"/>
  <c r="K86" i="20" a="1"/>
  <c r="K86" i="20" s="1"/>
  <c r="K88" i="20" l="1"/>
  <c r="M88" i="20"/>
  <c r="O88" i="20"/>
  <c r="Q88" i="20"/>
  <c r="K64" i="24"/>
  <c r="S64" i="24" s="1"/>
  <c r="T49" i="24" s="1"/>
  <c r="K6" i="24" s="1"/>
  <c r="J14" i="19" s="1"/>
  <c r="T66" i="24"/>
  <c r="K7" i="24" s="1"/>
  <c r="J15" i="19" s="1"/>
  <c r="T114" i="24"/>
  <c r="K14" i="24" s="1"/>
  <c r="J39"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<sst xmlns="http://schemas.openxmlformats.org/spreadsheetml/2006/main" count="20880" uniqueCount="3855">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</sst>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G2" sqref="G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3495</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Minnesota.//**Natural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Minnesota.//**Natural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Minnesota, the share of electricity among fuels used for heating in urban, residential buildings will rise from 7.9% to 9.8%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Minnesota, the share of electricity among fuels used for heating in urban, residential buildings will rise from 7.9% to 9.8%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Minnesota, the share of electricity among fuels used by appliances in urban, residential buildings will fall from 80% to 72.7%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Minnesota, the share of electricity among fuels used by appliances in urban, residential buildings will fall from 80% to 72.7%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Minnesota, the share of electricity among fuels used for heating in rural, residential buildings will rise from 7.9% to 9.8%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Minnesota, the share of electricity among fuels used for heating in rural, residential buildings will rise from 7.9% to 9.8%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80% to 72.7%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80% to 72.7%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Minnesota, the share of electricity among fuels used for heating in commercial buildings will fall from 1.2% to 0.7%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Minnesota, the share of electricity among fuels used for heating in commercial buildings will fall from 1.2% to 0.7%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Minnesota, the share of electricity among fuels used by appliances in commercial buildings will fall from 75.3% to 51.5%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Minnesota, the share of electricity among fuels used by appliances in commercial buildings will fall from 75.3% to 51.5%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Minnesota, the share of electricity among fuels used by other components in commercial buildings will rise from 84.7% to 94%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Minnesota, the share of electricity among fuels used by other components in commercial buildings will rise from 84.7% to 94%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Minnesota.//**Natural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Minnesota.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Minnesota.</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Minnesota declined by -65%.</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Minnesota declined by -65%.</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Minnesota declined by -39%.</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Minnesota declined by -39%.</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Minnesota, a 100% setting provides for an additional 12972 MW of demand response capacity in 2050 (on top of a BAU quantity of 4197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Minnesota, a 100% setting provides for an additional 12972 MW of demand response capacity in 2050 (on top of a BAU quantity of 4197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T112" s="541" t="str">
        <f>M112&amp;N112&amp;O112&amp;S112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Minnesota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**Minnesota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Minnesota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**Minnesota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Minnesota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**Minnesota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90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90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Minnesota</v>
      </c>
      <c r="B6" s="397">
        <f>SUMIFS(B7:B57,$A7:$A57,$A$6)</f>
        <v>1116</v>
      </c>
      <c r="C6" s="397">
        <f>SUMIFS(C7:C57,$A7:$A57,$A$6)</f>
        <v>5683666</v>
      </c>
      <c r="D6" s="397">
        <f>ROUND(SUMIFS(D7:D57,$A7:$A57,$A$6),2)</f>
        <v>19.64</v>
      </c>
      <c r="E6" s="397">
        <f t="shared" ref="E6:L6" si="0">SUMIFS(E7:E57,$A7:$A57,$A$6)</f>
        <v>0</v>
      </c>
      <c r="F6" s="397">
        <f t="shared" si="0"/>
        <v>0.23057760413565073</v>
      </c>
      <c r="G6" s="397">
        <f t="shared" si="0"/>
        <v>0.26991854638883256</v>
      </c>
      <c r="H6" s="397">
        <f t="shared" si="0"/>
        <v>0.26991854638883256</v>
      </c>
      <c r="I6" s="397">
        <f t="shared" si="0"/>
        <v>21346284</v>
      </c>
      <c r="J6" s="397">
        <f t="shared" si="0"/>
        <v>1010032</v>
      </c>
      <c r="K6" s="397">
        <f t="shared" si="0"/>
        <v>12946930</v>
      </c>
      <c r="L6" s="397">
        <f t="shared" si="0"/>
        <v>348942</v>
      </c>
      <c r="M6" s="397">
        <f>ROUND(SUMIFS(M7:M57,$A7:$A57,$A$6)*100,0)</f>
        <v>-39</v>
      </c>
      <c r="N6" s="397">
        <f>ROUND(SUMIFS(N7:N57,$A7:$A57,$A$6)*100,0)</f>
        <v>-65</v>
      </c>
      <c r="O6" s="397">
        <f t="shared" ref="O6:AM6" si="1">ROUND(SUMIFS(O7:O57,$A7:$A57,$A$6),0)</f>
        <v>8775</v>
      </c>
      <c r="P6" s="397">
        <f t="shared" si="1"/>
        <v>4197</v>
      </c>
      <c r="Q6" s="397">
        <f t="shared" si="1"/>
        <v>2376</v>
      </c>
      <c r="R6" s="397">
        <f t="shared" si="1"/>
        <v>0</v>
      </c>
      <c r="S6" s="397">
        <f t="shared" si="1"/>
        <v>0</v>
      </c>
      <c r="T6" s="397">
        <f t="shared" si="1"/>
        <v>0</v>
      </c>
      <c r="U6" s="397">
        <f t="shared" si="1"/>
        <v>157</v>
      </c>
      <c r="V6" s="397">
        <f t="shared" si="1"/>
        <v>365</v>
      </c>
      <c r="W6" s="397">
        <f t="shared" si="1"/>
        <v>0</v>
      </c>
      <c r="X6" s="397">
        <f t="shared" si="1"/>
        <v>4043</v>
      </c>
      <c r="Y6" s="397">
        <f t="shared" si="1"/>
        <v>2496</v>
      </c>
      <c r="Z6" s="397">
        <f t="shared" si="1"/>
        <v>1657</v>
      </c>
      <c r="AA6" s="397">
        <f t="shared" si="1"/>
        <v>188</v>
      </c>
      <c r="AB6" s="397">
        <f t="shared" si="1"/>
        <v>3839</v>
      </c>
      <c r="AC6" s="397">
        <f t="shared" si="1"/>
        <v>895</v>
      </c>
      <c r="AD6" s="397">
        <f t="shared" si="1"/>
        <v>0</v>
      </c>
      <c r="AE6" s="397">
        <f t="shared" si="1"/>
        <v>98</v>
      </c>
      <c r="AF6" s="397">
        <f t="shared" si="1"/>
        <v>0</v>
      </c>
      <c r="AG6" s="397">
        <f t="shared" si="1"/>
        <v>713</v>
      </c>
      <c r="AH6" s="397">
        <f t="shared" si="1"/>
        <v>2918</v>
      </c>
      <c r="AI6" s="397">
        <f t="shared" si="1"/>
        <v>0</v>
      </c>
      <c r="AJ6" s="397">
        <f t="shared" si="1"/>
        <v>0</v>
      </c>
      <c r="AK6" s="397">
        <f t="shared" si="1"/>
        <v>0</v>
      </c>
      <c r="AL6" s="397">
        <f t="shared" si="1"/>
        <v>0</v>
      </c>
      <c r="AM6" s="397">
        <f t="shared" si="1"/>
        <v>70</v>
      </c>
      <c r="AN6" s="398">
        <f>ROUND(SUMIFS(AN7:AN57,$A7:$A57,$A$6),)</f>
        <v>564</v>
      </c>
      <c r="AO6" s="397">
        <f t="shared" ref="AO6:AP6" si="2">ROUND(SUMIFS(AO7:AO57,$A7:$A57,$A$6),)</f>
        <v>7185</v>
      </c>
      <c r="AP6" s="397">
        <f t="shared" si="2"/>
        <v>0</v>
      </c>
      <c r="AQ6" s="397">
        <f>ROUND(SUMIFS(AQ7:AQ57,$A7:$A57,$A$6),0)</f>
        <v>90</v>
      </c>
      <c r="AR6" s="399">
        <f>SUMIFS(AR7:AR57,$A7:$A57,$A$6)</f>
        <v>0.34086850728988832</v>
      </c>
      <c r="AS6" s="397">
        <f>ROUND(SUMIFS(AS7:AS57,$A7:$A57,$A$6),0)</f>
        <v>3124</v>
      </c>
      <c r="AT6" s="397">
        <f>ROUND(SUMIFS(AT7:AT57,$A7:$A57,$A$6),0)</f>
        <v>4197</v>
      </c>
      <c r="AU6" s="397">
        <f>ROUND(SUMIFS(AU7:AU57,$A7:$A57,$A$6),0)</f>
        <v>12972</v>
      </c>
      <c r="AV6" s="397">
        <f>ROUND(SUMIFS(AV7:AV57,$A7:$A57,$A$6)*100,0)</f>
        <v>21</v>
      </c>
      <c r="AW6" s="397">
        <f>ROUND(SUMIFS(AW7:AW57,$A7:$A57,$A$6)*100,0)</f>
        <v>26</v>
      </c>
      <c r="AX6" s="397">
        <f>ROUND(SUMIFS(AX7:AX57,$A7:$A57,$A$6)*100,0)</f>
        <v>26</v>
      </c>
      <c r="AY6" s="397">
        <f>SUMIFS(AY7:AY57,$A7:$A57,$A$6)</f>
        <v>0</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MN</v>
      </c>
      <c r="B63" s="425">
        <f>SUMIFS(B64:B72,$A$64:$A$72,$A$63)</f>
        <v>0</v>
      </c>
      <c r="C63" s="425">
        <f t="shared" ref="C63:Y63" si="8">SUMIFS(C64:C72,$A$64:$A$72,$A$63)</f>
        <v>0</v>
      </c>
      <c r="D63" s="425">
        <f t="shared" si="8"/>
        <v>9331185722296.9902</v>
      </c>
      <c r="E63" s="425">
        <f t="shared" si="8"/>
        <v>0</v>
      </c>
      <c r="F63" s="425">
        <f t="shared" si="8"/>
        <v>19539453237819.602</v>
      </c>
      <c r="G63" s="425">
        <f t="shared" si="8"/>
        <v>0</v>
      </c>
      <c r="H63" s="425">
        <f t="shared" si="8"/>
        <v>50394120569762.203</v>
      </c>
      <c r="I63" s="425">
        <f t="shared" si="8"/>
        <v>127125869998896</v>
      </c>
      <c r="J63" s="425">
        <f t="shared" si="8"/>
        <v>0</v>
      </c>
      <c r="K63" s="425">
        <f t="shared" si="8"/>
        <v>0</v>
      </c>
      <c r="L63" s="425">
        <f t="shared" si="8"/>
        <v>9416185722296.9902</v>
      </c>
      <c r="M63" s="425">
        <f t="shared" si="8"/>
        <v>51908392126514.102</v>
      </c>
      <c r="N63" s="425">
        <f t="shared" si="8"/>
        <v>65064453237819.602</v>
      </c>
      <c r="O63" s="425">
        <f t="shared" si="8"/>
        <v>0</v>
      </c>
      <c r="P63" s="425">
        <f t="shared" si="8"/>
        <v>223005120569762</v>
      </c>
      <c r="Q63" s="425">
        <f t="shared" si="8"/>
        <v>440834869998896</v>
      </c>
      <c r="R63" s="425">
        <f t="shared" si="8"/>
        <v>0</v>
      </c>
      <c r="S63" s="426">
        <f t="shared" si="8"/>
        <v>0</v>
      </c>
      <c r="T63" s="426">
        <f t="shared" si="8"/>
        <v>99.097299028430115</v>
      </c>
      <c r="U63" s="426">
        <f t="shared" si="8"/>
        <v>0</v>
      </c>
      <c r="V63" s="426">
        <f t="shared" si="8"/>
        <v>30.030918981828968</v>
      </c>
      <c r="W63" s="426">
        <f t="shared" si="8"/>
        <v>0</v>
      </c>
      <c r="X63" s="426">
        <f t="shared" si="8"/>
        <v>22.597741451411007</v>
      </c>
      <c r="Y63" s="426">
        <f t="shared" si="8"/>
        <v>28.837525942358955</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MN</v>
      </c>
      <c r="D77" s="392">
        <v>2019</v>
      </c>
      <c r="E77" s="392">
        <v>2050</v>
      </c>
    </row>
    <row r="78" spans="1:40" ht="16" customHeight="1" x14ac:dyDescent="0.35">
      <c r="B78" s="392" t="s">
        <v>3537</v>
      </c>
      <c r="C78" s="392" t="s">
        <v>126</v>
      </c>
      <c r="D78" s="392" cm="1">
        <f t="array" ref="D78">ROUND(INDEX($B$95:$H$845,MATCH(1,($C78=$E$95:$E$845)*($B78=$F$95:$F$845)*($C$77=$B$95:$B$845),0),MATCH(D$77,$B$95:$H$95,0))*100,1)</f>
        <v>7.9</v>
      </c>
      <c r="E78" s="392" cm="1">
        <f t="array" ref="E78">ROUND(INDEX($B$95:$H$845,MATCH(1,($C78=$E$95:$E$845)*($B78=$F$95:$F$845)*($C$77=$B$95:$B$845),0),MATCH(E$77,$B$95:$H$95,0))*100,1)</f>
        <v>9.8000000000000007</v>
      </c>
    </row>
    <row r="79" spans="1:40" ht="16" customHeight="1" x14ac:dyDescent="0.35">
      <c r="B79" s="392" t="s">
        <v>3537</v>
      </c>
      <c r="C79" s="392" t="s">
        <v>3538</v>
      </c>
      <c r="D79" s="392" cm="1">
        <f t="array" ref="D79">ROUND(INDEX($B$95:$H$845,MATCH(1,($C79=$E$95:$E$845)*($B79=$F$95:$F$845)*($C$77=$B$95:$B$845),0),MATCH(D$77,$B$95:$H$95,0))*100,1)</f>
        <v>80</v>
      </c>
      <c r="E79" s="392" cm="1">
        <f t="array" ref="E79">ROUND(INDEX($B$95:$H$845,MATCH(1,($C79=$E$95:$E$845)*($B79=$F$95:$F$845)*($C$77=$B$95:$B$845),0),MATCH(E$77,$B$95:$H$95,0))*100,1)</f>
        <v>72.7</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7.9</v>
      </c>
      <c r="E81" s="392" cm="1">
        <f t="array" ref="E81">ROUND(INDEX($B$95:$H$845,MATCH(1,($C81=$E$95:$E$845)*($B81=$F$95:$F$845)*($C$77=$B$95:$B$845),0),MATCH(E$77,$B$95:$H$95,0))*100,1)</f>
        <v>9.8000000000000007</v>
      </c>
    </row>
    <row r="82" spans="2:26" ht="16" customHeight="1" x14ac:dyDescent="0.35">
      <c r="B82" s="392" t="s">
        <v>3539</v>
      </c>
      <c r="C82" s="392" t="s">
        <v>3538</v>
      </c>
      <c r="D82" s="392" cm="1">
        <f t="array" ref="D82">ROUND(INDEX($B$95:$H$845,MATCH(1,($C82=$E$95:$E$845)*($B82=$F$95:$F$845)*($C$77=$B$95:$B$845),0),MATCH(D$77,$B$95:$H$95,0))*100,1)</f>
        <v>80</v>
      </c>
      <c r="E82" s="392" cm="1">
        <f t="array" ref="E82">ROUND(INDEX($B$95:$H$845,MATCH(1,($C82=$E$95:$E$845)*($B82=$F$95:$F$845)*($C$77=$B$95:$B$845),0),MATCH(E$77,$B$95:$H$95,0))*100,1)</f>
        <v>72.7</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MN</v>
      </c>
    </row>
    <row r="84" spans="2:26" ht="16" customHeight="1" x14ac:dyDescent="0.35">
      <c r="B84" s="392" t="s">
        <v>507</v>
      </c>
      <c r="C84" s="392" t="s">
        <v>126</v>
      </c>
      <c r="D84" s="392" cm="1">
        <f t="array" ref="D84">ROUND(INDEX($B$95:$H$845,MATCH(1,($C84=$E$95:$E$845)*($B84=$F$95:$F$845)*($C$77=$B$95:$B$845),0),MATCH(D$77,$B$95:$H$95,0))*100,1)</f>
        <v>1.2</v>
      </c>
      <c r="E84" s="392" cm="1">
        <f t="array" ref="E84">ROUND(INDEX($B$95:$H$845,MATCH(1,($C84=$E$95:$E$845)*($B84=$F$95:$F$845)*($C$77=$B$95:$B$845),0),MATCH(E$77,$B$95:$H$95,0))*100,1)</f>
        <v>0.7</v>
      </c>
    </row>
    <row r="85" spans="2:26" ht="16" customHeight="1" x14ac:dyDescent="0.35">
      <c r="B85" s="392" t="s">
        <v>507</v>
      </c>
      <c r="C85" s="392" t="s">
        <v>3538</v>
      </c>
      <c r="D85" s="392" cm="1">
        <f t="array" ref="D85">ROUND(INDEX($B$95:$H$845,MATCH(1,($C85=$E$95:$E$845)*($B85=$F$95:$F$845)*($C$77=$B$95:$B$845),0),MATCH(D$77,$B$95:$H$95,0))*100,1)</f>
        <v>75.3</v>
      </c>
      <c r="E85" s="392" cm="1">
        <f t="array" ref="E85">ROUND(INDEX($B$95:$H$845,MATCH(1,($C85=$E$95:$E$845)*($B85=$F$95:$F$845)*($C$77=$B$95:$B$845),0),MATCH(E$77,$B$95:$H$95,0))*100,1)</f>
        <v>51.5</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84.7</v>
      </c>
      <c r="E86" s="392" cm="1">
        <f t="array" ref="E86">ROUND(INDEX($B$95:$H$845,MATCH(1,($C86=$E$95:$E$845)*($B86=$F$95:$F$845)*($C$77=$B$95:$B$845),0),MATCH(E$77,$B$95:$H$95,0))*100,1)</f>
        <v>94</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8215841595807.79</v>
      </c>
      <c r="N86" s="392" cm="1">
        <f t="array" ref="N86">INDEX($K$95:$Z$195,MATCH(1,($J86=$L$95:$L$195)*($J$83=$K$95:$K$195),0),MATCH(N$85,$K$95:$Z$95,0))</f>
        <v>0</v>
      </c>
      <c r="O86" s="392" cm="1">
        <f t="array" ref="O86">INDEX($K$95:$Z$195,MATCH(1,($J86=$L$95:$L$195)*($J$83=$K$95:$K$195),0),MATCH(O$85,$K$95:$Z$95,0))</f>
        <v>11832589981055.9</v>
      </c>
      <c r="P86" s="392" cm="1">
        <f t="array" ref="P86">INDEX($K$95:$Z$195,MATCH(1,($J86=$L$95:$L$195)*($J$83=$K$95:$K$195),0),MATCH(P$85,$K$95:$Z$95,0))</f>
        <v>0</v>
      </c>
      <c r="Q86" s="392" cm="1">
        <f t="array" ref="Q86">INDEX($K$95:$Z$195,MATCH(1,($J86=$L$95:$L$195)*($J$83=$K$95:$K$195),0),MATCH(Q$85,$K$95:$Z$95,0))</f>
        <v>23979236800474.5</v>
      </c>
      <c r="R86" s="392" cm="1">
        <f t="array" ref="R86">INDEX($K$95:$Z$195,MATCH(1,($J86=$L$95:$L$195)*($J$83=$K$95:$K$195),0),MATCH(R$85,$K$95:$Z$95,0))</f>
        <v>76602123483306.297</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8300841595807.79</v>
      </c>
      <c r="N87" s="392" cm="1">
        <f t="array" ref="N87">INDEX($K$95:$Z$195,MATCH(1,($J87=$L$95:$L$195)*($J$83=$K$95:$K$195),0),MATCH(N$85,$K$95:$Z$95,0))</f>
        <v>45759860015819.602</v>
      </c>
      <c r="O87" s="392" cm="1">
        <f t="array" ref="O87">INDEX($K$95:$Z$195,MATCH(1,($J87=$L$95:$L$195)*($J$83=$K$95:$K$195),0),MATCH(O$85,$K$95:$Z$95,0))</f>
        <v>57357589981055.898</v>
      </c>
      <c r="P87" s="392" cm="1">
        <f t="array" ref="P87">INDEX($K$95:$Z$195,MATCH(1,($J87=$L$95:$L$195)*($J$83=$K$95:$K$195),0),MATCH(P$85,$K$95:$Z$95,0))</f>
        <v>0</v>
      </c>
      <c r="Q87" s="392" cm="1">
        <f t="array" ref="Q87">INDEX($K$95:$Z$195,MATCH(1,($J87=$L$95:$L$195)*($J$83=$K$95:$K$195),0),MATCH(Q$85,$K$95:$Z$95,0))</f>
        <v>196590236800474</v>
      </c>
      <c r="R87" s="392" cm="1">
        <f t="array" ref="R87">INDEX($K$95:$Z$195,MATCH(1,($J87=$L$95:$L$195)*($J$83=$K$95:$K$195),0),MATCH(R$85,$K$95:$Z$95,0))</f>
        <v>388618123483306</v>
      </c>
    </row>
    <row r="88" spans="2:26" ht="16" customHeight="1" x14ac:dyDescent="0.35">
      <c r="J88" s="392" t="s">
        <v>3546</v>
      </c>
      <c r="K88" s="392">
        <f>IFERROR(K86/K87 *100,0)</f>
        <v>0</v>
      </c>
      <c r="L88" s="392">
        <f t="shared" ref="L88:R88" si="10">IFERROR(L86/L87 *100,0)</f>
        <v>0</v>
      </c>
      <c r="M88" s="392">
        <f t="shared" si="10"/>
        <v>98.976007444318327</v>
      </c>
      <c r="N88" s="432">
        <f>ROUND(IFERROR(N86/N87 *100,0),0)</f>
        <v>0</v>
      </c>
      <c r="O88" s="392">
        <f>ROUND(IFERROR(O86/O87 *100,0),0)</f>
        <v>21</v>
      </c>
      <c r="P88" s="392">
        <f t="shared" si="10"/>
        <v>0</v>
      </c>
      <c r="Q88" s="392">
        <f t="shared" si="10"/>
        <v>12.19757257061134</v>
      </c>
      <c r="R88" s="392">
        <f t="shared" si="10"/>
        <v>19.711413043915055</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12"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Minnesota</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Minnesota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Minnesota.//**Natural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Minnesota.//**Natural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Minnesota.//**Natural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Minnesota.//**Natural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Minnesota.//**Natural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Minnesota.//**Natural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Minnesota.//**Natural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Minnesota.//**Natural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Minnesota.//**Natural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Minnesota.//**Natural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Minnesota.//**Natural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Minnesota.//**Natural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Minnesota.//**Natural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Minnesota.//**Natural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Minnesota.//**Natural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Minnesota.//**Natural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2022-03-18T19:56:26Z</dcterms:modified>
</cp:coreProperties>
</file>