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bldgs\ICpUEfEBE\"/>
    </mc:Choice>
  </mc:AlternateContent>
  <bookViews>
    <workbookView xWindow="2745" yWindow="2640" windowWidth="23940" windowHeight="14310"/>
  </bookViews>
  <sheets>
    <sheet name="About" sheetId="17" r:id="rId1"/>
    <sheet name="EIA Costs" sheetId="9" r:id="rId2"/>
    <sheet name="EIA AEO Table 4" sheetId="7" r:id="rId3"/>
    <sheet name="EIA AEO Table 21" sheetId="8" r:id="rId4"/>
    <sheet name="NREL EF Table 22" sheetId="13" r:id="rId5"/>
    <sheet name="NREL EF Table 23" sheetId="14" r:id="rId6"/>
    <sheet name="Calculations" sheetId="6" r:id="rId7"/>
    <sheet name="ICpUEfEBE-urb-res-heating" sheetId="18" r:id="rId8"/>
    <sheet name="ICpUEfEBE-urb-res-appl" sheetId="38" r:id="rId9"/>
    <sheet name="ICpUEfEBE-urb-res-other" sheetId="40" r:id="rId10"/>
    <sheet name="ICpUEfEBE-rur-res-heating" sheetId="34" r:id="rId11"/>
    <sheet name="ICpUEfEBE-rur-res-appl" sheetId="39" r:id="rId12"/>
    <sheet name="ICpUEfEBE-rur-res-other" sheetId="41" r:id="rId13"/>
    <sheet name="ICpUEfEBE-com-heating" sheetId="42" r:id="rId14"/>
    <sheet name="ICpUEfEBE-com-appl" sheetId="45" r:id="rId15"/>
    <sheet name="ICpUEfEBE-com-other" sheetId="46" r:id="rId16"/>
  </sheets>
  <externalReferences>
    <externalReference r:id="rId17"/>
    <externalReference r:id="rId18"/>
  </externalReferences>
  <definedNames>
    <definedName name="_AMO_UniqueIdentifier" hidden="1">"'7dff0b4d-5a4e-428f-a156-c32727f2a01b'"</definedName>
    <definedName name="Fraction_coal">[1]About!$C$50</definedName>
    <definedName name="Percent_rural">[1]About!$A$77</definedName>
    <definedName name="Percent_urban">[1]About!$A$76</definedName>
    <definedName name="quadrillion">[1]About!$B$79</definedName>
    <definedName name="Table4">#REF!</definedName>
    <definedName name="Table5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6" l="1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B79" i="6"/>
  <c r="B78" i="6"/>
  <c r="B58" i="6"/>
  <c r="B55" i="6"/>
  <c r="B59" i="6" s="1"/>
  <c r="E74" i="6" l="1"/>
  <c r="M73" i="6"/>
  <c r="E73" i="6"/>
  <c r="G70" i="6"/>
  <c r="F70" i="6"/>
  <c r="E70" i="6"/>
  <c r="D70" i="6"/>
  <c r="B70" i="6"/>
  <c r="G69" i="6"/>
  <c r="F69" i="6"/>
  <c r="E69" i="6"/>
  <c r="D69" i="6"/>
  <c r="G74" i="6" s="1"/>
  <c r="C69" i="6"/>
  <c r="G68" i="6"/>
  <c r="U73" i="6" s="1"/>
  <c r="F68" i="6"/>
  <c r="E68" i="6"/>
  <c r="AE73" i="6" s="1"/>
  <c r="D68" i="6"/>
  <c r="C68" i="6"/>
  <c r="B73" i="6" s="1"/>
  <c r="C68" i="9"/>
  <c r="AE74" i="6" l="1"/>
  <c r="AA74" i="6"/>
  <c r="W74" i="6"/>
  <c r="S74" i="6"/>
  <c r="O74" i="6"/>
  <c r="AG74" i="6"/>
  <c r="AC74" i="6"/>
  <c r="Y74" i="6"/>
  <c r="U74" i="6"/>
  <c r="Q74" i="6"/>
  <c r="AG75" i="6"/>
  <c r="AC75" i="6"/>
  <c r="Y75" i="6"/>
  <c r="U75" i="6"/>
  <c r="Q75" i="6"/>
  <c r="AF75" i="6"/>
  <c r="AB75" i="6"/>
  <c r="X75" i="6"/>
  <c r="T75" i="6"/>
  <c r="P75" i="6"/>
  <c r="L75" i="6"/>
  <c r="H75" i="6"/>
  <c r="D75" i="6"/>
  <c r="AE75" i="6"/>
  <c r="AA75" i="6"/>
  <c r="W75" i="6"/>
  <c r="S75" i="6"/>
  <c r="O75" i="6"/>
  <c r="AD75" i="6"/>
  <c r="Z75" i="6"/>
  <c r="V75" i="6"/>
  <c r="R75" i="6"/>
  <c r="N75" i="6"/>
  <c r="J75" i="6"/>
  <c r="F75" i="6"/>
  <c r="L73" i="6"/>
  <c r="B74" i="6"/>
  <c r="G73" i="6"/>
  <c r="O73" i="6"/>
  <c r="W73" i="6"/>
  <c r="AF73" i="6"/>
  <c r="AB73" i="6"/>
  <c r="X73" i="6"/>
  <c r="T73" i="6"/>
  <c r="P73" i="6"/>
  <c r="AD73" i="6"/>
  <c r="Z73" i="6"/>
  <c r="V73" i="6"/>
  <c r="R73" i="6"/>
  <c r="N73" i="6"/>
  <c r="L74" i="6"/>
  <c r="H74" i="6"/>
  <c r="D74" i="6"/>
  <c r="K74" i="6"/>
  <c r="J74" i="6"/>
  <c r="F74" i="6"/>
  <c r="I73" i="6"/>
  <c r="Q73" i="6"/>
  <c r="Y73" i="6"/>
  <c r="AG73" i="6"/>
  <c r="I74" i="6"/>
  <c r="AC73" i="6"/>
  <c r="AF74" i="6"/>
  <c r="M75" i="6"/>
  <c r="C73" i="6"/>
  <c r="K73" i="6"/>
  <c r="S73" i="6"/>
  <c r="AA73" i="6"/>
  <c r="C74" i="6"/>
  <c r="M74" i="6"/>
  <c r="F73" i="6"/>
  <c r="J73" i="6"/>
  <c r="N74" i="6"/>
  <c r="R74" i="6"/>
  <c r="V74" i="6"/>
  <c r="Z74" i="6"/>
  <c r="AD74" i="6"/>
  <c r="C75" i="6"/>
  <c r="B75" i="6" s="1"/>
  <c r="G75" i="6"/>
  <c r="K75" i="6"/>
  <c r="D73" i="6"/>
  <c r="H73" i="6"/>
  <c r="P74" i="6"/>
  <c r="T74" i="6"/>
  <c r="X74" i="6"/>
  <c r="AB74" i="6"/>
  <c r="E75" i="6"/>
  <c r="I75" i="6"/>
  <c r="G50" i="6"/>
  <c r="F50" i="6"/>
  <c r="D50" i="6"/>
  <c r="E50" i="6"/>
  <c r="B50" i="6"/>
  <c r="E49" i="6"/>
  <c r="F49" i="6"/>
  <c r="G49" i="6"/>
  <c r="D49" i="6"/>
  <c r="C49" i="6"/>
  <c r="G48" i="6"/>
  <c r="F48" i="6"/>
  <c r="E48" i="6"/>
  <c r="D48" i="6"/>
  <c r="C48" i="6"/>
  <c r="AE55" i="6" l="1"/>
  <c r="W55" i="6"/>
  <c r="O55" i="6"/>
  <c r="AC55" i="6"/>
  <c r="AB55" i="6"/>
  <c r="AD55" i="6"/>
  <c r="V55" i="6"/>
  <c r="N55" i="6"/>
  <c r="U55" i="6"/>
  <c r="T55" i="6"/>
  <c r="AA55" i="6"/>
  <c r="S55" i="6"/>
  <c r="Y55" i="6"/>
  <c r="AF55" i="6"/>
  <c r="Z55" i="6"/>
  <c r="R55" i="6"/>
  <c r="AG55" i="6"/>
  <c r="Q55" i="6"/>
  <c r="X55" i="6"/>
  <c r="P55" i="6"/>
  <c r="G55" i="6"/>
  <c r="M55" i="6"/>
  <c r="L55" i="6"/>
  <c r="F55" i="6"/>
  <c r="E55" i="6"/>
  <c r="D55" i="6"/>
  <c r="K55" i="6"/>
  <c r="C55" i="6"/>
  <c r="I55" i="6"/>
  <c r="H55" i="6"/>
  <c r="J55" i="6"/>
  <c r="C54" i="6"/>
  <c r="B54" i="6"/>
  <c r="I54" i="6"/>
  <c r="G54" i="6"/>
  <c r="F54" i="6"/>
  <c r="H54" i="6"/>
  <c r="J54" i="6"/>
  <c r="M54" i="6"/>
  <c r="E54" i="6"/>
  <c r="L54" i="6"/>
  <c r="D54" i="6"/>
  <c r="K54" i="6"/>
  <c r="C53" i="6"/>
  <c r="B53" i="6"/>
  <c r="I53" i="6"/>
  <c r="G53" i="6"/>
  <c r="F53" i="6"/>
  <c r="H53" i="6"/>
  <c r="M53" i="6"/>
  <c r="E53" i="6"/>
  <c r="L53" i="6"/>
  <c r="D53" i="6"/>
  <c r="K53" i="6"/>
  <c r="J53" i="6"/>
  <c r="AG54" i="6"/>
  <c r="Y54" i="6"/>
  <c r="Q54" i="6"/>
  <c r="AE54" i="6"/>
  <c r="O54" i="6"/>
  <c r="V54" i="6"/>
  <c r="S54" i="6"/>
  <c r="R54" i="6"/>
  <c r="AF54" i="6"/>
  <c r="X54" i="6"/>
  <c r="P54" i="6"/>
  <c r="W54" i="6"/>
  <c r="AD54" i="6"/>
  <c r="N54" i="6"/>
  <c r="AA54" i="6"/>
  <c r="AC54" i="6"/>
  <c r="U54" i="6"/>
  <c r="AB54" i="6"/>
  <c r="T54" i="6"/>
  <c r="Z54" i="6"/>
  <c r="AG53" i="6"/>
  <c r="Y53" i="6"/>
  <c r="Q53" i="6"/>
  <c r="W53" i="6"/>
  <c r="V53" i="6"/>
  <c r="S53" i="6"/>
  <c r="R53" i="6"/>
  <c r="AF53" i="6"/>
  <c r="X53" i="6"/>
  <c r="P53" i="6"/>
  <c r="AE53" i="6"/>
  <c r="O53" i="6"/>
  <c r="AD53" i="6"/>
  <c r="N53" i="6"/>
  <c r="Z53" i="6"/>
  <c r="AC53" i="6"/>
  <c r="U53" i="6"/>
  <c r="AB53" i="6"/>
  <c r="T53" i="6"/>
  <c r="AA53" i="6"/>
  <c r="F30" i="6"/>
  <c r="E30" i="6"/>
  <c r="D30" i="6"/>
  <c r="C30" i="6"/>
  <c r="B30" i="6"/>
  <c r="F29" i="6"/>
  <c r="E29" i="6"/>
  <c r="D29" i="6"/>
  <c r="C29" i="6"/>
  <c r="B29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6" i="6"/>
  <c r="B25" i="6"/>
  <c r="J59" i="6" l="1"/>
  <c r="J5" i="42" s="1"/>
  <c r="J58" i="6"/>
  <c r="J4" i="42" s="1"/>
  <c r="L58" i="6"/>
  <c r="L4" i="42" s="1"/>
  <c r="L59" i="6"/>
  <c r="L5" i="42" s="1"/>
  <c r="Z59" i="6"/>
  <c r="Z5" i="42" s="1"/>
  <c r="Z58" i="6"/>
  <c r="Z4" i="42" s="1"/>
  <c r="V59" i="6"/>
  <c r="V5" i="42" s="1"/>
  <c r="V58" i="6"/>
  <c r="V4" i="42" s="1"/>
  <c r="H59" i="6"/>
  <c r="H5" i="42" s="1"/>
  <c r="H58" i="6"/>
  <c r="H4" i="42" s="1"/>
  <c r="M58" i="6"/>
  <c r="M4" i="42" s="1"/>
  <c r="M59" i="6"/>
  <c r="M5" i="42" s="1"/>
  <c r="AF59" i="6"/>
  <c r="AF5" i="42" s="1"/>
  <c r="AF58" i="6"/>
  <c r="AF4" i="42" s="1"/>
  <c r="AD59" i="6"/>
  <c r="AD5" i="42" s="1"/>
  <c r="AD58" i="6"/>
  <c r="AD4" i="42" s="1"/>
  <c r="I59" i="6"/>
  <c r="I5" i="42" s="1"/>
  <c r="I58" i="6"/>
  <c r="I4" i="42" s="1"/>
  <c r="G58" i="6"/>
  <c r="G4" i="42" s="1"/>
  <c r="G59" i="6"/>
  <c r="G5" i="42" s="1"/>
  <c r="Y59" i="6"/>
  <c r="Y5" i="42" s="1"/>
  <c r="Y58" i="6"/>
  <c r="Y4" i="42" s="1"/>
  <c r="AB59" i="6"/>
  <c r="AB5" i="42" s="1"/>
  <c r="AB58" i="6"/>
  <c r="AB4" i="42" s="1"/>
  <c r="C59" i="6"/>
  <c r="C5" i="42" s="1"/>
  <c r="C58" i="6"/>
  <c r="C4" i="42" s="1"/>
  <c r="P59" i="6"/>
  <c r="P5" i="42" s="1"/>
  <c r="P58" i="6"/>
  <c r="P4" i="42" s="1"/>
  <c r="S58" i="6"/>
  <c r="S4" i="42" s="1"/>
  <c r="S59" i="6"/>
  <c r="S5" i="42" s="1"/>
  <c r="AC58" i="6"/>
  <c r="AC4" i="42" s="1"/>
  <c r="AC59" i="6"/>
  <c r="AC5" i="42" s="1"/>
  <c r="K59" i="6"/>
  <c r="K5" i="42" s="1"/>
  <c r="K58" i="6"/>
  <c r="K4" i="42" s="1"/>
  <c r="X59" i="6"/>
  <c r="X5" i="42" s="1"/>
  <c r="X58" i="6"/>
  <c r="X4" i="42" s="1"/>
  <c r="AA59" i="6"/>
  <c r="AA5" i="42" s="1"/>
  <c r="AA58" i="6"/>
  <c r="AA4" i="42" s="1"/>
  <c r="O59" i="6"/>
  <c r="O5" i="42" s="1"/>
  <c r="O58" i="6"/>
  <c r="O4" i="42" s="1"/>
  <c r="D59" i="6"/>
  <c r="D5" i="42" s="1"/>
  <c r="D58" i="6"/>
  <c r="D4" i="42" s="1"/>
  <c r="Q59" i="6"/>
  <c r="Q5" i="42" s="1"/>
  <c r="Q58" i="6"/>
  <c r="Q4" i="42" s="1"/>
  <c r="T59" i="6"/>
  <c r="T5" i="42" s="1"/>
  <c r="T58" i="6"/>
  <c r="T4" i="42" s="1"/>
  <c r="W58" i="6"/>
  <c r="W4" i="42" s="1"/>
  <c r="W59" i="6"/>
  <c r="W5" i="42" s="1"/>
  <c r="E58" i="6"/>
  <c r="E4" i="42" s="1"/>
  <c r="E59" i="6"/>
  <c r="E5" i="42" s="1"/>
  <c r="AG59" i="6"/>
  <c r="AG5" i="42" s="1"/>
  <c r="AG58" i="6"/>
  <c r="AG4" i="42" s="1"/>
  <c r="U58" i="6"/>
  <c r="U4" i="42" s="1"/>
  <c r="U59" i="6"/>
  <c r="U5" i="42" s="1"/>
  <c r="AE59" i="6"/>
  <c r="AE5" i="42" s="1"/>
  <c r="AE58" i="6"/>
  <c r="AE4" i="42" s="1"/>
  <c r="B5" i="42"/>
  <c r="B4" i="42"/>
  <c r="F59" i="6"/>
  <c r="F5" i="42" s="1"/>
  <c r="F58" i="6"/>
  <c r="F4" i="42" s="1"/>
  <c r="R59" i="6"/>
  <c r="R5" i="42" s="1"/>
  <c r="R58" i="6"/>
  <c r="R4" i="42" s="1"/>
  <c r="N59" i="6"/>
  <c r="N5" i="42" s="1"/>
  <c r="N58" i="6"/>
  <c r="N4" i="42" s="1"/>
  <c r="C33" i="6"/>
  <c r="AE34" i="6"/>
  <c r="I33" i="6"/>
  <c r="G34" i="6"/>
  <c r="AG33" i="6"/>
  <c r="C34" i="6"/>
  <c r="AG34" i="6"/>
  <c r="AE33" i="6"/>
  <c r="AF33" i="6"/>
  <c r="D34" i="6"/>
  <c r="E34" i="6"/>
  <c r="H34" i="6"/>
  <c r="I34" i="6"/>
  <c r="H33" i="6"/>
  <c r="J34" i="6"/>
  <c r="P33" i="6"/>
  <c r="L34" i="6"/>
  <c r="X33" i="6"/>
  <c r="M34" i="6"/>
  <c r="X34" i="6"/>
  <c r="Q33" i="6"/>
  <c r="B33" i="6"/>
  <c r="J33" i="6"/>
  <c r="R33" i="6"/>
  <c r="Z33" i="6"/>
  <c r="B34" i="6"/>
  <c r="R34" i="6"/>
  <c r="Z34" i="6"/>
  <c r="K33" i="6"/>
  <c r="S33" i="6"/>
  <c r="AA33" i="6"/>
  <c r="K34" i="6"/>
  <c r="S34" i="6"/>
  <c r="AA34" i="6"/>
  <c r="AF34" i="6"/>
  <c r="U33" i="6"/>
  <c r="AC33" i="6"/>
  <c r="D33" i="6"/>
  <c r="L33" i="6"/>
  <c r="T33" i="6"/>
  <c r="AB33" i="6"/>
  <c r="T34" i="6"/>
  <c r="E33" i="6"/>
  <c r="U34" i="6"/>
  <c r="F33" i="6"/>
  <c r="N33" i="6"/>
  <c r="V33" i="6"/>
  <c r="AD33" i="6"/>
  <c r="F34" i="6"/>
  <c r="N34" i="6"/>
  <c r="V34" i="6"/>
  <c r="AD34" i="6"/>
  <c r="AB34" i="6"/>
  <c r="M33" i="6"/>
  <c r="AC34" i="6"/>
  <c r="G33" i="6"/>
  <c r="O33" i="6"/>
  <c r="W33" i="6"/>
  <c r="O34" i="6"/>
  <c r="W34" i="6"/>
  <c r="P34" i="6"/>
  <c r="Y33" i="6"/>
  <c r="Q34" i="6"/>
  <c r="Y34" i="6"/>
  <c r="E9" i="42" l="1"/>
  <c r="E7" i="42"/>
  <c r="E8" i="42"/>
  <c r="O4" i="46"/>
  <c r="O4" i="45"/>
  <c r="D9" i="42"/>
  <c r="D7" i="42"/>
  <c r="D8" i="42"/>
  <c r="O5" i="46"/>
  <c r="O5" i="45"/>
  <c r="AE3" i="42"/>
  <c r="AE6" i="42"/>
  <c r="AE11" i="42"/>
  <c r="AE10" i="42"/>
  <c r="AB3" i="42"/>
  <c r="AB11" i="42"/>
  <c r="AB6" i="42"/>
  <c r="AB10" i="42"/>
  <c r="AD6" i="42"/>
  <c r="AD3" i="42"/>
  <c r="AD11" i="42"/>
  <c r="AD10" i="42"/>
  <c r="V6" i="42"/>
  <c r="V3" i="42"/>
  <c r="V10" i="42"/>
  <c r="V11" i="42"/>
  <c r="I4" i="46"/>
  <c r="I4" i="45"/>
  <c r="K4" i="46"/>
  <c r="K4" i="45"/>
  <c r="G4" i="46"/>
  <c r="G4" i="45"/>
  <c r="Z4" i="46"/>
  <c r="Z4" i="45"/>
  <c r="Q4" i="46"/>
  <c r="Q4" i="45"/>
  <c r="AF4" i="46"/>
  <c r="AF4" i="45"/>
  <c r="AE4" i="46"/>
  <c r="AE4" i="45"/>
  <c r="U4" i="46"/>
  <c r="U4" i="45"/>
  <c r="B11" i="42"/>
  <c r="B10" i="42"/>
  <c r="B3" i="42"/>
  <c r="B6" i="42"/>
  <c r="Y4" i="46"/>
  <c r="Y4" i="45"/>
  <c r="K9" i="42"/>
  <c r="K7" i="42"/>
  <c r="K8" i="42"/>
  <c r="E5" i="46"/>
  <c r="E5" i="45"/>
  <c r="AE7" i="42"/>
  <c r="AE9" i="42"/>
  <c r="AE8" i="42"/>
  <c r="O7" i="42"/>
  <c r="O9" i="42"/>
  <c r="O8" i="42"/>
  <c r="AC3" i="42"/>
  <c r="AC6" i="42"/>
  <c r="AC11" i="42"/>
  <c r="AC10" i="42"/>
  <c r="AB9" i="42"/>
  <c r="AB7" i="42"/>
  <c r="AB8" i="42"/>
  <c r="AD7" i="42"/>
  <c r="AD9" i="42"/>
  <c r="AD8" i="42"/>
  <c r="V9" i="42"/>
  <c r="V7" i="42"/>
  <c r="V8" i="42"/>
  <c r="I5" i="46"/>
  <c r="I5" i="45"/>
  <c r="K5" i="46"/>
  <c r="K5" i="45"/>
  <c r="G5" i="46"/>
  <c r="G5" i="45"/>
  <c r="Z5" i="46"/>
  <c r="Z5" i="45"/>
  <c r="Q5" i="46"/>
  <c r="Q5" i="45"/>
  <c r="AF5" i="46"/>
  <c r="AF5" i="45"/>
  <c r="AE5" i="46"/>
  <c r="AE5" i="45"/>
  <c r="U5" i="46"/>
  <c r="U5" i="45"/>
  <c r="K11" i="42"/>
  <c r="K3" i="42"/>
  <c r="K10" i="42"/>
  <c r="K6" i="42"/>
  <c r="J3" i="42"/>
  <c r="J11" i="42"/>
  <c r="J6" i="42"/>
  <c r="J10" i="42"/>
  <c r="E4" i="46"/>
  <c r="E4" i="45"/>
  <c r="H9" i="42"/>
  <c r="H7" i="42"/>
  <c r="H8" i="42"/>
  <c r="AB5" i="46"/>
  <c r="AB5" i="45"/>
  <c r="W7" i="42"/>
  <c r="W9" i="42"/>
  <c r="W8" i="42"/>
  <c r="W6" i="42"/>
  <c r="W11" i="42"/>
  <c r="W3" i="42"/>
  <c r="W10" i="42"/>
  <c r="R11" i="42"/>
  <c r="R6" i="42"/>
  <c r="R3" i="42"/>
  <c r="R10" i="42"/>
  <c r="U9" i="42"/>
  <c r="U7" i="42"/>
  <c r="U8" i="42"/>
  <c r="T11" i="42"/>
  <c r="T3" i="42"/>
  <c r="T10" i="42"/>
  <c r="T6" i="42"/>
  <c r="AA3" i="42"/>
  <c r="AA11" i="42"/>
  <c r="AA6" i="42"/>
  <c r="AA10" i="42"/>
  <c r="S7" i="42"/>
  <c r="S9" i="42"/>
  <c r="S8" i="42"/>
  <c r="Y6" i="42"/>
  <c r="Y11" i="42"/>
  <c r="Y3" i="42"/>
  <c r="Y10" i="42"/>
  <c r="AF11" i="42"/>
  <c r="AF6" i="42"/>
  <c r="AF3" i="42"/>
  <c r="AF10" i="42"/>
  <c r="Z6" i="42"/>
  <c r="Z11" i="42"/>
  <c r="Z3" i="42"/>
  <c r="Z10" i="42"/>
  <c r="AD4" i="46"/>
  <c r="AD4" i="45"/>
  <c r="V4" i="46"/>
  <c r="V4" i="45"/>
  <c r="H4" i="46"/>
  <c r="H4" i="45"/>
  <c r="F4" i="46"/>
  <c r="F4" i="45"/>
  <c r="L4" i="46"/>
  <c r="L4" i="45"/>
  <c r="W4" i="46"/>
  <c r="W4" i="45"/>
  <c r="AC4" i="46"/>
  <c r="AC4" i="45"/>
  <c r="J4" i="46"/>
  <c r="J4" i="45"/>
  <c r="I3" i="42"/>
  <c r="I6" i="42"/>
  <c r="I11" i="42"/>
  <c r="I10" i="42"/>
  <c r="AA4" i="46"/>
  <c r="AA4" i="45"/>
  <c r="S5" i="46"/>
  <c r="S5" i="45"/>
  <c r="E3" i="42"/>
  <c r="E6" i="42"/>
  <c r="E11" i="42"/>
  <c r="E10" i="42"/>
  <c r="J9" i="42"/>
  <c r="J7" i="42"/>
  <c r="J8" i="42"/>
  <c r="M5" i="45"/>
  <c r="M5" i="46"/>
  <c r="O3" i="42"/>
  <c r="O11" i="42"/>
  <c r="O10" i="42"/>
  <c r="O6" i="42"/>
  <c r="T9" i="42"/>
  <c r="T7" i="42"/>
  <c r="T8" i="42"/>
  <c r="Y7" i="42"/>
  <c r="Y9" i="42"/>
  <c r="Y8" i="42"/>
  <c r="Z7" i="42"/>
  <c r="Z9" i="42"/>
  <c r="Z8" i="42"/>
  <c r="V5" i="46"/>
  <c r="V5" i="45"/>
  <c r="H5" i="46"/>
  <c r="H5" i="45"/>
  <c r="F5" i="46"/>
  <c r="F5" i="45"/>
  <c r="L5" i="46"/>
  <c r="L5" i="45"/>
  <c r="W5" i="46"/>
  <c r="W5" i="45"/>
  <c r="AC5" i="46"/>
  <c r="AC5" i="45"/>
  <c r="J5" i="46"/>
  <c r="J5" i="45"/>
  <c r="D11" i="42"/>
  <c r="D10" i="42"/>
  <c r="D3" i="42"/>
  <c r="D6" i="42"/>
  <c r="H6" i="42"/>
  <c r="H11" i="42"/>
  <c r="H3" i="42"/>
  <c r="H10" i="42"/>
  <c r="M4" i="46"/>
  <c r="M4" i="45"/>
  <c r="C7" i="42"/>
  <c r="C9" i="42"/>
  <c r="C8" i="42"/>
  <c r="AA5" i="46"/>
  <c r="AA5" i="45"/>
  <c r="Y5" i="46"/>
  <c r="Y5" i="45"/>
  <c r="N6" i="42"/>
  <c r="N11" i="42"/>
  <c r="N3" i="42"/>
  <c r="N10" i="42"/>
  <c r="N9" i="42"/>
  <c r="N7" i="42"/>
  <c r="N8" i="42"/>
  <c r="U3" i="42"/>
  <c r="U6" i="42"/>
  <c r="U10" i="42"/>
  <c r="U11" i="42"/>
  <c r="AA7" i="42"/>
  <c r="AA9" i="42"/>
  <c r="AA8" i="42"/>
  <c r="AF7" i="42"/>
  <c r="AF9" i="42"/>
  <c r="AF8" i="42"/>
  <c r="AD5" i="46"/>
  <c r="AD5" i="45"/>
  <c r="F6" i="42"/>
  <c r="F11" i="42"/>
  <c r="F10" i="42"/>
  <c r="F3" i="42"/>
  <c r="AG6" i="42"/>
  <c r="AG3" i="42"/>
  <c r="AG11" i="42"/>
  <c r="AG10" i="42"/>
  <c r="Q3" i="42"/>
  <c r="Q11" i="42"/>
  <c r="Q6" i="42"/>
  <c r="Q10" i="42"/>
  <c r="X6" i="42"/>
  <c r="X11" i="42"/>
  <c r="X3" i="42"/>
  <c r="X10" i="42"/>
  <c r="P6" i="42"/>
  <c r="P11" i="42"/>
  <c r="P3" i="42"/>
  <c r="P10" i="42"/>
  <c r="G7" i="42"/>
  <c r="G9" i="42"/>
  <c r="G8" i="42"/>
  <c r="M9" i="42"/>
  <c r="M7" i="42"/>
  <c r="M8" i="42"/>
  <c r="L9" i="42"/>
  <c r="L7" i="42"/>
  <c r="L8" i="42"/>
  <c r="R4" i="46"/>
  <c r="R4" i="45"/>
  <c r="AG4" i="46"/>
  <c r="AG4" i="45"/>
  <c r="N4" i="46"/>
  <c r="N4" i="45"/>
  <c r="D4" i="46"/>
  <c r="D4" i="45"/>
  <c r="C4" i="46"/>
  <c r="C4" i="45"/>
  <c r="P4" i="46"/>
  <c r="P4" i="45"/>
  <c r="X4" i="46"/>
  <c r="X4" i="45"/>
  <c r="T4" i="46"/>
  <c r="T4" i="45"/>
  <c r="C3" i="42"/>
  <c r="C11" i="42"/>
  <c r="C10" i="42"/>
  <c r="C6" i="42"/>
  <c r="AB4" i="46"/>
  <c r="AB4" i="45"/>
  <c r="B9" i="42"/>
  <c r="B7" i="42"/>
  <c r="B8" i="42"/>
  <c r="I7" i="42"/>
  <c r="I9" i="42"/>
  <c r="I8" i="42"/>
  <c r="S4" i="46"/>
  <c r="S4" i="45"/>
  <c r="AC9" i="42"/>
  <c r="AC7" i="42"/>
  <c r="AC8" i="42"/>
  <c r="R9" i="42"/>
  <c r="R7" i="42"/>
  <c r="R8" i="42"/>
  <c r="S11" i="42"/>
  <c r="S3" i="42"/>
  <c r="S10" i="42"/>
  <c r="S6" i="42"/>
  <c r="F9" i="42"/>
  <c r="F7" i="42"/>
  <c r="F8" i="42"/>
  <c r="AG7" i="42"/>
  <c r="AG8" i="42"/>
  <c r="AG9" i="42"/>
  <c r="Q7" i="42"/>
  <c r="Q8" i="42"/>
  <c r="Q9" i="42"/>
  <c r="X9" i="42"/>
  <c r="X7" i="42"/>
  <c r="X8" i="42"/>
  <c r="P9" i="42"/>
  <c r="P7" i="42"/>
  <c r="P8" i="42"/>
  <c r="G11" i="42"/>
  <c r="G6" i="42"/>
  <c r="G3" i="42"/>
  <c r="G10" i="42"/>
  <c r="M3" i="42"/>
  <c r="M6" i="42"/>
  <c r="M10" i="42"/>
  <c r="M11" i="42"/>
  <c r="L3" i="42"/>
  <c r="L10" i="42"/>
  <c r="L6" i="42"/>
  <c r="L11" i="42"/>
  <c r="R5" i="45"/>
  <c r="R5" i="46"/>
  <c r="AG5" i="46"/>
  <c r="AG5" i="45"/>
  <c r="N5" i="46"/>
  <c r="N5" i="45"/>
  <c r="D5" i="46"/>
  <c r="D5" i="45"/>
  <c r="C5" i="46"/>
  <c r="C5" i="45"/>
  <c r="P5" i="46"/>
  <c r="P5" i="45"/>
  <c r="X5" i="46"/>
  <c r="X5" i="45"/>
  <c r="T5" i="46"/>
  <c r="T5" i="45"/>
  <c r="AG9" i="45" l="1"/>
  <c r="AG8" i="45"/>
  <c r="AG7" i="45"/>
  <c r="F9" i="45"/>
  <c r="F7" i="45"/>
  <c r="F8" i="45"/>
  <c r="V11" i="45"/>
  <c r="V3" i="45"/>
  <c r="V10" i="45"/>
  <c r="V6" i="45"/>
  <c r="Z9" i="45"/>
  <c r="Z8" i="45"/>
  <c r="Z7" i="45"/>
  <c r="P9" i="46"/>
  <c r="P7" i="46"/>
  <c r="P8" i="46"/>
  <c r="AG9" i="46"/>
  <c r="AG8" i="46"/>
  <c r="AG7" i="46"/>
  <c r="S3" i="45"/>
  <c r="S11" i="45"/>
  <c r="S10" i="45"/>
  <c r="S6" i="45"/>
  <c r="AB3" i="45"/>
  <c r="AB11" i="45"/>
  <c r="AB6" i="45"/>
  <c r="AB10" i="45"/>
  <c r="X11" i="45"/>
  <c r="X3" i="45"/>
  <c r="X10" i="45"/>
  <c r="X6" i="45"/>
  <c r="N11" i="45"/>
  <c r="N3" i="45"/>
  <c r="N10" i="45"/>
  <c r="N6" i="45"/>
  <c r="AA9" i="45"/>
  <c r="AA8" i="45"/>
  <c r="AA7" i="45"/>
  <c r="J9" i="46"/>
  <c r="J7" i="46"/>
  <c r="J8" i="46"/>
  <c r="F9" i="46"/>
  <c r="F7" i="46"/>
  <c r="F8" i="46"/>
  <c r="W3" i="46"/>
  <c r="W11" i="46"/>
  <c r="W10" i="46"/>
  <c r="W6" i="46"/>
  <c r="V3" i="46"/>
  <c r="V11" i="46"/>
  <c r="V10" i="46"/>
  <c r="V6" i="46"/>
  <c r="AB9" i="45"/>
  <c r="AB8" i="45"/>
  <c r="AB7" i="45"/>
  <c r="U9" i="46"/>
  <c r="U7" i="46"/>
  <c r="U8" i="46"/>
  <c r="Z9" i="46"/>
  <c r="Z8" i="46"/>
  <c r="Z7" i="46"/>
  <c r="Y11" i="46"/>
  <c r="Y10" i="46"/>
  <c r="Y3" i="46"/>
  <c r="Y6" i="46"/>
  <c r="AE11" i="46"/>
  <c r="AE3" i="46"/>
  <c r="AE6" i="46"/>
  <c r="AE10" i="46"/>
  <c r="G11" i="46"/>
  <c r="G3" i="46"/>
  <c r="G10" i="46"/>
  <c r="G6" i="46"/>
  <c r="B4" i="46"/>
  <c r="B4" i="45"/>
  <c r="C9" i="45"/>
  <c r="C7" i="45"/>
  <c r="C8" i="45"/>
  <c r="R9" i="46"/>
  <c r="R7" i="46"/>
  <c r="R8" i="46"/>
  <c r="S11" i="46"/>
  <c r="S3" i="46"/>
  <c r="S10" i="46"/>
  <c r="S6" i="46"/>
  <c r="AB3" i="46"/>
  <c r="AB11" i="46"/>
  <c r="AB6" i="46"/>
  <c r="AB10" i="46"/>
  <c r="X11" i="46"/>
  <c r="X3" i="46"/>
  <c r="X10" i="46"/>
  <c r="X6" i="46"/>
  <c r="N3" i="46"/>
  <c r="N11" i="46"/>
  <c r="N10" i="46"/>
  <c r="N6" i="46"/>
  <c r="AA9" i="46"/>
  <c r="AA8" i="46"/>
  <c r="AA7" i="46"/>
  <c r="AC9" i="45"/>
  <c r="AC8" i="45"/>
  <c r="AC7" i="45"/>
  <c r="H9" i="45"/>
  <c r="H7" i="45"/>
  <c r="H8" i="45"/>
  <c r="L11" i="45"/>
  <c r="L3" i="45"/>
  <c r="L10" i="45"/>
  <c r="L6" i="45"/>
  <c r="AD3" i="45"/>
  <c r="AD11" i="45"/>
  <c r="AD6" i="45"/>
  <c r="AD10" i="45"/>
  <c r="AB9" i="46"/>
  <c r="AB8" i="46"/>
  <c r="AB7" i="46"/>
  <c r="AE9" i="45"/>
  <c r="AE8" i="45"/>
  <c r="AE7" i="45"/>
  <c r="G9" i="45"/>
  <c r="G7" i="45"/>
  <c r="G8" i="45"/>
  <c r="AF11" i="45"/>
  <c r="AF3" i="45"/>
  <c r="AF6" i="45"/>
  <c r="AF10" i="45"/>
  <c r="K3" i="45"/>
  <c r="K11" i="45"/>
  <c r="K10" i="45"/>
  <c r="K6" i="45"/>
  <c r="T11" i="46"/>
  <c r="T3" i="46"/>
  <c r="T10" i="46"/>
  <c r="T6" i="46"/>
  <c r="U9" i="45"/>
  <c r="U7" i="45"/>
  <c r="U8" i="45"/>
  <c r="AG3" i="45"/>
  <c r="AG11" i="45"/>
  <c r="AG6" i="45"/>
  <c r="AG10" i="45"/>
  <c r="L3" i="46"/>
  <c r="L11" i="46"/>
  <c r="L10" i="46"/>
  <c r="L6" i="46"/>
  <c r="AE9" i="46"/>
  <c r="AE8" i="46"/>
  <c r="AE7" i="46"/>
  <c r="E9" i="45"/>
  <c r="E7" i="45"/>
  <c r="E8" i="45"/>
  <c r="AF11" i="46"/>
  <c r="AF6" i="46"/>
  <c r="AF3" i="46"/>
  <c r="AF10" i="46"/>
  <c r="O11" i="45"/>
  <c r="O3" i="45"/>
  <c r="O10" i="45"/>
  <c r="O6" i="45"/>
  <c r="T9" i="45"/>
  <c r="T7" i="45"/>
  <c r="T8" i="45"/>
  <c r="D9" i="45"/>
  <c r="D7" i="45"/>
  <c r="D8" i="45"/>
  <c r="P11" i="46"/>
  <c r="P3" i="46"/>
  <c r="P10" i="46"/>
  <c r="P6" i="46"/>
  <c r="AG11" i="46"/>
  <c r="AG6" i="46"/>
  <c r="AG10" i="46"/>
  <c r="AG3" i="46"/>
  <c r="AD9" i="45"/>
  <c r="AD8" i="45"/>
  <c r="AD7" i="45"/>
  <c r="W9" i="45"/>
  <c r="W7" i="45"/>
  <c r="W8" i="45"/>
  <c r="V9" i="45"/>
  <c r="V7" i="45"/>
  <c r="V8" i="45"/>
  <c r="M9" i="45"/>
  <c r="M7" i="45"/>
  <c r="M8" i="45"/>
  <c r="S9" i="45"/>
  <c r="S7" i="45"/>
  <c r="S8" i="45"/>
  <c r="J3" i="45"/>
  <c r="J11" i="45"/>
  <c r="J10" i="45"/>
  <c r="J6" i="45"/>
  <c r="F11" i="45"/>
  <c r="F3" i="45"/>
  <c r="F10" i="45"/>
  <c r="F6" i="45"/>
  <c r="AF9" i="45"/>
  <c r="AF8" i="45"/>
  <c r="AF7" i="45"/>
  <c r="K9" i="45"/>
  <c r="K7" i="45"/>
  <c r="K8" i="45"/>
  <c r="E9" i="46"/>
  <c r="E7" i="46"/>
  <c r="E8" i="46"/>
  <c r="Q3" i="45"/>
  <c r="Q11" i="45"/>
  <c r="Q10" i="45"/>
  <c r="Q6" i="45"/>
  <c r="I3" i="45"/>
  <c r="I11" i="45"/>
  <c r="I10" i="45"/>
  <c r="I6" i="45"/>
  <c r="O3" i="46"/>
  <c r="O11" i="46"/>
  <c r="O10" i="46"/>
  <c r="O6" i="46"/>
  <c r="D3" i="46"/>
  <c r="D11" i="46"/>
  <c r="D10" i="46"/>
  <c r="D6" i="46"/>
  <c r="J9" i="45"/>
  <c r="J7" i="45"/>
  <c r="J8" i="45"/>
  <c r="G11" i="45"/>
  <c r="G3" i="45"/>
  <c r="G10" i="45"/>
  <c r="G6" i="45"/>
  <c r="R9" i="45"/>
  <c r="R7" i="45"/>
  <c r="R8" i="45"/>
  <c r="K11" i="46"/>
  <c r="K3" i="46"/>
  <c r="K10" i="46"/>
  <c r="K6" i="46"/>
  <c r="C3" i="45"/>
  <c r="C11" i="45"/>
  <c r="C10" i="45"/>
  <c r="C6" i="45"/>
  <c r="AD9" i="46"/>
  <c r="AD8" i="46"/>
  <c r="AD7" i="46"/>
  <c r="W9" i="46"/>
  <c r="W7" i="46"/>
  <c r="W8" i="46"/>
  <c r="F11" i="46"/>
  <c r="F3" i="46"/>
  <c r="F10" i="46"/>
  <c r="F6" i="46"/>
  <c r="AF9" i="46"/>
  <c r="AF8" i="46"/>
  <c r="AF7" i="46"/>
  <c r="K9" i="46"/>
  <c r="K7" i="46"/>
  <c r="K8" i="46"/>
  <c r="Q11" i="46"/>
  <c r="Q10" i="46"/>
  <c r="Q6" i="46"/>
  <c r="Q3" i="46"/>
  <c r="I11" i="46"/>
  <c r="I10" i="46"/>
  <c r="I3" i="46"/>
  <c r="I6" i="46"/>
  <c r="P9" i="45"/>
  <c r="P7" i="45"/>
  <c r="P8" i="45"/>
  <c r="Y9" i="46"/>
  <c r="Y7" i="46"/>
  <c r="Y8" i="46"/>
  <c r="W11" i="45"/>
  <c r="W3" i="45"/>
  <c r="W10" i="45"/>
  <c r="W6" i="45"/>
  <c r="Y3" i="45"/>
  <c r="Y10" i="45"/>
  <c r="Y11" i="45"/>
  <c r="Y6" i="45"/>
  <c r="AE11" i="45"/>
  <c r="AE3" i="45"/>
  <c r="AE6" i="45"/>
  <c r="AE10" i="45"/>
  <c r="B5" i="45"/>
  <c r="B5" i="46"/>
  <c r="P11" i="45"/>
  <c r="P3" i="45"/>
  <c r="P10" i="45"/>
  <c r="P6" i="45"/>
  <c r="AC9" i="46"/>
  <c r="AC8" i="46"/>
  <c r="AC7" i="46"/>
  <c r="H9" i="46"/>
  <c r="H8" i="46"/>
  <c r="H7" i="46"/>
  <c r="M9" i="46"/>
  <c r="M7" i="46"/>
  <c r="M8" i="46"/>
  <c r="G9" i="46"/>
  <c r="G7" i="46"/>
  <c r="G8" i="46"/>
  <c r="D9" i="46"/>
  <c r="D7" i="46"/>
  <c r="D8" i="46"/>
  <c r="R3" i="45"/>
  <c r="R11" i="45"/>
  <c r="R10" i="45"/>
  <c r="R6" i="45"/>
  <c r="S9" i="46"/>
  <c r="S7" i="46"/>
  <c r="S8" i="46"/>
  <c r="J11" i="46"/>
  <c r="J3" i="46"/>
  <c r="J10" i="46"/>
  <c r="J6" i="46"/>
  <c r="X9" i="45"/>
  <c r="X7" i="45"/>
  <c r="X8" i="45"/>
  <c r="N9" i="45"/>
  <c r="N7" i="45"/>
  <c r="N8" i="45"/>
  <c r="C3" i="46"/>
  <c r="C11" i="46"/>
  <c r="C10" i="46"/>
  <c r="C6" i="46"/>
  <c r="R11" i="46"/>
  <c r="R3" i="46"/>
  <c r="R10" i="46"/>
  <c r="R6" i="46"/>
  <c r="M11" i="45"/>
  <c r="M3" i="45"/>
  <c r="M10" i="45"/>
  <c r="M6" i="45"/>
  <c r="L9" i="45"/>
  <c r="L7" i="45"/>
  <c r="L8" i="45"/>
  <c r="AA3" i="45"/>
  <c r="AA11" i="45"/>
  <c r="AA6" i="45"/>
  <c r="AA10" i="45"/>
  <c r="AC3" i="45"/>
  <c r="AC11" i="45"/>
  <c r="AC6" i="45"/>
  <c r="AC10" i="45"/>
  <c r="H11" i="45"/>
  <c r="H3" i="45"/>
  <c r="H10" i="45"/>
  <c r="H6" i="45"/>
  <c r="E3" i="45"/>
  <c r="E11" i="45"/>
  <c r="E10" i="45"/>
  <c r="E6" i="45"/>
  <c r="Q9" i="45"/>
  <c r="Q7" i="45"/>
  <c r="Q8" i="45"/>
  <c r="I9" i="45"/>
  <c r="I7" i="45"/>
  <c r="I8" i="45"/>
  <c r="U11" i="45"/>
  <c r="U3" i="45"/>
  <c r="U10" i="45"/>
  <c r="U6" i="45"/>
  <c r="Z3" i="45"/>
  <c r="Z11" i="45"/>
  <c r="Z6" i="45"/>
  <c r="Z10" i="45"/>
  <c r="O9" i="45"/>
  <c r="O7" i="45"/>
  <c r="O8" i="45"/>
  <c r="C9" i="46"/>
  <c r="C7" i="46"/>
  <c r="C8" i="46"/>
  <c r="AD11" i="46"/>
  <c r="AD3" i="46"/>
  <c r="AD6" i="46"/>
  <c r="AD10" i="46"/>
  <c r="T9" i="46"/>
  <c r="T7" i="46"/>
  <c r="T8" i="46"/>
  <c r="V9" i="46"/>
  <c r="V7" i="46"/>
  <c r="V8" i="46"/>
  <c r="X9" i="46"/>
  <c r="X7" i="46"/>
  <c r="X8" i="46"/>
  <c r="N9" i="46"/>
  <c r="N7" i="46"/>
  <c r="N8" i="46"/>
  <c r="T3" i="45"/>
  <c r="T11" i="45"/>
  <c r="T10" i="45"/>
  <c r="T6" i="45"/>
  <c r="D3" i="45"/>
  <c r="D11" i="45"/>
  <c r="D10" i="45"/>
  <c r="D6" i="45"/>
  <c r="Y9" i="45"/>
  <c r="Y7" i="45"/>
  <c r="Y8" i="45"/>
  <c r="M3" i="46"/>
  <c r="M11" i="46"/>
  <c r="M10" i="46"/>
  <c r="M6" i="46"/>
  <c r="L9" i="46"/>
  <c r="L7" i="46"/>
  <c r="L8" i="46"/>
  <c r="AA3" i="46"/>
  <c r="AA11" i="46"/>
  <c r="AA6" i="46"/>
  <c r="AA10" i="46"/>
  <c r="AC3" i="46"/>
  <c r="AC11" i="46"/>
  <c r="AC6" i="46"/>
  <c r="AC10" i="46"/>
  <c r="H11" i="46"/>
  <c r="H3" i="46"/>
  <c r="H10" i="46"/>
  <c r="H6" i="46"/>
  <c r="E11" i="46"/>
  <c r="E3" i="46"/>
  <c r="E10" i="46"/>
  <c r="E6" i="46"/>
  <c r="Q9" i="46"/>
  <c r="Q7" i="46"/>
  <c r="Q8" i="46"/>
  <c r="I9" i="46"/>
  <c r="I7" i="46"/>
  <c r="I8" i="46"/>
  <c r="U11" i="46"/>
  <c r="U3" i="46"/>
  <c r="U10" i="46"/>
  <c r="U6" i="46"/>
  <c r="Z11" i="46"/>
  <c r="Z6" i="46"/>
  <c r="Z3" i="46"/>
  <c r="Z10" i="46"/>
  <c r="O9" i="46"/>
  <c r="O7" i="46"/>
  <c r="O8" i="46"/>
  <c r="B11" i="6"/>
  <c r="C11" i="6"/>
  <c r="D11" i="6"/>
  <c r="E11" i="6"/>
  <c r="F11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6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4" i="6"/>
  <c r="C5" i="6"/>
  <c r="B9" i="6"/>
  <c r="B10" i="6"/>
  <c r="D9" i="6"/>
  <c r="E9" i="6"/>
  <c r="F9" i="6"/>
  <c r="D10" i="6"/>
  <c r="E10" i="6"/>
  <c r="F10" i="6"/>
  <c r="C10" i="6"/>
  <c r="C9" i="6"/>
  <c r="B5" i="6"/>
  <c r="B4" i="6"/>
  <c r="AG14" i="6" l="1"/>
  <c r="AC14" i="6"/>
  <c r="Y14" i="6"/>
  <c r="U14" i="6"/>
  <c r="U19" i="6" s="1"/>
  <c r="Q14" i="6"/>
  <c r="AF14" i="6"/>
  <c r="AB14" i="6"/>
  <c r="AB19" i="6" s="1"/>
  <c r="X14" i="6"/>
  <c r="X19" i="6" s="1"/>
  <c r="T14" i="6"/>
  <c r="P14" i="6"/>
  <c r="AE14" i="6"/>
  <c r="AA14" i="6"/>
  <c r="AA19" i="6" s="1"/>
  <c r="W14" i="6"/>
  <c r="S14" i="6"/>
  <c r="O14" i="6"/>
  <c r="O19" i="6" s="1"/>
  <c r="AD14" i="6"/>
  <c r="AD19" i="6" s="1"/>
  <c r="Z14" i="6"/>
  <c r="V14" i="6"/>
  <c r="R14" i="6"/>
  <c r="R19" i="6" s="1"/>
  <c r="N14" i="6"/>
  <c r="N19" i="6" s="1"/>
  <c r="M16" i="6"/>
  <c r="I16" i="6"/>
  <c r="E16" i="6"/>
  <c r="E21" i="6" s="1"/>
  <c r="L16" i="6"/>
  <c r="L21" i="6" s="1"/>
  <c r="H16" i="6"/>
  <c r="D16" i="6"/>
  <c r="K16" i="6"/>
  <c r="K21" i="6" s="1"/>
  <c r="G16" i="6"/>
  <c r="G21" i="6" s="1"/>
  <c r="J16" i="6"/>
  <c r="F16" i="6"/>
  <c r="M14" i="6"/>
  <c r="M19" i="6" s="1"/>
  <c r="I14" i="6"/>
  <c r="I19" i="6" s="1"/>
  <c r="E14" i="6"/>
  <c r="L14" i="6"/>
  <c r="H14" i="6"/>
  <c r="D14" i="6"/>
  <c r="D19" i="6" s="1"/>
  <c r="K14" i="6"/>
  <c r="G14" i="6"/>
  <c r="J14" i="6"/>
  <c r="J19" i="6" s="1"/>
  <c r="F14" i="6"/>
  <c r="F19" i="6" s="1"/>
  <c r="AG15" i="6"/>
  <c r="AC15" i="6"/>
  <c r="Y15" i="6"/>
  <c r="U15" i="6"/>
  <c r="U20" i="6" s="1"/>
  <c r="Q15" i="6"/>
  <c r="AF15" i="6"/>
  <c r="AB15" i="6"/>
  <c r="AB20" i="6" s="1"/>
  <c r="X15" i="6"/>
  <c r="X20" i="6" s="1"/>
  <c r="T15" i="6"/>
  <c r="P15" i="6"/>
  <c r="AE15" i="6"/>
  <c r="AE20" i="6" s="1"/>
  <c r="AA15" i="6"/>
  <c r="AA20" i="6" s="1"/>
  <c r="W15" i="6"/>
  <c r="S15" i="6"/>
  <c r="O15" i="6"/>
  <c r="O20" i="6" s="1"/>
  <c r="AD15" i="6"/>
  <c r="AD20" i="6" s="1"/>
  <c r="Z15" i="6"/>
  <c r="V15" i="6"/>
  <c r="R15" i="6"/>
  <c r="R20" i="6" s="1"/>
  <c r="N15" i="6"/>
  <c r="N20" i="6" s="1"/>
  <c r="C15" i="6"/>
  <c r="B15" i="6"/>
  <c r="C16" i="6"/>
  <c r="C21" i="6" s="1"/>
  <c r="B16" i="6"/>
  <c r="B21" i="6" s="1"/>
  <c r="M15" i="6"/>
  <c r="I15" i="6"/>
  <c r="E15" i="6"/>
  <c r="E20" i="6" s="1"/>
  <c r="L15" i="6"/>
  <c r="L20" i="6" s="1"/>
  <c r="H15" i="6"/>
  <c r="D15" i="6"/>
  <c r="K15" i="6"/>
  <c r="K20" i="6" s="1"/>
  <c r="G15" i="6"/>
  <c r="G20" i="6" s="1"/>
  <c r="J15" i="6"/>
  <c r="F15" i="6"/>
  <c r="C14" i="6"/>
  <c r="B14" i="6"/>
  <c r="B19" i="6" s="1"/>
  <c r="AG16" i="6"/>
  <c r="AG21" i="6" s="1"/>
  <c r="AC16" i="6"/>
  <c r="Y16" i="6"/>
  <c r="Y21" i="6" s="1"/>
  <c r="U16" i="6"/>
  <c r="U21" i="6" s="1"/>
  <c r="Q16" i="6"/>
  <c r="Q21" i="6" s="1"/>
  <c r="AB16" i="6"/>
  <c r="AB21" i="6" s="1"/>
  <c r="X16" i="6"/>
  <c r="X21" i="6" s="1"/>
  <c r="T16" i="6"/>
  <c r="T21" i="6" s="1"/>
  <c r="P16" i="6"/>
  <c r="AF16" i="6"/>
  <c r="AF21" i="6" s="1"/>
  <c r="AE16" i="6"/>
  <c r="AA16" i="6"/>
  <c r="AA21" i="6" s="1"/>
  <c r="W16" i="6"/>
  <c r="W21" i="6" s="1"/>
  <c r="S16" i="6"/>
  <c r="O16" i="6"/>
  <c r="O21" i="6" s="1"/>
  <c r="Z16" i="6"/>
  <c r="Z21" i="6" s="1"/>
  <c r="V16" i="6"/>
  <c r="V21" i="6" s="1"/>
  <c r="R16" i="6"/>
  <c r="R21" i="6" s="1"/>
  <c r="N16" i="6"/>
  <c r="N21" i="6" s="1"/>
  <c r="AD16" i="6"/>
  <c r="AD21" i="6" s="1"/>
  <c r="B9" i="46"/>
  <c r="B7" i="46"/>
  <c r="B8" i="46"/>
  <c r="B9" i="45"/>
  <c r="B7" i="45"/>
  <c r="B8" i="45"/>
  <c r="B11" i="45"/>
  <c r="B10" i="45"/>
  <c r="B3" i="45"/>
  <c r="B6" i="45"/>
  <c r="B3" i="46"/>
  <c r="B11" i="46"/>
  <c r="B10" i="46"/>
  <c r="B6" i="46"/>
  <c r="C38" i="6"/>
  <c r="J38" i="6"/>
  <c r="I38" i="6"/>
  <c r="G38" i="6"/>
  <c r="H38" i="6"/>
  <c r="F38" i="6"/>
  <c r="M38" i="6"/>
  <c r="E38" i="6"/>
  <c r="K38" i="6"/>
  <c r="L38" i="6"/>
  <c r="D38" i="6"/>
  <c r="B37" i="6"/>
  <c r="C37" i="6"/>
  <c r="Z37" i="6"/>
  <c r="R37" i="6"/>
  <c r="O37" i="6"/>
  <c r="AG37" i="6"/>
  <c r="Y37" i="6"/>
  <c r="Q37" i="6"/>
  <c r="AF37" i="6"/>
  <c r="X37" i="6"/>
  <c r="P37" i="6"/>
  <c r="AE37" i="6"/>
  <c r="W37" i="6"/>
  <c r="AD37" i="6"/>
  <c r="V37" i="6"/>
  <c r="N37" i="6"/>
  <c r="AA37" i="6"/>
  <c r="AC37" i="6"/>
  <c r="U37" i="6"/>
  <c r="S37" i="6"/>
  <c r="AB37" i="6"/>
  <c r="T37" i="6"/>
  <c r="J37" i="6"/>
  <c r="I37" i="6"/>
  <c r="G37" i="6"/>
  <c r="H37" i="6"/>
  <c r="F37" i="6"/>
  <c r="M37" i="6"/>
  <c r="E37" i="6"/>
  <c r="L37" i="6"/>
  <c r="D37" i="6"/>
  <c r="K37" i="6"/>
  <c r="F21" i="6"/>
  <c r="Z38" i="6"/>
  <c r="R38" i="6"/>
  <c r="W38" i="6"/>
  <c r="AG38" i="6"/>
  <c r="Y38" i="6"/>
  <c r="Q38" i="6"/>
  <c r="AF38" i="6"/>
  <c r="X38" i="6"/>
  <c r="P38" i="6"/>
  <c r="AE38" i="6"/>
  <c r="O38" i="6"/>
  <c r="AD38" i="6"/>
  <c r="V38" i="6"/>
  <c r="N38" i="6"/>
  <c r="S38" i="6"/>
  <c r="AC38" i="6"/>
  <c r="U38" i="6"/>
  <c r="AB38" i="6"/>
  <c r="T38" i="6"/>
  <c r="AA38" i="6"/>
  <c r="H21" i="6"/>
  <c r="I21" i="6"/>
  <c r="M21" i="6"/>
  <c r="S21" i="6"/>
  <c r="J21" i="6"/>
  <c r="D21" i="6"/>
  <c r="AC21" i="6"/>
  <c r="AE21" i="6"/>
  <c r="P21" i="6"/>
  <c r="C20" i="6"/>
  <c r="H20" i="6"/>
  <c r="T20" i="6"/>
  <c r="W19" i="6"/>
  <c r="L19" i="6"/>
  <c r="S20" i="6"/>
  <c r="B20" i="6"/>
  <c r="J20" i="6"/>
  <c r="K19" i="6"/>
  <c r="Z20" i="6"/>
  <c r="AC19" i="6"/>
  <c r="E19" i="6"/>
  <c r="AE19" i="6"/>
  <c r="V19" i="6"/>
  <c r="I20" i="6"/>
  <c r="AG20" i="6"/>
  <c r="Y20" i="6"/>
  <c r="Q20" i="6"/>
  <c r="T19" i="6"/>
  <c r="C19" i="6"/>
  <c r="AF20" i="6"/>
  <c r="P20" i="6"/>
  <c r="S19" i="6"/>
  <c r="H19" i="6"/>
  <c r="W20" i="6"/>
  <c r="Z19" i="6"/>
  <c r="Q19" i="6"/>
  <c r="D20" i="6"/>
  <c r="F20" i="6"/>
  <c r="G19" i="6"/>
  <c r="V20" i="6"/>
  <c r="AG19" i="6"/>
  <c r="Y19" i="6"/>
  <c r="M20" i="6"/>
  <c r="AC20" i="6"/>
  <c r="AF19" i="6"/>
  <c r="P19" i="6"/>
  <c r="AA5" i="40" l="1"/>
  <c r="AA5" i="41"/>
  <c r="AA5" i="38"/>
  <c r="AA5" i="39"/>
  <c r="T5" i="41"/>
  <c r="T5" i="39"/>
  <c r="T5" i="40"/>
  <c r="T5" i="38"/>
  <c r="K4" i="40"/>
  <c r="K4" i="38"/>
  <c r="K4" i="41"/>
  <c r="K4" i="39"/>
  <c r="R4" i="39"/>
  <c r="R4" i="40"/>
  <c r="R4" i="41"/>
  <c r="R4" i="38"/>
  <c r="AD5" i="39"/>
  <c r="AD5" i="40"/>
  <c r="AD5" i="41"/>
  <c r="AD5" i="38"/>
  <c r="O5" i="40"/>
  <c r="O5" i="41"/>
  <c r="O5" i="39"/>
  <c r="O5" i="38"/>
  <c r="W5" i="40"/>
  <c r="W5" i="41"/>
  <c r="W5" i="38"/>
  <c r="W5" i="39"/>
  <c r="I4" i="39"/>
  <c r="I4" i="40"/>
  <c r="I4" i="38"/>
  <c r="I4" i="41"/>
  <c r="N4" i="39"/>
  <c r="N4" i="40"/>
  <c r="N4" i="41"/>
  <c r="N4" i="38"/>
  <c r="AE4" i="40"/>
  <c r="AE4" i="41"/>
  <c r="AE4" i="39"/>
  <c r="AE4" i="38"/>
  <c r="E5" i="39"/>
  <c r="E5" i="38"/>
  <c r="E5" i="40"/>
  <c r="E5" i="41"/>
  <c r="C5" i="40"/>
  <c r="C5" i="41"/>
  <c r="C5" i="38"/>
  <c r="C5" i="39"/>
  <c r="N5" i="39"/>
  <c r="N5" i="40"/>
  <c r="N5" i="41"/>
  <c r="N5" i="38"/>
  <c r="Q5" i="39"/>
  <c r="Q5" i="40"/>
  <c r="Q5" i="38"/>
  <c r="Q5" i="41"/>
  <c r="D4" i="41"/>
  <c r="D4" i="38"/>
  <c r="D4" i="39"/>
  <c r="D4" i="40"/>
  <c r="J4" i="39"/>
  <c r="J4" i="40"/>
  <c r="J4" i="41"/>
  <c r="J4" i="38"/>
  <c r="V4" i="39"/>
  <c r="V4" i="40"/>
  <c r="V4" i="41"/>
  <c r="V4" i="38"/>
  <c r="Y4" i="39"/>
  <c r="Y4" i="40"/>
  <c r="Y4" i="38"/>
  <c r="Y4" i="41"/>
  <c r="Z4" i="39"/>
  <c r="Z4" i="40"/>
  <c r="Z4" i="41"/>
  <c r="Z4" i="38"/>
  <c r="D5" i="41"/>
  <c r="D5" i="39"/>
  <c r="D5" i="38"/>
  <c r="D5" i="40"/>
  <c r="M5" i="39"/>
  <c r="M5" i="40"/>
  <c r="M5" i="41"/>
  <c r="M5" i="38"/>
  <c r="I5" i="39"/>
  <c r="I5" i="40"/>
  <c r="I5" i="41"/>
  <c r="I5" i="38"/>
  <c r="B5" i="39"/>
  <c r="B5" i="40"/>
  <c r="B5" i="41"/>
  <c r="B5" i="38"/>
  <c r="AG5" i="41"/>
  <c r="AG5" i="39"/>
  <c r="AG5" i="40"/>
  <c r="AG5" i="38"/>
  <c r="S5" i="40"/>
  <c r="S5" i="41"/>
  <c r="S5" i="38"/>
  <c r="S5" i="39"/>
  <c r="AF5" i="41"/>
  <c r="AF5" i="39"/>
  <c r="AF5" i="38"/>
  <c r="AF5" i="40"/>
  <c r="M4" i="39"/>
  <c r="M4" i="40"/>
  <c r="M4" i="38"/>
  <c r="M4" i="41"/>
  <c r="S4" i="40"/>
  <c r="S4" i="38"/>
  <c r="S4" i="41"/>
  <c r="S4" i="39"/>
  <c r="Q4" i="39"/>
  <c r="Q4" i="40"/>
  <c r="Q4" i="38"/>
  <c r="Q4" i="41"/>
  <c r="B4" i="39"/>
  <c r="B4" i="40"/>
  <c r="B4" i="41"/>
  <c r="B4" i="38"/>
  <c r="G5" i="40"/>
  <c r="G5" i="41"/>
  <c r="G5" i="38"/>
  <c r="G5" i="39"/>
  <c r="AB5" i="41"/>
  <c r="AB5" i="39"/>
  <c r="AB5" i="40"/>
  <c r="AB5" i="38"/>
  <c r="AE5" i="40"/>
  <c r="AE5" i="41"/>
  <c r="AE5" i="39"/>
  <c r="AE5" i="38"/>
  <c r="R5" i="39"/>
  <c r="R5" i="40"/>
  <c r="R5" i="41"/>
  <c r="R5" i="38"/>
  <c r="F4" i="39"/>
  <c r="F4" i="40"/>
  <c r="F4" i="41"/>
  <c r="F4" i="38"/>
  <c r="U4" i="39"/>
  <c r="U4" i="40"/>
  <c r="U4" i="38"/>
  <c r="U4" i="41"/>
  <c r="P4" i="41"/>
  <c r="P4" i="38"/>
  <c r="P4" i="39"/>
  <c r="P4" i="40"/>
  <c r="U5" i="39"/>
  <c r="U5" i="40"/>
  <c r="U5" i="38"/>
  <c r="U5" i="41"/>
  <c r="V5" i="39"/>
  <c r="V5" i="40"/>
  <c r="V5" i="41"/>
  <c r="V5" i="38"/>
  <c r="P5" i="41"/>
  <c r="P5" i="39"/>
  <c r="P5" i="38"/>
  <c r="P5" i="40"/>
  <c r="Y5" i="39"/>
  <c r="Y5" i="40"/>
  <c r="Y5" i="41"/>
  <c r="Y5" i="38"/>
  <c r="Z5" i="39"/>
  <c r="Z5" i="40"/>
  <c r="Z5" i="41"/>
  <c r="Z5" i="38"/>
  <c r="L4" i="41"/>
  <c r="L4" i="38"/>
  <c r="L4" i="39"/>
  <c r="L4" i="40"/>
  <c r="H4" i="41"/>
  <c r="H4" i="38"/>
  <c r="H4" i="39"/>
  <c r="H4" i="40"/>
  <c r="T4" i="41"/>
  <c r="T4" i="38"/>
  <c r="T4" i="39"/>
  <c r="T4" i="40"/>
  <c r="AC4" i="39"/>
  <c r="AC4" i="40"/>
  <c r="AC4" i="38"/>
  <c r="AC4" i="41"/>
  <c r="AD4" i="39"/>
  <c r="AD4" i="40"/>
  <c r="AD4" i="41"/>
  <c r="AD4" i="38"/>
  <c r="X4" i="41"/>
  <c r="X4" i="38"/>
  <c r="X4" i="39"/>
  <c r="X4" i="40"/>
  <c r="AG4" i="39"/>
  <c r="AG4" i="40"/>
  <c r="AG4" i="38"/>
  <c r="AG4" i="41"/>
  <c r="L5" i="41"/>
  <c r="L5" i="39"/>
  <c r="L5" i="40"/>
  <c r="L5" i="38"/>
  <c r="F5" i="39"/>
  <c r="F5" i="40"/>
  <c r="F5" i="41"/>
  <c r="F5" i="38"/>
  <c r="J5" i="39"/>
  <c r="J5" i="40"/>
  <c r="J5" i="41"/>
  <c r="J5" i="38"/>
  <c r="AC5" i="39"/>
  <c r="AC5" i="40"/>
  <c r="AC5" i="41"/>
  <c r="AC5" i="38"/>
  <c r="X5" i="41"/>
  <c r="X5" i="39"/>
  <c r="X5" i="40"/>
  <c r="X5" i="38"/>
  <c r="E4" i="39"/>
  <c r="E4" i="40"/>
  <c r="E4" i="38"/>
  <c r="E4" i="41"/>
  <c r="G4" i="40"/>
  <c r="G4" i="38"/>
  <c r="G4" i="41"/>
  <c r="G4" i="39"/>
  <c r="AB4" i="41"/>
  <c r="AB4" i="38"/>
  <c r="AB4" i="39"/>
  <c r="AB4" i="40"/>
  <c r="AA4" i="40"/>
  <c r="AA4" i="41"/>
  <c r="AA4" i="38"/>
  <c r="AA4" i="39"/>
  <c r="W4" i="40"/>
  <c r="W4" i="38"/>
  <c r="W4" i="41"/>
  <c r="W4" i="39"/>
  <c r="AF4" i="41"/>
  <c r="AF4" i="38"/>
  <c r="AF4" i="39"/>
  <c r="AF4" i="40"/>
  <c r="O4" i="40"/>
  <c r="O4" i="38"/>
  <c r="O4" i="41"/>
  <c r="O4" i="39"/>
  <c r="C4" i="40"/>
  <c r="C4" i="38"/>
  <c r="C4" i="41"/>
  <c r="C4" i="39"/>
  <c r="K5" i="40"/>
  <c r="K5" i="41"/>
  <c r="K5" i="38"/>
  <c r="K5" i="39"/>
  <c r="H5" i="41"/>
  <c r="H5" i="39"/>
  <c r="H5" i="38"/>
  <c r="H5" i="40"/>
  <c r="J7" i="18"/>
  <c r="J7" i="34"/>
  <c r="AG4" i="18"/>
  <c r="AG4" i="34"/>
  <c r="B5" i="18"/>
  <c r="B5" i="34"/>
  <c r="V7" i="34"/>
  <c r="V7" i="18"/>
  <c r="Z4" i="18"/>
  <c r="Z4" i="34"/>
  <c r="AG5" i="18"/>
  <c r="AG5" i="34"/>
  <c r="Y7" i="18"/>
  <c r="Y7" i="34"/>
  <c r="O5" i="34"/>
  <c r="O5" i="18"/>
  <c r="J4" i="18"/>
  <c r="J4" i="34"/>
  <c r="N7" i="34"/>
  <c r="N7" i="18"/>
  <c r="I7" i="18"/>
  <c r="I7" i="34"/>
  <c r="AG7" i="18"/>
  <c r="AG7" i="34"/>
  <c r="X4" i="34"/>
  <c r="X4" i="18"/>
  <c r="W5" i="34"/>
  <c r="W5" i="18"/>
  <c r="I4" i="18"/>
  <c r="I4" i="34"/>
  <c r="I5" i="34"/>
  <c r="I5" i="18"/>
  <c r="R5" i="18"/>
  <c r="R5" i="34"/>
  <c r="L4" i="34"/>
  <c r="L4" i="18"/>
  <c r="L5" i="18"/>
  <c r="L5" i="34"/>
  <c r="X7" i="18"/>
  <c r="X7" i="34"/>
  <c r="AB7" i="34"/>
  <c r="AB7" i="18"/>
  <c r="S7" i="34"/>
  <c r="S7" i="18"/>
  <c r="H7" i="18"/>
  <c r="H7" i="34"/>
  <c r="F7" i="34"/>
  <c r="F7" i="18"/>
  <c r="E4" i="34"/>
  <c r="E4" i="18"/>
  <c r="G7" i="34"/>
  <c r="G7" i="18"/>
  <c r="P5" i="18"/>
  <c r="P5" i="34"/>
  <c r="H5" i="34"/>
  <c r="H5" i="18"/>
  <c r="M7" i="34"/>
  <c r="M7" i="18"/>
  <c r="P4" i="18"/>
  <c r="P4" i="34"/>
  <c r="AD5" i="34"/>
  <c r="AD5" i="18"/>
  <c r="AC4" i="34"/>
  <c r="AC4" i="18"/>
  <c r="U7" i="34"/>
  <c r="U7" i="18"/>
  <c r="AA7" i="34"/>
  <c r="AA7" i="18"/>
  <c r="G4" i="34"/>
  <c r="G4" i="18"/>
  <c r="AF4" i="18"/>
  <c r="AF4" i="34"/>
  <c r="F5" i="34"/>
  <c r="F5" i="18"/>
  <c r="AE5" i="34"/>
  <c r="AE5" i="18"/>
  <c r="C4" i="18"/>
  <c r="C4" i="34"/>
  <c r="V4" i="34"/>
  <c r="V4" i="18"/>
  <c r="Z5" i="18"/>
  <c r="Z5" i="34"/>
  <c r="B4" i="34"/>
  <c r="B4" i="18"/>
  <c r="C5" i="18"/>
  <c r="C5" i="34"/>
  <c r="P7" i="18"/>
  <c r="P7" i="34"/>
  <c r="T7" i="34"/>
  <c r="T7" i="18"/>
  <c r="K7" i="18"/>
  <c r="K7" i="34"/>
  <c r="E7" i="34"/>
  <c r="E7" i="18"/>
  <c r="R4" i="18"/>
  <c r="R4" i="34"/>
  <c r="F4" i="34"/>
  <c r="F4" i="18"/>
  <c r="V5" i="34"/>
  <c r="V5" i="18"/>
  <c r="AC7" i="34"/>
  <c r="AC7" i="18"/>
  <c r="Y5" i="34"/>
  <c r="Y5" i="18"/>
  <c r="AD4" i="34"/>
  <c r="AD4" i="18"/>
  <c r="AF5" i="18"/>
  <c r="AF5" i="34"/>
  <c r="K5" i="18"/>
  <c r="K5" i="34"/>
  <c r="AC5" i="34"/>
  <c r="AC5" i="18"/>
  <c r="D5" i="18"/>
  <c r="D5" i="34"/>
  <c r="H4" i="34"/>
  <c r="H4" i="18"/>
  <c r="T4" i="34"/>
  <c r="T4" i="18"/>
  <c r="AA5" i="18"/>
  <c r="AA5" i="34"/>
  <c r="N5" i="34"/>
  <c r="N5" i="18"/>
  <c r="W4" i="34"/>
  <c r="W4" i="18"/>
  <c r="O4" i="34"/>
  <c r="O4" i="18"/>
  <c r="AE7" i="34"/>
  <c r="AE7" i="18"/>
  <c r="L7" i="34"/>
  <c r="L7" i="18"/>
  <c r="R7" i="18"/>
  <c r="R7" i="34"/>
  <c r="AF7" i="18"/>
  <c r="AF7" i="34"/>
  <c r="M5" i="34"/>
  <c r="M5" i="18"/>
  <c r="AA4" i="18"/>
  <c r="AA4" i="34"/>
  <c r="G5" i="34"/>
  <c r="G5" i="18"/>
  <c r="AB4" i="34"/>
  <c r="AB4" i="18"/>
  <c r="N4" i="34"/>
  <c r="N4" i="18"/>
  <c r="K4" i="18"/>
  <c r="K4" i="34"/>
  <c r="M4" i="34"/>
  <c r="M4" i="18"/>
  <c r="AB5" i="18"/>
  <c r="AB5" i="34"/>
  <c r="W7" i="34"/>
  <c r="W7" i="18"/>
  <c r="D7" i="34"/>
  <c r="D7" i="18"/>
  <c r="B7" i="18"/>
  <c r="B7" i="34"/>
  <c r="C7" i="34"/>
  <c r="C7" i="18"/>
  <c r="S4" i="18"/>
  <c r="S4" i="34"/>
  <c r="U5" i="34"/>
  <c r="U5" i="18"/>
  <c r="U4" i="34"/>
  <c r="U4" i="18"/>
  <c r="AD7" i="34"/>
  <c r="AD7" i="18"/>
  <c r="S5" i="18"/>
  <c r="S5" i="34"/>
  <c r="Y4" i="18"/>
  <c r="Y4" i="34"/>
  <c r="Q4" i="18"/>
  <c r="Q4" i="34"/>
  <c r="D4" i="34"/>
  <c r="D4" i="18"/>
  <c r="Q5" i="18"/>
  <c r="Q5" i="34"/>
  <c r="AE4" i="34"/>
  <c r="AE4" i="18"/>
  <c r="J5" i="18"/>
  <c r="J5" i="34"/>
  <c r="T5" i="18"/>
  <c r="T5" i="34"/>
  <c r="X5" i="34"/>
  <c r="X5" i="18"/>
  <c r="O7" i="34"/>
  <c r="O7" i="18"/>
  <c r="Z7" i="18"/>
  <c r="Z7" i="34"/>
  <c r="Q7" i="18"/>
  <c r="Q7" i="34"/>
  <c r="E5" i="34"/>
  <c r="E5" i="18"/>
  <c r="H9" i="40" l="1"/>
  <c r="H8" i="40"/>
  <c r="H7" i="40"/>
  <c r="K9" i="39"/>
  <c r="K7" i="39"/>
  <c r="K8" i="39"/>
  <c r="C11" i="39"/>
  <c r="C3" i="39"/>
  <c r="C10" i="39"/>
  <c r="C6" i="39"/>
  <c r="O11" i="39"/>
  <c r="O3" i="39"/>
  <c r="O6" i="39"/>
  <c r="O10" i="39"/>
  <c r="AF11" i="40"/>
  <c r="AF3" i="40"/>
  <c r="AF6" i="40"/>
  <c r="AF10" i="40"/>
  <c r="W11" i="39"/>
  <c r="W3" i="39"/>
  <c r="W6" i="39"/>
  <c r="W10" i="39"/>
  <c r="AA10" i="39"/>
  <c r="AA3" i="39"/>
  <c r="AA11" i="39"/>
  <c r="AA6" i="39"/>
  <c r="AB11" i="40"/>
  <c r="AB3" i="40"/>
  <c r="AB6" i="40"/>
  <c r="AB10" i="40"/>
  <c r="G11" i="39"/>
  <c r="G3" i="39"/>
  <c r="G10" i="39"/>
  <c r="G6" i="39"/>
  <c r="E11" i="41"/>
  <c r="E3" i="41"/>
  <c r="E6" i="41"/>
  <c r="E10" i="41"/>
  <c r="X8" i="38"/>
  <c r="X9" i="38"/>
  <c r="X7" i="38"/>
  <c r="AC9" i="38"/>
  <c r="AC7" i="38"/>
  <c r="AC8" i="38"/>
  <c r="J7" i="38"/>
  <c r="J9" i="38"/>
  <c r="J8" i="38"/>
  <c r="F9" i="38"/>
  <c r="F8" i="38"/>
  <c r="F7" i="38"/>
  <c r="L8" i="38"/>
  <c r="L7" i="38"/>
  <c r="L9" i="38"/>
  <c r="AG11" i="41"/>
  <c r="AG3" i="41"/>
  <c r="AG6" i="41"/>
  <c r="AG10" i="41"/>
  <c r="X11" i="40"/>
  <c r="X3" i="40"/>
  <c r="X6" i="40"/>
  <c r="X10" i="40"/>
  <c r="AD3" i="38"/>
  <c r="AD10" i="38"/>
  <c r="AD11" i="38"/>
  <c r="AD6" i="38"/>
  <c r="AC11" i="41"/>
  <c r="AC3" i="41"/>
  <c r="AC6" i="41"/>
  <c r="AC10" i="41"/>
  <c r="T11" i="40"/>
  <c r="T3" i="40"/>
  <c r="T6" i="40"/>
  <c r="T10" i="40"/>
  <c r="H11" i="40"/>
  <c r="H3" i="40"/>
  <c r="H6" i="40"/>
  <c r="H10" i="40"/>
  <c r="L11" i="40"/>
  <c r="L3" i="40"/>
  <c r="L6" i="40"/>
  <c r="L10" i="40"/>
  <c r="Z7" i="38"/>
  <c r="Z9" i="38"/>
  <c r="Z8" i="38"/>
  <c r="Y8" i="38"/>
  <c r="Y7" i="38"/>
  <c r="Y9" i="38"/>
  <c r="P9" i="40"/>
  <c r="P7" i="40"/>
  <c r="P8" i="40"/>
  <c r="V9" i="38"/>
  <c r="V8" i="38"/>
  <c r="V7" i="38"/>
  <c r="U9" i="41"/>
  <c r="U7" i="41"/>
  <c r="U8" i="41"/>
  <c r="P11" i="40"/>
  <c r="P3" i="40"/>
  <c r="P6" i="40"/>
  <c r="P10" i="40"/>
  <c r="U11" i="41"/>
  <c r="U3" i="41"/>
  <c r="U6" i="41"/>
  <c r="U10" i="41"/>
  <c r="F3" i="38"/>
  <c r="F6" i="38"/>
  <c r="F10" i="38"/>
  <c r="F11" i="38"/>
  <c r="R8" i="38"/>
  <c r="R7" i="38"/>
  <c r="R9" i="38"/>
  <c r="AE9" i="38"/>
  <c r="AE8" i="38"/>
  <c r="AE7" i="38"/>
  <c r="AB8" i="38"/>
  <c r="AB9" i="38"/>
  <c r="AB7" i="38"/>
  <c r="G9" i="39"/>
  <c r="G7" i="39"/>
  <c r="G8" i="39"/>
  <c r="B6" i="38"/>
  <c r="B3" i="38"/>
  <c r="B11" i="38"/>
  <c r="B10" i="38"/>
  <c r="Q11" i="41"/>
  <c r="Q3" i="41"/>
  <c r="Q6" i="41"/>
  <c r="Q10" i="41"/>
  <c r="S10" i="39"/>
  <c r="S3" i="39"/>
  <c r="S6" i="39"/>
  <c r="S11" i="39"/>
  <c r="M11" i="41"/>
  <c r="M3" i="41"/>
  <c r="M10" i="41"/>
  <c r="M6" i="41"/>
  <c r="AF9" i="40"/>
  <c r="AF7" i="40"/>
  <c r="AF8" i="40"/>
  <c r="S7" i="39"/>
  <c r="S8" i="39"/>
  <c r="S9" i="39"/>
  <c r="AG8" i="38"/>
  <c r="AG7" i="38"/>
  <c r="AG9" i="38"/>
  <c r="B9" i="38"/>
  <c r="B7" i="38"/>
  <c r="B8" i="38"/>
  <c r="I9" i="38"/>
  <c r="I7" i="38"/>
  <c r="I8" i="38"/>
  <c r="M9" i="38"/>
  <c r="M7" i="38"/>
  <c r="M8" i="38"/>
  <c r="D9" i="40"/>
  <c r="D7" i="40"/>
  <c r="D8" i="40"/>
  <c r="Z10" i="38"/>
  <c r="Z6" i="38"/>
  <c r="Z3" i="38"/>
  <c r="Z11" i="38"/>
  <c r="Y11" i="41"/>
  <c r="Y3" i="41"/>
  <c r="Y6" i="41"/>
  <c r="Y10" i="41"/>
  <c r="V3" i="38"/>
  <c r="V6" i="38"/>
  <c r="V11" i="38"/>
  <c r="V10" i="38"/>
  <c r="J10" i="38"/>
  <c r="J11" i="38"/>
  <c r="J6" i="38"/>
  <c r="J3" i="38"/>
  <c r="D11" i="40"/>
  <c r="D3" i="40"/>
  <c r="D6" i="40"/>
  <c r="D10" i="40"/>
  <c r="Q9" i="41"/>
  <c r="Q7" i="41"/>
  <c r="Q8" i="41"/>
  <c r="N9" i="38"/>
  <c r="N8" i="38"/>
  <c r="N7" i="38"/>
  <c r="C9" i="39"/>
  <c r="C7" i="39"/>
  <c r="C8" i="39"/>
  <c r="E9" i="41"/>
  <c r="E7" i="41"/>
  <c r="E8" i="41"/>
  <c r="AE3" i="38"/>
  <c r="AE6" i="38"/>
  <c r="AE10" i="38"/>
  <c r="AE11" i="38"/>
  <c r="N3" i="38"/>
  <c r="N11" i="38"/>
  <c r="N10" i="38"/>
  <c r="N6" i="38"/>
  <c r="I11" i="41"/>
  <c r="I3" i="41"/>
  <c r="I10" i="41"/>
  <c r="I6" i="41"/>
  <c r="W9" i="39"/>
  <c r="W7" i="39"/>
  <c r="W8" i="39"/>
  <c r="O8" i="38"/>
  <c r="O7" i="38"/>
  <c r="O9" i="38"/>
  <c r="AD9" i="38"/>
  <c r="AD8" i="38"/>
  <c r="AD7" i="38"/>
  <c r="R10" i="38"/>
  <c r="R11" i="38"/>
  <c r="R6" i="38"/>
  <c r="R3" i="38"/>
  <c r="K10" i="39"/>
  <c r="K11" i="39"/>
  <c r="K3" i="39"/>
  <c r="K6" i="39"/>
  <c r="T7" i="38"/>
  <c r="T9" i="38"/>
  <c r="T8" i="38"/>
  <c r="AA9" i="39"/>
  <c r="AA7" i="39"/>
  <c r="AA8" i="39"/>
  <c r="H7" i="38"/>
  <c r="H8" i="38"/>
  <c r="H9" i="38"/>
  <c r="K9" i="38"/>
  <c r="K8" i="38"/>
  <c r="K7" i="38"/>
  <c r="C11" i="41"/>
  <c r="C3" i="41"/>
  <c r="C6" i="41"/>
  <c r="C10" i="41"/>
  <c r="O11" i="41"/>
  <c r="O3" i="41"/>
  <c r="O6" i="41"/>
  <c r="O10" i="41"/>
  <c r="AF11" i="39"/>
  <c r="AF3" i="39"/>
  <c r="AF6" i="39"/>
  <c r="AF10" i="39"/>
  <c r="W11" i="41"/>
  <c r="W3" i="41"/>
  <c r="W10" i="41"/>
  <c r="W6" i="41"/>
  <c r="AA3" i="38"/>
  <c r="AA6" i="38"/>
  <c r="AA11" i="38"/>
  <c r="AA10" i="38"/>
  <c r="AB11" i="39"/>
  <c r="AB3" i="39"/>
  <c r="AB6" i="39"/>
  <c r="AB10" i="39"/>
  <c r="G11" i="41"/>
  <c r="G3" i="41"/>
  <c r="G6" i="41"/>
  <c r="G10" i="41"/>
  <c r="E3" i="38"/>
  <c r="E6" i="38"/>
  <c r="E10" i="38"/>
  <c r="E11" i="38"/>
  <c r="X9" i="40"/>
  <c r="X7" i="40"/>
  <c r="X8" i="40"/>
  <c r="AC9" i="41"/>
  <c r="AC7" i="41"/>
  <c r="AC8" i="41"/>
  <c r="J9" i="41"/>
  <c r="J7" i="41"/>
  <c r="J8" i="41"/>
  <c r="F9" i="41"/>
  <c r="F7" i="41"/>
  <c r="F8" i="41"/>
  <c r="L9" i="40"/>
  <c r="L7" i="40"/>
  <c r="L8" i="40"/>
  <c r="AG3" i="38"/>
  <c r="AG6" i="38"/>
  <c r="AG10" i="38"/>
  <c r="AG11" i="38"/>
  <c r="X11" i="39"/>
  <c r="X3" i="39"/>
  <c r="X6" i="39"/>
  <c r="X10" i="39"/>
  <c r="AD11" i="41"/>
  <c r="AD3" i="41"/>
  <c r="AD6" i="41"/>
  <c r="AD10" i="41"/>
  <c r="AC3" i="38"/>
  <c r="AC6" i="38"/>
  <c r="AC10" i="38"/>
  <c r="AC11" i="38"/>
  <c r="T11" i="39"/>
  <c r="T3" i="39"/>
  <c r="T6" i="39"/>
  <c r="T10" i="39"/>
  <c r="H11" i="39"/>
  <c r="H3" i="39"/>
  <c r="H6" i="39"/>
  <c r="H10" i="39"/>
  <c r="L11" i="39"/>
  <c r="L3" i="39"/>
  <c r="L6" i="39"/>
  <c r="L10" i="39"/>
  <c r="Z9" i="41"/>
  <c r="Z7" i="41"/>
  <c r="Z8" i="41"/>
  <c r="Y9" i="41"/>
  <c r="Y7" i="41"/>
  <c r="Y8" i="41"/>
  <c r="P7" i="38"/>
  <c r="P9" i="38"/>
  <c r="P8" i="38"/>
  <c r="V9" i="41"/>
  <c r="V7" i="41"/>
  <c r="V8" i="41"/>
  <c r="U9" i="38"/>
  <c r="U7" i="38"/>
  <c r="U8" i="38"/>
  <c r="P11" i="39"/>
  <c r="P3" i="39"/>
  <c r="P6" i="39"/>
  <c r="P10" i="39"/>
  <c r="U3" i="38"/>
  <c r="U10" i="38"/>
  <c r="U11" i="38"/>
  <c r="U6" i="38"/>
  <c r="F11" i="41"/>
  <c r="F3" i="41"/>
  <c r="F6" i="41"/>
  <c r="F10" i="41"/>
  <c r="R9" i="41"/>
  <c r="R7" i="41"/>
  <c r="R8" i="41"/>
  <c r="AE9" i="39"/>
  <c r="AE7" i="39"/>
  <c r="AE8" i="39"/>
  <c r="AB9" i="40"/>
  <c r="AB7" i="40"/>
  <c r="AB8" i="40"/>
  <c r="G8" i="38"/>
  <c r="G7" i="38"/>
  <c r="G9" i="38"/>
  <c r="B11" i="41"/>
  <c r="B3" i="41"/>
  <c r="B6" i="41"/>
  <c r="B10" i="41"/>
  <c r="Q3" i="38"/>
  <c r="Q6" i="38"/>
  <c r="Q10" i="38"/>
  <c r="Q11" i="38"/>
  <c r="S6" i="41"/>
  <c r="S11" i="41"/>
  <c r="S10" i="41"/>
  <c r="S3" i="41"/>
  <c r="M3" i="38"/>
  <c r="M6" i="38"/>
  <c r="M10" i="38"/>
  <c r="M11" i="38"/>
  <c r="AF7" i="38"/>
  <c r="AF9" i="38"/>
  <c r="AF8" i="38"/>
  <c r="S9" i="38"/>
  <c r="S8" i="38"/>
  <c r="S7" i="38"/>
  <c r="AG9" i="40"/>
  <c r="AG7" i="40"/>
  <c r="AG8" i="40"/>
  <c r="B9" i="41"/>
  <c r="B7" i="41"/>
  <c r="B8" i="41"/>
  <c r="I9" i="41"/>
  <c r="I7" i="41"/>
  <c r="I8" i="41"/>
  <c r="M9" i="41"/>
  <c r="M7" i="41"/>
  <c r="M8" i="41"/>
  <c r="D9" i="38"/>
  <c r="D8" i="38"/>
  <c r="D7" i="38"/>
  <c r="Z11" i="41"/>
  <c r="Z10" i="41"/>
  <c r="Z3" i="41"/>
  <c r="Z6" i="41"/>
  <c r="Y3" i="38"/>
  <c r="Y6" i="38"/>
  <c r="Y11" i="38"/>
  <c r="Y10" i="38"/>
  <c r="V11" i="41"/>
  <c r="V3" i="41"/>
  <c r="V6" i="41"/>
  <c r="V10" i="41"/>
  <c r="J11" i="41"/>
  <c r="J6" i="41"/>
  <c r="J10" i="41"/>
  <c r="J3" i="41"/>
  <c r="D11" i="39"/>
  <c r="D3" i="39"/>
  <c r="D6" i="39"/>
  <c r="D10" i="39"/>
  <c r="Q8" i="38"/>
  <c r="Q7" i="38"/>
  <c r="Q9" i="38"/>
  <c r="N9" i="41"/>
  <c r="N7" i="41"/>
  <c r="N8" i="41"/>
  <c r="C9" i="38"/>
  <c r="C8" i="38"/>
  <c r="C7" i="38"/>
  <c r="E9" i="40"/>
  <c r="E7" i="40"/>
  <c r="E8" i="40"/>
  <c r="AE11" i="39"/>
  <c r="AE3" i="39"/>
  <c r="AE6" i="39"/>
  <c r="AE10" i="39"/>
  <c r="N11" i="41"/>
  <c r="N3" i="41"/>
  <c r="N10" i="41"/>
  <c r="N6" i="41"/>
  <c r="I3" i="38"/>
  <c r="I6" i="38"/>
  <c r="I10" i="38"/>
  <c r="I11" i="38"/>
  <c r="W8" i="38"/>
  <c r="W9" i="38"/>
  <c r="W7" i="38"/>
  <c r="O9" i="39"/>
  <c r="O7" i="39"/>
  <c r="O8" i="39"/>
  <c r="AD9" i="41"/>
  <c r="AD7" i="41"/>
  <c r="AD8" i="41"/>
  <c r="R11" i="41"/>
  <c r="R10" i="41"/>
  <c r="R6" i="41"/>
  <c r="R3" i="41"/>
  <c r="K11" i="41"/>
  <c r="K3" i="41"/>
  <c r="K6" i="41"/>
  <c r="K10" i="41"/>
  <c r="T9" i="40"/>
  <c r="T7" i="40"/>
  <c r="T8" i="40"/>
  <c r="AA9" i="38"/>
  <c r="AA7" i="38"/>
  <c r="AA8" i="38"/>
  <c r="H9" i="39"/>
  <c r="H8" i="39"/>
  <c r="H7" i="39"/>
  <c r="K9" i="41"/>
  <c r="K7" i="41"/>
  <c r="K8" i="41"/>
  <c r="C3" i="38"/>
  <c r="C10" i="38"/>
  <c r="C11" i="38"/>
  <c r="C6" i="38"/>
  <c r="O3" i="38"/>
  <c r="O6" i="38"/>
  <c r="O11" i="38"/>
  <c r="O10" i="38"/>
  <c r="AF3" i="38"/>
  <c r="AF6" i="38"/>
  <c r="AF10" i="38"/>
  <c r="AF11" i="38"/>
  <c r="W3" i="38"/>
  <c r="W10" i="38"/>
  <c r="W6" i="38"/>
  <c r="W11" i="38"/>
  <c r="AA6" i="41"/>
  <c r="AA3" i="41"/>
  <c r="AA10" i="41"/>
  <c r="AA11" i="41"/>
  <c r="AB3" i="38"/>
  <c r="AB6" i="38"/>
  <c r="AB11" i="38"/>
  <c r="AB10" i="38"/>
  <c r="G3" i="38"/>
  <c r="G6" i="38"/>
  <c r="G10" i="38"/>
  <c r="G11" i="38"/>
  <c r="E11" i="40"/>
  <c r="E3" i="40"/>
  <c r="E6" i="40"/>
  <c r="E10" i="40"/>
  <c r="X9" i="39"/>
  <c r="X7" i="39"/>
  <c r="X8" i="39"/>
  <c r="AC9" i="40"/>
  <c r="AC7" i="40"/>
  <c r="AC8" i="40"/>
  <c r="J9" i="40"/>
  <c r="J8" i="40"/>
  <c r="J7" i="40"/>
  <c r="F9" i="40"/>
  <c r="F7" i="40"/>
  <c r="F8" i="40"/>
  <c r="L9" i="39"/>
  <c r="L7" i="39"/>
  <c r="L8" i="39"/>
  <c r="AG11" i="40"/>
  <c r="AG3" i="40"/>
  <c r="AG6" i="40"/>
  <c r="AG10" i="40"/>
  <c r="X3" i="38"/>
  <c r="X11" i="38"/>
  <c r="X10" i="38"/>
  <c r="X6" i="38"/>
  <c r="AD11" i="40"/>
  <c r="AD3" i="40"/>
  <c r="AD6" i="40"/>
  <c r="AD10" i="40"/>
  <c r="AC11" i="40"/>
  <c r="AC3" i="40"/>
  <c r="AC6" i="40"/>
  <c r="AC10" i="40"/>
  <c r="T3" i="38"/>
  <c r="T6" i="38"/>
  <c r="T11" i="38"/>
  <c r="T10" i="38"/>
  <c r="H3" i="38"/>
  <c r="H11" i="38"/>
  <c r="H6" i="38"/>
  <c r="H10" i="38"/>
  <c r="L3" i="38"/>
  <c r="L6" i="38"/>
  <c r="L11" i="38"/>
  <c r="L10" i="38"/>
  <c r="Z7" i="40"/>
  <c r="Z8" i="40"/>
  <c r="Z9" i="40"/>
  <c r="Y9" i="40"/>
  <c r="Y7" i="40"/>
  <c r="Y8" i="40"/>
  <c r="P9" i="39"/>
  <c r="P7" i="39"/>
  <c r="P8" i="39"/>
  <c r="V9" i="40"/>
  <c r="V8" i="40"/>
  <c r="V7" i="40"/>
  <c r="U9" i="40"/>
  <c r="U8" i="40"/>
  <c r="U7" i="40"/>
  <c r="P3" i="38"/>
  <c r="P10" i="38"/>
  <c r="P6" i="38"/>
  <c r="P11" i="38"/>
  <c r="U11" i="40"/>
  <c r="U3" i="40"/>
  <c r="U10" i="40"/>
  <c r="U6" i="40"/>
  <c r="F11" i="40"/>
  <c r="F3" i="40"/>
  <c r="F6" i="40"/>
  <c r="F10" i="40"/>
  <c r="R9" i="40"/>
  <c r="R7" i="40"/>
  <c r="R8" i="40"/>
  <c r="AE9" i="41"/>
  <c r="AE7" i="41"/>
  <c r="AE8" i="41"/>
  <c r="AB9" i="39"/>
  <c r="AB7" i="39"/>
  <c r="AB8" i="39"/>
  <c r="G9" i="41"/>
  <c r="G7" i="41"/>
  <c r="G8" i="41"/>
  <c r="B10" i="40"/>
  <c r="B3" i="40"/>
  <c r="B11" i="40"/>
  <c r="B6" i="40"/>
  <c r="Q11" i="40"/>
  <c r="Q3" i="40"/>
  <c r="Q6" i="40"/>
  <c r="Q10" i="40"/>
  <c r="S3" i="38"/>
  <c r="S11" i="38"/>
  <c r="S10" i="38"/>
  <c r="S6" i="38"/>
  <c r="M11" i="40"/>
  <c r="M3" i="40"/>
  <c r="M6" i="40"/>
  <c r="M10" i="40"/>
  <c r="AF9" i="39"/>
  <c r="AF7" i="39"/>
  <c r="AF8" i="39"/>
  <c r="S8" i="41"/>
  <c r="S9" i="41"/>
  <c r="S7" i="41"/>
  <c r="AG9" i="39"/>
  <c r="AG7" i="39"/>
  <c r="AG8" i="39"/>
  <c r="B7" i="40"/>
  <c r="B9" i="40"/>
  <c r="B8" i="40"/>
  <c r="I9" i="40"/>
  <c r="I7" i="40"/>
  <c r="I8" i="40"/>
  <c r="M9" i="40"/>
  <c r="M7" i="40"/>
  <c r="M8" i="40"/>
  <c r="D9" i="39"/>
  <c r="D7" i="39"/>
  <c r="D8" i="39"/>
  <c r="Z10" i="40"/>
  <c r="Z11" i="40"/>
  <c r="Z3" i="40"/>
  <c r="Z6" i="40"/>
  <c r="Y11" i="40"/>
  <c r="Y3" i="40"/>
  <c r="Y6" i="40"/>
  <c r="Y10" i="40"/>
  <c r="V11" i="40"/>
  <c r="V3" i="40"/>
  <c r="V10" i="40"/>
  <c r="V6" i="40"/>
  <c r="J11" i="40"/>
  <c r="J3" i="40"/>
  <c r="J6" i="40"/>
  <c r="J10" i="40"/>
  <c r="D3" i="38"/>
  <c r="D6" i="38"/>
  <c r="D11" i="38"/>
  <c r="D10" i="38"/>
  <c r="Q9" i="40"/>
  <c r="Q7" i="40"/>
  <c r="Q8" i="40"/>
  <c r="N9" i="40"/>
  <c r="N7" i="40"/>
  <c r="N8" i="40"/>
  <c r="C8" i="41"/>
  <c r="C7" i="41"/>
  <c r="C9" i="41"/>
  <c r="E9" i="38"/>
  <c r="E7" i="38"/>
  <c r="E8" i="38"/>
  <c r="AE11" i="41"/>
  <c r="AE3" i="41"/>
  <c r="AE6" i="41"/>
  <c r="AE10" i="41"/>
  <c r="N11" i="40"/>
  <c r="N3" i="40"/>
  <c r="N6" i="40"/>
  <c r="N10" i="40"/>
  <c r="I11" i="40"/>
  <c r="I3" i="40"/>
  <c r="I6" i="40"/>
  <c r="I10" i="40"/>
  <c r="W9" i="41"/>
  <c r="W8" i="41"/>
  <c r="W7" i="41"/>
  <c r="O9" i="41"/>
  <c r="O7" i="41"/>
  <c r="O8" i="41"/>
  <c r="AD9" i="40"/>
  <c r="AD7" i="40"/>
  <c r="AD8" i="40"/>
  <c r="R11" i="40"/>
  <c r="R10" i="40"/>
  <c r="R3" i="40"/>
  <c r="R6" i="40"/>
  <c r="K3" i="38"/>
  <c r="K6" i="38"/>
  <c r="K10" i="38"/>
  <c r="K11" i="38"/>
  <c r="T9" i="39"/>
  <c r="T8" i="39"/>
  <c r="T7" i="39"/>
  <c r="AA9" i="41"/>
  <c r="AA7" i="41"/>
  <c r="AA8" i="41"/>
  <c r="H9" i="41"/>
  <c r="H7" i="41"/>
  <c r="H8" i="41"/>
  <c r="K9" i="40"/>
  <c r="K7" i="40"/>
  <c r="K8" i="40"/>
  <c r="C11" i="40"/>
  <c r="C3" i="40"/>
  <c r="C6" i="40"/>
  <c r="C10" i="40"/>
  <c r="O11" i="40"/>
  <c r="O3" i="40"/>
  <c r="O6" i="40"/>
  <c r="O10" i="40"/>
  <c r="AF11" i="41"/>
  <c r="AF3" i="41"/>
  <c r="AF10" i="41"/>
  <c r="AF6" i="41"/>
  <c r="W11" i="40"/>
  <c r="W3" i="40"/>
  <c r="W6" i="40"/>
  <c r="W10" i="40"/>
  <c r="AA11" i="40"/>
  <c r="AA3" i="40"/>
  <c r="AA6" i="40"/>
  <c r="AA10" i="40"/>
  <c r="AB11" i="41"/>
  <c r="AB3" i="41"/>
  <c r="AB6" i="41"/>
  <c r="AB10" i="41"/>
  <c r="G11" i="40"/>
  <c r="G3" i="40"/>
  <c r="G10" i="40"/>
  <c r="G6" i="40"/>
  <c r="E11" i="39"/>
  <c r="E3" i="39"/>
  <c r="E6" i="39"/>
  <c r="E10" i="39"/>
  <c r="X9" i="41"/>
  <c r="X7" i="41"/>
  <c r="X8" i="41"/>
  <c r="AC9" i="39"/>
  <c r="AC7" i="39"/>
  <c r="AC8" i="39"/>
  <c r="J9" i="39"/>
  <c r="J7" i="39"/>
  <c r="J8" i="39"/>
  <c r="F9" i="39"/>
  <c r="F8" i="39"/>
  <c r="F7" i="39"/>
  <c r="L9" i="41"/>
  <c r="L7" i="41"/>
  <c r="L8" i="41"/>
  <c r="AG11" i="39"/>
  <c r="AG3" i="39"/>
  <c r="AG6" i="39"/>
  <c r="AG10" i="39"/>
  <c r="X11" i="41"/>
  <c r="X3" i="41"/>
  <c r="X6" i="41"/>
  <c r="X10" i="41"/>
  <c r="AD11" i="39"/>
  <c r="AD3" i="39"/>
  <c r="AD6" i="39"/>
  <c r="AD10" i="39"/>
  <c r="AC11" i="39"/>
  <c r="AC3" i="39"/>
  <c r="AC6" i="39"/>
  <c r="AC10" i="39"/>
  <c r="T11" i="41"/>
  <c r="T3" i="41"/>
  <c r="T6" i="41"/>
  <c r="T10" i="41"/>
  <c r="H11" i="41"/>
  <c r="H3" i="41"/>
  <c r="H6" i="41"/>
  <c r="H10" i="41"/>
  <c r="L11" i="41"/>
  <c r="L3" i="41"/>
  <c r="L10" i="41"/>
  <c r="L6" i="41"/>
  <c r="Z9" i="39"/>
  <c r="Z7" i="39"/>
  <c r="Z8" i="39"/>
  <c r="Y9" i="39"/>
  <c r="Y7" i="39"/>
  <c r="Y8" i="39"/>
  <c r="P9" i="41"/>
  <c r="P7" i="41"/>
  <c r="P8" i="41"/>
  <c r="V9" i="39"/>
  <c r="V7" i="39"/>
  <c r="V8" i="39"/>
  <c r="U9" i="39"/>
  <c r="U7" i="39"/>
  <c r="U8" i="39"/>
  <c r="P11" i="41"/>
  <c r="P3" i="41"/>
  <c r="P6" i="41"/>
  <c r="P10" i="41"/>
  <c r="U11" i="39"/>
  <c r="U3" i="39"/>
  <c r="U6" i="39"/>
  <c r="U10" i="39"/>
  <c r="F11" i="39"/>
  <c r="F3" i="39"/>
  <c r="F10" i="39"/>
  <c r="F6" i="39"/>
  <c r="R9" i="39"/>
  <c r="R7" i="39"/>
  <c r="R8" i="39"/>
  <c r="AE9" i="40"/>
  <c r="AE7" i="40"/>
  <c r="AE8" i="40"/>
  <c r="AB9" i="41"/>
  <c r="AB7" i="41"/>
  <c r="AB8" i="41"/>
  <c r="G9" i="40"/>
  <c r="G8" i="40"/>
  <c r="G7" i="40"/>
  <c r="B11" i="39"/>
  <c r="B3" i="39"/>
  <c r="B10" i="39"/>
  <c r="B6" i="39"/>
  <c r="Q11" i="39"/>
  <c r="Q3" i="39"/>
  <c r="Q6" i="39"/>
  <c r="Q10" i="39"/>
  <c r="S11" i="40"/>
  <c r="S3" i="40"/>
  <c r="S6" i="40"/>
  <c r="S10" i="40"/>
  <c r="M11" i="39"/>
  <c r="M3" i="39"/>
  <c r="M6" i="39"/>
  <c r="M10" i="39"/>
  <c r="AF9" i="41"/>
  <c r="AF7" i="41"/>
  <c r="AF8" i="41"/>
  <c r="S9" i="40"/>
  <c r="S7" i="40"/>
  <c r="S8" i="40"/>
  <c r="AG9" i="41"/>
  <c r="AG7" i="41"/>
  <c r="AG8" i="41"/>
  <c r="B9" i="39"/>
  <c r="B7" i="39"/>
  <c r="B8" i="39"/>
  <c r="I9" i="39"/>
  <c r="I7" i="39"/>
  <c r="I8" i="39"/>
  <c r="M9" i="39"/>
  <c r="M8" i="39"/>
  <c r="M7" i="39"/>
  <c r="D9" i="41"/>
  <c r="D7" i="41"/>
  <c r="D8" i="41"/>
  <c r="Z11" i="39"/>
  <c r="Z10" i="39"/>
  <c r="Z3" i="39"/>
  <c r="Z6" i="39"/>
  <c r="Y11" i="39"/>
  <c r="Y3" i="39"/>
  <c r="Y6" i="39"/>
  <c r="Y10" i="39"/>
  <c r="V11" i="39"/>
  <c r="V3" i="39"/>
  <c r="V6" i="39"/>
  <c r="V10" i="39"/>
  <c r="J11" i="39"/>
  <c r="J3" i="39"/>
  <c r="J10" i="39"/>
  <c r="J6" i="39"/>
  <c r="D11" i="41"/>
  <c r="D3" i="41"/>
  <c r="D6" i="41"/>
  <c r="D10" i="41"/>
  <c r="Q9" i="39"/>
  <c r="Q7" i="39"/>
  <c r="Q8" i="39"/>
  <c r="N9" i="39"/>
  <c r="N8" i="39"/>
  <c r="N7" i="39"/>
  <c r="C9" i="40"/>
  <c r="C7" i="40"/>
  <c r="C8" i="40"/>
  <c r="E9" i="39"/>
  <c r="E7" i="39"/>
  <c r="E8" i="39"/>
  <c r="AE11" i="40"/>
  <c r="AE3" i="40"/>
  <c r="AE6" i="40"/>
  <c r="AE10" i="40"/>
  <c r="N11" i="39"/>
  <c r="N3" i="39"/>
  <c r="N6" i="39"/>
  <c r="N10" i="39"/>
  <c r="I11" i="39"/>
  <c r="I3" i="39"/>
  <c r="I10" i="39"/>
  <c r="I6" i="39"/>
  <c r="W9" i="40"/>
  <c r="W7" i="40"/>
  <c r="W8" i="40"/>
  <c r="O9" i="40"/>
  <c r="O7" i="40"/>
  <c r="O8" i="40"/>
  <c r="AD9" i="39"/>
  <c r="AD7" i="39"/>
  <c r="AD8" i="39"/>
  <c r="R11" i="39"/>
  <c r="R3" i="39"/>
  <c r="R10" i="39"/>
  <c r="R6" i="39"/>
  <c r="K11" i="40"/>
  <c r="K3" i="40"/>
  <c r="K6" i="40"/>
  <c r="K10" i="40"/>
  <c r="T9" i="41"/>
  <c r="T7" i="41"/>
  <c r="T8" i="41"/>
  <c r="AA9" i="40"/>
  <c r="AA7" i="40"/>
  <c r="AA8" i="40"/>
  <c r="S6" i="34"/>
  <c r="S11" i="34"/>
  <c r="S10" i="34"/>
  <c r="S3" i="34"/>
  <c r="AA9" i="34"/>
  <c r="AA8" i="34"/>
  <c r="R10" i="18"/>
  <c r="R11" i="18"/>
  <c r="R6" i="18"/>
  <c r="R3" i="18"/>
  <c r="I9" i="34"/>
  <c r="I8" i="34"/>
  <c r="AB9" i="34"/>
  <c r="AB8" i="34"/>
  <c r="T3" i="18"/>
  <c r="T6" i="18"/>
  <c r="T11" i="18"/>
  <c r="T10" i="18"/>
  <c r="C9" i="34"/>
  <c r="C8" i="34"/>
  <c r="G3" i="18"/>
  <c r="G6" i="18"/>
  <c r="G10" i="18"/>
  <c r="G11" i="18"/>
  <c r="AD8" i="18"/>
  <c r="AD9" i="18"/>
  <c r="P9" i="34"/>
  <c r="P8" i="34"/>
  <c r="L9" i="34"/>
  <c r="L8" i="34"/>
  <c r="I11" i="34"/>
  <c r="I3" i="34"/>
  <c r="I6" i="34"/>
  <c r="I10" i="34"/>
  <c r="B9" i="34"/>
  <c r="B8" i="34"/>
  <c r="E9" i="18"/>
  <c r="E8" i="18"/>
  <c r="N6" i="18"/>
  <c r="N11" i="18"/>
  <c r="N10" i="18"/>
  <c r="N3" i="18"/>
  <c r="I8" i="18"/>
  <c r="I9" i="18"/>
  <c r="X9" i="34"/>
  <c r="X8" i="34"/>
  <c r="M9" i="34"/>
  <c r="M8" i="34"/>
  <c r="T9" i="34"/>
  <c r="T8" i="34"/>
  <c r="AB3" i="18"/>
  <c r="AB6" i="18"/>
  <c r="AB10" i="18"/>
  <c r="AB11" i="18"/>
  <c r="K9" i="34"/>
  <c r="K8" i="34"/>
  <c r="C10" i="34"/>
  <c r="C11" i="34"/>
  <c r="C3" i="34"/>
  <c r="C6" i="34"/>
  <c r="T8" i="18"/>
  <c r="T9" i="18"/>
  <c r="D11" i="34"/>
  <c r="D3" i="34"/>
  <c r="D6" i="34"/>
  <c r="D10" i="34"/>
  <c r="AB8" i="18"/>
  <c r="AB9" i="18"/>
  <c r="AB11" i="34"/>
  <c r="AB3" i="34"/>
  <c r="AB6" i="34"/>
  <c r="AB10" i="34"/>
  <c r="O11" i="34"/>
  <c r="O3" i="34"/>
  <c r="O6" i="34"/>
  <c r="O10" i="34"/>
  <c r="T11" i="34"/>
  <c r="T3" i="34"/>
  <c r="T6" i="34"/>
  <c r="T10" i="34"/>
  <c r="K9" i="18"/>
  <c r="K8" i="18"/>
  <c r="C9" i="18"/>
  <c r="C8" i="18"/>
  <c r="C3" i="18"/>
  <c r="C6" i="18"/>
  <c r="C10" i="18"/>
  <c r="C11" i="18"/>
  <c r="G11" i="34"/>
  <c r="G3" i="34"/>
  <c r="G6" i="34"/>
  <c r="G10" i="34"/>
  <c r="AD9" i="34"/>
  <c r="AD8" i="34"/>
  <c r="P8" i="18"/>
  <c r="P9" i="18"/>
  <c r="L8" i="18"/>
  <c r="L9" i="18"/>
  <c r="I6" i="18"/>
  <c r="I3" i="18"/>
  <c r="I11" i="18"/>
  <c r="I10" i="18"/>
  <c r="B9" i="18"/>
  <c r="B8" i="18"/>
  <c r="AG11" i="34"/>
  <c r="AG3" i="34"/>
  <c r="AG6" i="34"/>
  <c r="AG10" i="34"/>
  <c r="X8" i="18"/>
  <c r="X9" i="18"/>
  <c r="AC8" i="18"/>
  <c r="AC9" i="18"/>
  <c r="AC6" i="18"/>
  <c r="AC3" i="18"/>
  <c r="AC10" i="18"/>
  <c r="AC11" i="18"/>
  <c r="AA9" i="18"/>
  <c r="AA8" i="18"/>
  <c r="D3" i="18"/>
  <c r="D6" i="18"/>
  <c r="D11" i="18"/>
  <c r="D10" i="18"/>
  <c r="M3" i="18"/>
  <c r="M11" i="18"/>
  <c r="M6" i="18"/>
  <c r="M10" i="18"/>
  <c r="AF9" i="34"/>
  <c r="AF8" i="34"/>
  <c r="W8" i="18"/>
  <c r="W9" i="18"/>
  <c r="J9" i="18"/>
  <c r="J8" i="18"/>
  <c r="M11" i="34"/>
  <c r="M3" i="34"/>
  <c r="M6" i="34"/>
  <c r="M10" i="34"/>
  <c r="G9" i="34"/>
  <c r="G8" i="34"/>
  <c r="W11" i="34"/>
  <c r="W3" i="34"/>
  <c r="W6" i="34"/>
  <c r="W10" i="34"/>
  <c r="H11" i="34"/>
  <c r="H3" i="34"/>
  <c r="H10" i="34"/>
  <c r="H6" i="34"/>
  <c r="AF8" i="18"/>
  <c r="AF9" i="18"/>
  <c r="V9" i="34"/>
  <c r="V8" i="34"/>
  <c r="B10" i="34"/>
  <c r="B3" i="34"/>
  <c r="B6" i="34"/>
  <c r="B11" i="34"/>
  <c r="AE9" i="34"/>
  <c r="AE8" i="34"/>
  <c r="P6" i="18"/>
  <c r="P3" i="18"/>
  <c r="P10" i="18"/>
  <c r="P11" i="18"/>
  <c r="L11" i="34"/>
  <c r="L3" i="34"/>
  <c r="L6" i="34"/>
  <c r="L10" i="34"/>
  <c r="W9" i="34"/>
  <c r="W8" i="34"/>
  <c r="AG9" i="18"/>
  <c r="AG8" i="18"/>
  <c r="AG6" i="18"/>
  <c r="AG3" i="18"/>
  <c r="AG11" i="18"/>
  <c r="AG10" i="18"/>
  <c r="Q9" i="34"/>
  <c r="Q8" i="34"/>
  <c r="M8" i="18"/>
  <c r="M9" i="18"/>
  <c r="Y9" i="18"/>
  <c r="Y8" i="18"/>
  <c r="AF11" i="34"/>
  <c r="AF3" i="34"/>
  <c r="AF10" i="34"/>
  <c r="AF6" i="34"/>
  <c r="O9" i="18"/>
  <c r="O8" i="18"/>
  <c r="E9" i="34"/>
  <c r="E8" i="34"/>
  <c r="S9" i="18"/>
  <c r="S8" i="18"/>
  <c r="N11" i="34"/>
  <c r="N3" i="34"/>
  <c r="N6" i="34"/>
  <c r="N10" i="34"/>
  <c r="AC9" i="34"/>
  <c r="AC8" i="34"/>
  <c r="AF3" i="18"/>
  <c r="AF6" i="18"/>
  <c r="AF10" i="18"/>
  <c r="AF11" i="18"/>
  <c r="H9" i="34"/>
  <c r="H8" i="34"/>
  <c r="O9" i="34"/>
  <c r="O8" i="34"/>
  <c r="O3" i="18"/>
  <c r="O6" i="18"/>
  <c r="O11" i="18"/>
  <c r="O10" i="18"/>
  <c r="J9" i="34"/>
  <c r="J8" i="34"/>
  <c r="U3" i="18"/>
  <c r="U6" i="18"/>
  <c r="U11" i="18"/>
  <c r="U10" i="18"/>
  <c r="G9" i="18"/>
  <c r="G8" i="18"/>
  <c r="W3" i="18"/>
  <c r="W10" i="18"/>
  <c r="W6" i="18"/>
  <c r="W11" i="18"/>
  <c r="V8" i="18"/>
  <c r="V9" i="18"/>
  <c r="B11" i="18"/>
  <c r="B3" i="18"/>
  <c r="B6" i="18"/>
  <c r="B10" i="18"/>
  <c r="Q6" i="18"/>
  <c r="Q3" i="18"/>
  <c r="Q11" i="18"/>
  <c r="Q10" i="18"/>
  <c r="AE3" i="18"/>
  <c r="AE6" i="18"/>
  <c r="AE10" i="18"/>
  <c r="AE11" i="18"/>
  <c r="Y11" i="34"/>
  <c r="Y3" i="34"/>
  <c r="Y6" i="34"/>
  <c r="Y10" i="34"/>
  <c r="U8" i="18"/>
  <c r="U9" i="18"/>
  <c r="K10" i="34"/>
  <c r="K11" i="34"/>
  <c r="K3" i="34"/>
  <c r="K6" i="34"/>
  <c r="AA11" i="34"/>
  <c r="AA10" i="34"/>
  <c r="AA3" i="34"/>
  <c r="AA6" i="34"/>
  <c r="N8" i="18"/>
  <c r="N9" i="18"/>
  <c r="D9" i="34"/>
  <c r="D8" i="34"/>
  <c r="AD6" i="18"/>
  <c r="AD10" i="18"/>
  <c r="AD11" i="18"/>
  <c r="AD3" i="18"/>
  <c r="F6" i="18"/>
  <c r="F10" i="18"/>
  <c r="F11" i="18"/>
  <c r="F3" i="18"/>
  <c r="Z9" i="34"/>
  <c r="Z8" i="34"/>
  <c r="F8" i="18"/>
  <c r="F9" i="18"/>
  <c r="E6" i="18"/>
  <c r="E3" i="18"/>
  <c r="E10" i="18"/>
  <c r="E11" i="18"/>
  <c r="R9" i="34"/>
  <c r="R8" i="34"/>
  <c r="X6" i="18"/>
  <c r="X11" i="18"/>
  <c r="X10" i="18"/>
  <c r="X3" i="18"/>
  <c r="J11" i="34"/>
  <c r="J3" i="34"/>
  <c r="J6" i="34"/>
  <c r="J10" i="34"/>
  <c r="Z10" i="34"/>
  <c r="Z3" i="34"/>
  <c r="Z6" i="34"/>
  <c r="Z11" i="34"/>
  <c r="S9" i="34"/>
  <c r="S8" i="34"/>
  <c r="R6" i="34"/>
  <c r="R10" i="34"/>
  <c r="R3" i="34"/>
  <c r="R11" i="34"/>
  <c r="V6" i="18"/>
  <c r="V11" i="18"/>
  <c r="V10" i="18"/>
  <c r="V3" i="18"/>
  <c r="H9" i="18"/>
  <c r="H8" i="18"/>
  <c r="Q8" i="18"/>
  <c r="Q9" i="18"/>
  <c r="S3" i="18"/>
  <c r="S6" i="18"/>
  <c r="S10" i="18"/>
  <c r="S11" i="18"/>
  <c r="Y9" i="34"/>
  <c r="Y8" i="34"/>
  <c r="V11" i="34"/>
  <c r="V3" i="34"/>
  <c r="V10" i="34"/>
  <c r="V6" i="34"/>
  <c r="AC11" i="34"/>
  <c r="AC3" i="34"/>
  <c r="AC6" i="34"/>
  <c r="AC10" i="34"/>
  <c r="Q11" i="34"/>
  <c r="Q3" i="34"/>
  <c r="Q6" i="34"/>
  <c r="Q10" i="34"/>
  <c r="H6" i="18"/>
  <c r="H10" i="18"/>
  <c r="H11" i="18"/>
  <c r="H3" i="18"/>
  <c r="AE8" i="18"/>
  <c r="AE9" i="18"/>
  <c r="P11" i="34"/>
  <c r="P3" i="34"/>
  <c r="P6" i="34"/>
  <c r="P10" i="34"/>
  <c r="L3" i="18"/>
  <c r="L10" i="18"/>
  <c r="L11" i="18"/>
  <c r="L6" i="18"/>
  <c r="AG9" i="34"/>
  <c r="AG8" i="34"/>
  <c r="U11" i="34"/>
  <c r="U3" i="34"/>
  <c r="U6" i="34"/>
  <c r="U10" i="34"/>
  <c r="AE11" i="34"/>
  <c r="AE3" i="34"/>
  <c r="AE6" i="34"/>
  <c r="AE10" i="34"/>
  <c r="Y6" i="18"/>
  <c r="Y3" i="18"/>
  <c r="Y11" i="18"/>
  <c r="Y10" i="18"/>
  <c r="U9" i="34"/>
  <c r="U8" i="34"/>
  <c r="K3" i="18"/>
  <c r="K6" i="18"/>
  <c r="K10" i="18"/>
  <c r="K11" i="18"/>
  <c r="AA3" i="18"/>
  <c r="AA6" i="18"/>
  <c r="AA11" i="18"/>
  <c r="AA10" i="18"/>
  <c r="N9" i="34"/>
  <c r="N8" i="34"/>
  <c r="D8" i="18"/>
  <c r="D9" i="18"/>
  <c r="AD11" i="34"/>
  <c r="AD3" i="34"/>
  <c r="AD6" i="34"/>
  <c r="AD10" i="34"/>
  <c r="F11" i="34"/>
  <c r="F3" i="34"/>
  <c r="F6" i="34"/>
  <c r="F10" i="34"/>
  <c r="Z9" i="18"/>
  <c r="Z8" i="18"/>
  <c r="F9" i="34"/>
  <c r="F8" i="34"/>
  <c r="E11" i="34"/>
  <c r="E3" i="34"/>
  <c r="E10" i="34"/>
  <c r="E6" i="34"/>
  <c r="R9" i="18"/>
  <c r="R8" i="18"/>
  <c r="X11" i="34"/>
  <c r="X3" i="34"/>
  <c r="X6" i="34"/>
  <c r="X10" i="34"/>
  <c r="J10" i="18"/>
  <c r="J11" i="18"/>
  <c r="J6" i="18"/>
  <c r="J3" i="18"/>
  <c r="Z10" i="18"/>
  <c r="Z6" i="18"/>
  <c r="Z3" i="18"/>
  <c r="Z11" i="18"/>
</calcChain>
</file>

<file path=xl/sharedStrings.xml><?xml version="1.0" encoding="utf-8"?>
<sst xmlns="http://schemas.openxmlformats.org/spreadsheetml/2006/main" count="1102" uniqueCount="523">
  <si>
    <t xml:space="preserve">Installed Base </t>
  </si>
  <si>
    <t xml:space="preserve">Current Standard </t>
  </si>
  <si>
    <t xml:space="preserve">Typical </t>
  </si>
  <si>
    <t xml:space="preserve">ENERGY STAR </t>
  </si>
  <si>
    <t xml:space="preserve">High </t>
  </si>
  <si>
    <t xml:space="preserve">Average Life (yrs) </t>
  </si>
  <si>
    <t xml:space="preserve">Retail Equipment Cost (2017$) </t>
  </si>
  <si>
    <t xml:space="preserve">Typical Capacity (gal) </t>
  </si>
  <si>
    <t xml:space="preserve">Uniform Energy Factor (UEF)* </t>
  </si>
  <si>
    <t xml:space="preserve">Total Installed Cost (2017$)** </t>
  </si>
  <si>
    <t xml:space="preserve">Annual Maintenance Cost (2017$)*** </t>
  </si>
  <si>
    <t xml:space="preserve">- </t>
  </si>
  <si>
    <t/>
  </si>
  <si>
    <t>Residential Equipment</t>
  </si>
  <si>
    <t>natural gas</t>
  </si>
  <si>
    <t>oil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</si>
  <si>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</si>
  <si>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</si>
  <si>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</si>
  <si>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</si>
  <si>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</si>
  <si>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</si>
  <si>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</si>
  <si>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</si>
  <si>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</si>
  <si>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</si>
  <si>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RKI000</t>
  </si>
  <si>
    <t>4. Residential Sector Key Indicators and Consumption</t>
  </si>
  <si>
    <t>(quadrillion Btu, unless otherwise noted)</t>
  </si>
  <si>
    <t>2019-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</si>
  <si>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</si>
  <si>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</si>
  <si>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</si>
  <si>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</si>
  <si>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</si>
  <si>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</si>
  <si>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</si>
  <si>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</si>
  <si>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</si>
  <si>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</si>
  <si>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</si>
  <si>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</si>
  <si>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</si>
  <si>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</si>
  <si>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</si>
  <si>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</si>
  <si>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</si>
  <si>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</si>
  <si>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</si>
  <si>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</si>
  <si>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</si>
  <si>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</si>
  <si>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</si>
  <si>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</si>
  <si>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</si>
  <si>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</si>
  <si>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</si>
  <si>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</si>
  <si>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</si>
  <si>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</si>
  <si>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</si>
  <si>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</si>
  <si>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</si>
  <si>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</si>
  <si>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</si>
  <si>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</si>
  <si>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</si>
  <si>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</si>
  <si>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</si>
  <si>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</si>
  <si>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</si>
  <si>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</si>
  <si>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</si>
  <si>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</si>
  <si>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</si>
  <si>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</si>
  <si>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</si>
  <si>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</si>
  <si>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</si>
  <si>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</si>
  <si>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</si>
  <si>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</si>
  <si>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</si>
  <si>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</si>
  <si>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</si>
  <si>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</si>
  <si>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</si>
  <si>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</si>
  <si>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</si>
  <si>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</si>
  <si>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</si>
  <si>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</si>
  <si>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</si>
  <si>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</si>
  <si>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</si>
  <si>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</si>
  <si>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</si>
  <si>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</si>
  <si>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</si>
  <si>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</si>
  <si>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</si>
  <si>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</si>
  <si>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</si>
  <si>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</si>
  <si>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 xml:space="preserve">   Other Uses 8/</t>
  </si>
  <si>
    <t>RKI000:ia_DeliveredEner</t>
  </si>
  <si>
    <t>RKI000:ja_MarketedRenew</t>
  </si>
  <si>
    <t xml:space="preserve"> Marketed Renewables (wood) 9/</t>
  </si>
  <si>
    <t>Delivered Energy Consumption by End Use</t>
  </si>
  <si>
    <t>RKI000:ka_SpaceHeating</t>
  </si>
  <si>
    <t xml:space="preserve"> Space Heating</t>
  </si>
  <si>
    <t>RKI000:ka_SpaceCooling</t>
  </si>
  <si>
    <t xml:space="preserve"> Space Cooling</t>
  </si>
  <si>
    <t>RKI000:ka_WaterHeating</t>
  </si>
  <si>
    <t xml:space="preserve"> Water Heating</t>
  </si>
  <si>
    <t>RKI000:ka_Refrigeration</t>
  </si>
  <si>
    <t xml:space="preserve"> Refrigeration</t>
  </si>
  <si>
    <t>RKI000:ka_Cooking</t>
  </si>
  <si>
    <t xml:space="preserve"> Cooking</t>
  </si>
  <si>
    <t>RKI000:ka_ClothesDryers</t>
  </si>
  <si>
    <t xml:space="preserve"> Clothes Dryers</t>
  </si>
  <si>
    <t>RKI000:ka_Freezers</t>
  </si>
  <si>
    <t xml:space="preserve"> Freezers</t>
  </si>
  <si>
    <t>RKI000:ka_Lighting</t>
  </si>
  <si>
    <t xml:space="preserve"> Lighting</t>
  </si>
  <si>
    <t>RKI000:ka_ClothesWasher</t>
  </si>
  <si>
    <t xml:space="preserve"> Clothes Washers 1/</t>
  </si>
  <si>
    <t>RKI000:ka_Dishwashers</t>
  </si>
  <si>
    <t xml:space="preserve"> Dishwashers 1/</t>
  </si>
  <si>
    <t>RKI000:ka_ColorTelevisi</t>
  </si>
  <si>
    <t xml:space="preserve"> Televisions and Related Equipment 2/</t>
  </si>
  <si>
    <t>RKI000:ka_PersonalCompu</t>
  </si>
  <si>
    <t xml:space="preserve"> Computers and Related Equipment 3/</t>
  </si>
  <si>
    <t>RKI000:ka_FurnaceFans</t>
  </si>
  <si>
    <t xml:space="preserve"> Furnace Fans and Boiler Circulation Pumps</t>
  </si>
  <si>
    <t>RKI000:ka_OtherUses</t>
  </si>
  <si>
    <t xml:space="preserve"> Other Uses 10/</t>
  </si>
  <si>
    <t>RKI000:ka_DeliveredEner</t>
  </si>
  <si>
    <t xml:space="preserve">   Delivered Energy</t>
  </si>
  <si>
    <t>RKI000:la_ElectricityRe</t>
  </si>
  <si>
    <t>Electricity Related Losses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</si>
  <si>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</si>
  <si>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</si>
  <si>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</si>
  <si>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</si>
  <si>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</si>
  <si>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</si>
  <si>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</si>
  <si>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</si>
  <si>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</si>
  <si>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</si>
  <si>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</si>
  <si>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</si>
  <si>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</si>
  <si>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</si>
  <si>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</si>
  <si>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>RKI000:ma_Total</t>
  </si>
  <si>
    <t xml:space="preserve">   Total</t>
  </si>
  <si>
    <t>Nonmarketed Renewables 11/</t>
  </si>
  <si>
    <t>RKI000:na_GeothermalHea</t>
  </si>
  <si>
    <t xml:space="preserve">  Geothermal Heat Pumps</t>
  </si>
  <si>
    <t>RKI000:na_SolarHotWater</t>
  </si>
  <si>
    <t xml:space="preserve">  Solar Hot Water Heating</t>
  </si>
  <si>
    <t>RKI000:na_SolarPhotovol</t>
  </si>
  <si>
    <t xml:space="preserve">  Solar Photovoltaic</t>
  </si>
  <si>
    <t>RKI000:na_WindHuffPuff</t>
  </si>
  <si>
    <t xml:space="preserve">  Wind</t>
  </si>
  <si>
    <t>RKI000:na_Total</t>
  </si>
  <si>
    <t xml:space="preserve">    Total</t>
  </si>
  <si>
    <t>Heating Degree Days</t>
  </si>
  <si>
    <t>RKI000:hdd_NewEngland</t>
  </si>
  <si>
    <t xml:space="preserve">   New England</t>
  </si>
  <si>
    <t>RKI000:hdd_MiddleAtlant</t>
  </si>
  <si>
    <t xml:space="preserve">   Middle Atlantic</t>
  </si>
  <si>
    <t>RKI000:hdd_EastNorthCen</t>
  </si>
  <si>
    <t xml:space="preserve">   East North Central</t>
  </si>
  <si>
    <t>RKI000:hdd_WestNorthCen</t>
  </si>
  <si>
    <t xml:space="preserve">   West North Central</t>
  </si>
  <si>
    <t>RKI000:hdd_SouthAtlantc</t>
  </si>
  <si>
    <t xml:space="preserve">   South Atlantic</t>
  </si>
  <si>
    <t>RKI000:hdd_EastSouthCen</t>
  </si>
  <si>
    <t xml:space="preserve">   East South Central</t>
  </si>
  <si>
    <t>RKI000:hdd_WestSouthCen</t>
  </si>
  <si>
    <t xml:space="preserve">   West South Central</t>
  </si>
  <si>
    <t>RKI000:hdd_Mountain</t>
  </si>
  <si>
    <t xml:space="preserve">   Mountain</t>
  </si>
  <si>
    <t>RKI000:hdd_Pacific</t>
  </si>
  <si>
    <t xml:space="preserve">   Pacific</t>
  </si>
  <si>
    <t>RKI000:hdd_UnitedStates</t>
  </si>
  <si>
    <t xml:space="preserve">      United 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</si>
  <si>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</si>
  <si>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</si>
  <si>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</si>
  <si>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</si>
  <si>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</si>
  <si>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</si>
  <si>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</si>
  <si>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</si>
  <si>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</si>
  <si>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</si>
  <si>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</si>
  <si>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</si>
  <si>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and Blu-ray players, and video game consoles.</t>
  </si>
  <si>
    <t xml:space="preserve">   3/ Includes desktop and laptop computers, monitors, and networking equipment.</t>
  </si>
  <si>
    <t xml:space="preserve">   4/ Includes electric and electronic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</si>
  <si>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</si>
  <si>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</si>
  <si>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</si>
  <si>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</si>
  <si>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such appliances as outdoor grills, propane-fueled lights, pool heaters, spa heaters, and backup electricity generators.</t>
  </si>
  <si>
    <t xml:space="preserve">   9/ Includes wood used for primary and secondary heating in wood stoves or fireplaces as reported in the Residential Energy Consumption</t>
  </si>
  <si>
    <t>Survey.</t>
  </si>
  <si>
    <t xml:space="preserve">   10/ Includes electric and electronic devices, heating elements, motors, outdoor grills, natural gas-and propane-fueled lights, pool</t>
  </si>
  <si>
    <t>heaters, spa heaters, and backup electricity generators not listed above.  Electric vehicles are included in the transportation sector.</t>
  </si>
  <si>
    <t xml:space="preserve">   11/ Consumption determined by using the average electric power sector net heat rate for fossil fuels.</t>
  </si>
  <si>
    <t xml:space="preserve">   Btu = British thermal unit.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</si>
  <si>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</si>
  <si>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</si>
  <si>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</si>
  <si>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</si>
  <si>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RST000</t>
  </si>
  <si>
    <t>21. Residential Sector Equipment Stock and Efficiency, and Distributed Generation</t>
  </si>
  <si>
    <t xml:space="preserve"> Equipment Stock Data</t>
  </si>
  <si>
    <t>Equipment Stock (million units)</t>
  </si>
  <si>
    <t xml:space="preserve"> Main Space Heaters</t>
  </si>
  <si>
    <t>RST000:ba_ElectricHeatP</t>
  </si>
  <si>
    <t xml:space="preserve">   Electric Heat Pumps</t>
  </si>
  <si>
    <t>RST000:ba_ElectricOther</t>
  </si>
  <si>
    <t xml:space="preserve">   Electric Other</t>
  </si>
  <si>
    <t>RST000:ba_NaturalGasHea</t>
  </si>
  <si>
    <t xml:space="preserve">   Natural Gas Heat Pumps</t>
  </si>
  <si>
    <t>RST000:ba_NaturalGasOth</t>
  </si>
  <si>
    <t xml:space="preserve">   Natural Gas Other</t>
  </si>
  <si>
    <t>RST000:ba_Distillate</t>
  </si>
  <si>
    <t xml:space="preserve">   Distillate Fuel Oil</t>
  </si>
  <si>
    <t>RST000:ba_LiquefiedPetr</t>
  </si>
  <si>
    <t xml:space="preserve">   Propane</t>
  </si>
  <si>
    <t>RST000:ba_Kerosene</t>
  </si>
  <si>
    <t xml:space="preserve">   Kerosene</t>
  </si>
  <si>
    <t>RST000:ba_WoodStoves</t>
  </si>
  <si>
    <t xml:space="preserve">   Wood Stoves</t>
  </si>
  <si>
    <t>RST000:ba_GeothermalHea</t>
  </si>
  <si>
    <t xml:space="preserve">   Geothermal Heat Pumps</t>
  </si>
  <si>
    <t>RST000:ba_Total</t>
  </si>
  <si>
    <t xml:space="preserve"> Space Cooling (million units)</t>
  </si>
  <si>
    <t>RST000:ca_ElectricHeatP</t>
  </si>
  <si>
    <t>RST000:ca_NaturalGasHea</t>
  </si>
  <si>
    <t>RST000:ca_GeothermalHea</t>
  </si>
  <si>
    <t>RST000:ca_CentralAirCon</t>
  </si>
  <si>
    <t xml:space="preserve">   Central Air Conditioners</t>
  </si>
  <si>
    <t>RST000:ca_RoomAirCondit</t>
  </si>
  <si>
    <t xml:space="preserve">   Room Air Conditioners</t>
  </si>
  <si>
    <t>RST000:ca_Total</t>
  </si>
  <si>
    <t xml:space="preserve"> Water Heaters (million units)</t>
  </si>
  <si>
    <t>RST000:da_Electric</t>
  </si>
  <si>
    <t xml:space="preserve">   Electric</t>
  </si>
  <si>
    <t>RST000:da_NaturalGas</t>
  </si>
  <si>
    <t xml:space="preserve">   Natural Gas</t>
  </si>
  <si>
    <t>RST000:da_Distillate</t>
  </si>
  <si>
    <t>RST000:da_LiquefiedPetr</t>
  </si>
  <si>
    <t>RST000:da_SolarThermal</t>
  </si>
  <si>
    <t xml:space="preserve">   Solar Thermal</t>
  </si>
  <si>
    <t>RST000:da_Total</t>
  </si>
  <si>
    <t xml:space="preserve"> Cooking Equipment (million units) 1/</t>
  </si>
  <si>
    <t>RST000:ea_Electric</t>
  </si>
  <si>
    <t>RST000:ea_NaturalGas</t>
  </si>
  <si>
    <t>RST000:ea_LiquefiedPetr</t>
  </si>
  <si>
    <t>RST000:ea_Total</t>
  </si>
  <si>
    <t xml:space="preserve"> Clothes Dryers (million units)</t>
  </si>
  <si>
    <t>RST000:fa_Electric</t>
  </si>
  <si>
    <t>RST000:fa_NaturalGas</t>
  </si>
  <si>
    <t>RST000:fa_Total</t>
  </si>
  <si>
    <t xml:space="preserve"> Other Appliances (million units)</t>
  </si>
  <si>
    <t>RST000:ga_Refrigerators</t>
  </si>
  <si>
    <t xml:space="preserve">   Refrigerators</t>
  </si>
  <si>
    <t>RST000:ga_Freezers</t>
  </si>
  <si>
    <t>Stock Average Equipment Efficiency</t>
  </si>
  <si>
    <t>RST000:ha_ElectricHeatP</t>
  </si>
  <si>
    <t xml:space="preserve">   Electric Heat Pumps (HSPF)</t>
  </si>
  <si>
    <t>RST000:ha_NaturalGasHea</t>
  </si>
  <si>
    <t xml:space="preserve">   Natural Gas Heat Pumps (GCOP)</t>
  </si>
  <si>
    <t>RST000:ha_GeothermalHea</t>
  </si>
  <si>
    <t xml:space="preserve">   Geothermal Heat Pumps (COP)</t>
  </si>
  <si>
    <t>RST000:ha_NaturalGasFur</t>
  </si>
  <si>
    <t xml:space="preserve">   Natural Gas Furnace (AFUE)</t>
  </si>
  <si>
    <t>RST000:ha_DistillateFur</t>
  </si>
  <si>
    <t xml:space="preserve">   Distillate Furnace (AFUE)</t>
  </si>
  <si>
    <t>RST000:ia_ElectricHeatP</t>
  </si>
  <si>
    <t xml:space="preserve">   Electric Heat Pumps (SEER)</t>
  </si>
  <si>
    <t>RST000:ia_NaturalGasHea</t>
  </si>
  <si>
    <t>RST000:ia_GeothermalHea</t>
  </si>
  <si>
    <t xml:space="preserve">   Geothermal Heat Pumps (EER)</t>
  </si>
  <si>
    <t>RST000:ia_Cent.AirCondi</t>
  </si>
  <si>
    <t xml:space="preserve">   Central Air Conditioners (SEER)</t>
  </si>
  <si>
    <t>RST000:ia_RoomAirCondit</t>
  </si>
  <si>
    <t xml:space="preserve">   Room Air Conditioners (EER)</t>
  </si>
  <si>
    <t xml:space="preserve"> Water Heaters</t>
  </si>
  <si>
    <t>RST000:ja_Electric(EF)</t>
  </si>
  <si>
    <t xml:space="preserve">   Electric (EF)</t>
  </si>
  <si>
    <t>RST000:ja_NaturalGas(EF</t>
  </si>
  <si>
    <t xml:space="preserve">   Natural Gas (EF)</t>
  </si>
  <si>
    <t>RST000:ja_Distillate(EF</t>
  </si>
  <si>
    <t xml:space="preserve">   Distillate Fuel Oil (EF)</t>
  </si>
  <si>
    <t>RST000:ja_LiquefiedPetr</t>
  </si>
  <si>
    <t xml:space="preserve">   Propane (EF)</t>
  </si>
  <si>
    <t xml:space="preserve"> Other Appliances (kilowatthours per year) 2/</t>
  </si>
  <si>
    <t>RST000:ka_Refrigerators</t>
  </si>
  <si>
    <t>RST000:ka_Freezers</t>
  </si>
  <si>
    <t>Building Shell Efficiency Index 3/</t>
  </si>
  <si>
    <t>RST000:la_Pre-1998Homes</t>
  </si>
  <si>
    <t xml:space="preserve">   Pre-2015 Homes</t>
  </si>
  <si>
    <t>RST000:la_NewConstructi</t>
  </si>
  <si>
    <t xml:space="preserve">   New Construction</t>
  </si>
  <si>
    <t>RST000:la_AllHomes</t>
  </si>
  <si>
    <t xml:space="preserve">     All Homes</t>
  </si>
  <si>
    <t>RST000:ma_Pre-1998Homes</t>
  </si>
  <si>
    <t>RST000:ma_NewConstructi</t>
  </si>
  <si>
    <t>RST000:ma_AllHomes</t>
  </si>
  <si>
    <t xml:space="preserve"> Distributed Generation and</t>
  </si>
  <si>
    <t xml:space="preserve"> Combined Heat and Power</t>
  </si>
  <si>
    <t xml:space="preserve">   Generating Capacity (gigawatts)</t>
  </si>
  <si>
    <t>RST000:dgc_FuelsCells</t>
  </si>
  <si>
    <t xml:space="preserve">     Natural Gas Fuel Cells</t>
  </si>
  <si>
    <t>- -</t>
  </si>
  <si>
    <t>RST000:dgc_SolarPhoto</t>
  </si>
  <si>
    <t xml:space="preserve">     Solar Photovoltaic</t>
  </si>
  <si>
    <t>RST000:dgc_WindHuffHuff</t>
  </si>
  <si>
    <t xml:space="preserve">     Wind</t>
  </si>
  <si>
    <t>RST000:dgc_TotalCap</t>
  </si>
  <si>
    <t xml:space="preserve">       Total</t>
  </si>
  <si>
    <t xml:space="preserve">   Net Generation (billion kilowatthours)</t>
  </si>
  <si>
    <t>RST000:dgg_FuelCells</t>
  </si>
  <si>
    <t>RST000:dgg_SolarPhoto</t>
  </si>
  <si>
    <t>RST000:dgg_WindHuffHuff</t>
  </si>
  <si>
    <t>RST000:dgg_TotalGen</t>
  </si>
  <si>
    <t xml:space="preserve">     Disposition</t>
  </si>
  <si>
    <t>RST000:dgg_SalestoGrid</t>
  </si>
  <si>
    <t xml:space="preserve">       Sales to the Grid</t>
  </si>
  <si>
    <t>RST000:dgg_forOwnUse</t>
  </si>
  <si>
    <t xml:space="preserve">       Generation for Own Use</t>
  </si>
  <si>
    <t xml:space="preserve">   Energy Input (trillion Btu)</t>
  </si>
  <si>
    <t>RST000:dge_FuelCells</t>
  </si>
  <si>
    <t>RST000:dge_SolarPhoto</t>
  </si>
  <si>
    <t>RST000:dge_WindHuffHuff</t>
  </si>
  <si>
    <t>RST000:dge_TotalGen</t>
  </si>
  <si>
    <t xml:space="preserve">   1/ Does not include microwave ovens or outdoor grills.</t>
  </si>
  <si>
    <t xml:space="preserve">   2/ Kilowatthours per year to run the appliance under certain test conditions as specified by the Department of Energy.</t>
  </si>
  <si>
    <t xml:space="preserve">   3/ The building shell efficiency index sets the space heating and space cooling value at 1.00 for an average home in 2015</t>
  </si>
  <si>
    <t>(by type) in each Census division.  The values listed for New Construction represent the change in heating and cooling load</t>
  </si>
  <si>
    <t>based on the difference in physical size and shell attributes for a newly-constructed home (by type and Census division).</t>
  </si>
  <si>
    <t>As an example, a value of 0.95 for cooling in the New Construction row equates to a cooling load 5% lower than the 2015</t>
  </si>
  <si>
    <t>stock, after accounting for the physical size difference and efficiency gains from better insulation, window replacement,</t>
  </si>
  <si>
    <t>or other building envelope improvements.</t>
  </si>
  <si>
    <t xml:space="preserve">   HSPF = Heating Seasonal Performance Factor:  The total heating output of a heat pump in Btu during its normal annual usage</t>
  </si>
  <si>
    <t>period for heating divided by total electric input in watt-hours during the same period.</t>
  </si>
  <si>
    <t xml:space="preserve">   COP  = Coefficient of Performance:  Energy efficiency rating measure determined, under specific testing conditions, by</t>
  </si>
  <si>
    <t>dividing the energy output by the energy input.</t>
  </si>
  <si>
    <t xml:space="preserve">   GCOP = Gas Coefficient of Performance:  Energy efficiency rating measure for natural gas heat pumps determined, under specific testing</t>
  </si>
  <si>
    <t>conditions, by dividing the energy output by the energy input.</t>
  </si>
  <si>
    <t xml:space="preserve">   AFUE = Annual Fuel Utilization Efficiency:  Efficiency rating based on average usage, including on and off cycling, as set</t>
  </si>
  <si>
    <t>out in the standardized Department of Energy test procedures.</t>
  </si>
  <si>
    <t xml:space="preserve">   SEER = Seasonal Energy Efficiency Ratio:  The total cooling of a central unitary air conditioner or a unitary heat pump in</t>
  </si>
  <si>
    <t>Btu during its normal annual usage period for cooling divided by the total electric energy input in watt-hours during the same</t>
  </si>
  <si>
    <t>period.</t>
  </si>
  <si>
    <t xml:space="preserve">   EER = Energy Efficiency Ratio:  A ratio calculated by dividing the cooling capacity in Btu per hour by the power input in</t>
  </si>
  <si>
    <t>watts at any given set of rating conditions, expressed in Btu per hour per watt.</t>
  </si>
  <si>
    <t xml:space="preserve">   EF = Efficiency Factor:  Efficiency (measured in Btu out / Btu in) of water heaters under certain test conditions specified</t>
  </si>
  <si>
    <t>by the U.S. Department of Energy.</t>
  </si>
  <si>
    <t xml:space="preserve">   Sources:  2019:  U.S. Energy Information Administration (EIA), Short-Term Energy Outlook, October 2019 and EIA,</t>
  </si>
  <si>
    <t>AEO2020 National Energy Modeling System run ref2020.d112119a.Projections:  EIA, AEO2020 National Energy Modeling System run ref2020.d112119a.</t>
  </si>
  <si>
    <t>Heating Energy Consumption per Unit per Year by Fuel (btu/unit)</t>
  </si>
  <si>
    <t>Incremental Equipment Cost</t>
  </si>
  <si>
    <r>
      <rPr>
        <b/>
        <sz val="11"/>
        <color rgb="FFFFFFFF"/>
        <rFont val="Calibri"/>
        <family val="2"/>
      </rPr>
      <t>DATA</t>
    </r>
  </si>
  <si>
    <r>
      <rPr>
        <b/>
        <sz val="11"/>
        <rFont val="Calibri"/>
        <family val="2"/>
      </rPr>
      <t>Installed Base</t>
    </r>
  </si>
  <si>
    <r>
      <rPr>
        <b/>
        <sz val="11"/>
        <rFont val="Calibri"/>
        <family val="2"/>
      </rPr>
      <t>Current Standard</t>
    </r>
  </si>
  <si>
    <r>
      <rPr>
        <b/>
        <sz val="11"/>
        <rFont val="Calibri"/>
        <family val="2"/>
      </rPr>
      <t>Typical</t>
    </r>
  </si>
  <si>
    <r>
      <rPr>
        <b/>
        <sz val="11"/>
        <rFont val="Calibri"/>
        <family val="2"/>
      </rPr>
      <t>ENERGY STAR</t>
    </r>
  </si>
  <si>
    <r>
      <rPr>
        <b/>
        <sz val="11"/>
        <rFont val="Calibri"/>
        <family val="2"/>
      </rPr>
      <t>High</t>
    </r>
  </si>
  <si>
    <r>
      <rPr>
        <b/>
        <sz val="11"/>
        <rFont val="Calibri"/>
        <family val="2"/>
      </rPr>
      <t>High      Typical</t>
    </r>
  </si>
  <si>
    <r>
      <rPr>
        <b/>
        <sz val="11"/>
        <rFont val="Calibri"/>
        <family val="2"/>
      </rPr>
      <t>Typical Input Capacity (kBtu/h)</t>
    </r>
  </si>
  <si>
    <r>
      <rPr>
        <b/>
        <sz val="11"/>
        <rFont val="Calibri"/>
        <family val="2"/>
      </rPr>
      <t>AFUE (%)</t>
    </r>
  </si>
  <si>
    <r>
      <rPr>
        <b/>
        <sz val="11"/>
        <rFont val="Calibri"/>
        <family val="2"/>
      </rPr>
      <t>Electric Consumption (kWh/yr)*</t>
    </r>
  </si>
  <si>
    <r>
      <rPr>
        <b/>
        <sz val="11"/>
        <rFont val="Calibri"/>
        <family val="2"/>
      </rPr>
      <t>Average Life (yrs)**</t>
    </r>
  </si>
  <si>
    <r>
      <rPr>
        <b/>
        <sz val="11"/>
        <rFont val="Calibri"/>
        <family val="2"/>
      </rPr>
      <t>Retail Equipment Cost (2017$)</t>
    </r>
  </si>
  <si>
    <r>
      <rPr>
        <b/>
        <sz val="11"/>
        <rFont val="Calibri"/>
        <family val="2"/>
      </rPr>
      <t>Total Installed Cost (2017$)</t>
    </r>
  </si>
  <si>
    <r>
      <rPr>
        <b/>
        <sz val="11"/>
        <rFont val="Calibri"/>
        <family val="2"/>
      </rPr>
      <t>Annual Maintenance Cost (2017$)</t>
    </r>
  </si>
  <si>
    <t>Residential Oil Fired Furnaces</t>
  </si>
  <si>
    <r>
      <rPr>
        <b/>
        <sz val="11"/>
        <rFont val="Calibri"/>
        <family val="2"/>
      </rPr>
      <t xml:space="preserve">ENERGY STAR
</t>
    </r>
    <r>
      <rPr>
        <b/>
        <sz val="11"/>
        <rFont val="Calibri"/>
        <family val="2"/>
      </rPr>
      <t>(South)</t>
    </r>
  </si>
  <si>
    <t>Residential Gas Fired Furnaces</t>
  </si>
  <si>
    <r>
      <rPr>
        <b/>
        <sz val="11"/>
        <color rgb="FFFFFFFF"/>
        <rFont val="Calibri"/>
        <family val="2"/>
      </rPr>
      <t>2030**</t>
    </r>
  </si>
  <si>
    <r>
      <rPr>
        <b/>
        <sz val="11"/>
        <rFont val="Calibri"/>
        <family val="2"/>
      </rPr>
      <t>Typical Capacity (kBtu/h)</t>
    </r>
  </si>
  <si>
    <r>
      <rPr>
        <b/>
        <sz val="11"/>
        <rFont val="Calibri"/>
        <family val="2"/>
      </rPr>
      <t>SEER (Cooling)*</t>
    </r>
  </si>
  <si>
    <r>
      <rPr>
        <b/>
        <sz val="11"/>
        <rFont val="Calibri"/>
        <family val="2"/>
      </rPr>
      <t>HSPF (Heating)*</t>
    </r>
  </si>
  <si>
    <r>
      <rPr>
        <sz val="11"/>
        <rFont val="Calibri"/>
        <family val="2"/>
      </rPr>
      <t>7 .0</t>
    </r>
  </si>
  <si>
    <r>
      <rPr>
        <b/>
        <sz val="11"/>
        <rFont val="Calibri"/>
        <family val="2"/>
      </rPr>
      <t>Average Life (yrs)</t>
    </r>
  </si>
  <si>
    <r>
      <rPr>
        <b/>
        <sz val="11"/>
        <rFont val="Calibri"/>
        <family val="2"/>
      </rPr>
      <t>Retail Equipment Cost (2017$)*</t>
    </r>
  </si>
  <si>
    <r>
      <rPr>
        <b/>
        <sz val="11"/>
        <rFont val="Calibri"/>
        <family val="2"/>
      </rPr>
      <t>Total Installed Cost (2017$)*</t>
    </r>
  </si>
  <si>
    <t>Residential Air Source Heat Pumps</t>
  </si>
  <si>
    <t>Annualized Incremental Equipment Cost</t>
  </si>
  <si>
    <t>biomass</t>
  </si>
  <si>
    <r>
      <rPr>
        <b/>
        <sz val="11"/>
        <rFont val="Calibri"/>
        <family val="2"/>
      </rPr>
      <t xml:space="preserve">Installed
</t>
    </r>
    <r>
      <rPr>
        <b/>
        <sz val="11"/>
        <rFont val="Calibri"/>
        <family val="2"/>
      </rPr>
      <t>Base</t>
    </r>
  </si>
  <si>
    <r>
      <rPr>
        <b/>
        <sz val="11"/>
        <rFont val="Calibri"/>
        <family val="2"/>
      </rPr>
      <t>Efficiency (HHV)</t>
    </r>
  </si>
  <si>
    <r>
      <rPr>
        <b/>
        <sz val="11"/>
        <rFont val="Calibri"/>
        <family val="2"/>
      </rPr>
      <t>Annual Electricity Consumption (kWh)</t>
    </r>
  </si>
  <si>
    <t>Residential Wood Pellet Stoves</t>
  </si>
  <si>
    <t>Annualized Incremental Cost per BTU Shifted</t>
  </si>
  <si>
    <t>Heating</t>
  </si>
  <si>
    <t>Appliances Energy Consumption per Unit per Year by Fuel (btu/unit)</t>
  </si>
  <si>
    <r>
      <rPr>
        <b/>
        <sz val="11"/>
        <rFont val="Calibri"/>
        <family val="2"/>
      </rPr>
      <t xml:space="preserve">Current
</t>
    </r>
    <r>
      <rPr>
        <b/>
        <sz val="11"/>
        <rFont val="Calibri"/>
        <family val="2"/>
      </rPr>
      <t>Standard</t>
    </r>
  </si>
  <si>
    <r>
      <rPr>
        <b/>
        <sz val="11"/>
        <rFont val="Calibri"/>
        <family val="2"/>
      </rPr>
      <t>Typical Capacity (gal)</t>
    </r>
  </si>
  <si>
    <r>
      <rPr>
        <b/>
        <sz val="11"/>
        <rFont val="Calibri"/>
        <family val="2"/>
      </rPr>
      <t>Uniform Energy Factor (UEF)*</t>
    </r>
  </si>
  <si>
    <t>Residential Oil Water Heater</t>
  </si>
  <si>
    <r>
      <rPr>
        <sz val="11"/>
        <rFont val="Calibri"/>
        <family val="2"/>
      </rPr>
      <t>-</t>
    </r>
  </si>
  <si>
    <t>Residential Gas Water Heater</t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</si>
  <si>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</t>
    </r>
  </si>
  <si>
    <t>Residential Heat Pump Water Heater</t>
  </si>
  <si>
    <t>Appliances (water heaters)</t>
  </si>
  <si>
    <t>Commercial Equipment</t>
  </si>
  <si>
    <t>Figure Notes:</t>
  </si>
  <si>
    <t>Technology</t>
  </si>
  <si>
    <t>Air Source Heat Pump</t>
  </si>
  <si>
    <t>Cold Climate Air Source Heat Pump</t>
  </si>
  <si>
    <t>Heat Pump Water Heater</t>
  </si>
  <si>
    <t>Figure 22. Installed unit costs (left) and performance projections (right) for commercial air-source heat pumps</t>
  </si>
  <si>
    <t xml:space="preserve">Installed costs include both capital and installation costs.
</t>
  </si>
  <si>
    <t>Year</t>
  </si>
  <si>
    <t>EFS Case</t>
  </si>
  <si>
    <t>Installed Cost ($/kBtu/hr)</t>
  </si>
  <si>
    <t>Efficiency (COP)</t>
  </si>
  <si>
    <t>Moderate Advancement</t>
  </si>
  <si>
    <t>Rapid Advancement</t>
  </si>
  <si>
    <t>Slow Advancement</t>
  </si>
  <si>
    <t>Figure 23. Installed costs (left) and performance projections (right) for commercial HPWHs</t>
  </si>
  <si>
    <t>Installed costs include both capital and installation costs.</t>
  </si>
  <si>
    <t>Annualized Incremental Capital Cost per BTU Shifted</t>
  </si>
  <si>
    <r>
      <rPr>
        <b/>
        <sz val="11"/>
        <rFont val="Calibri"/>
        <family val="2"/>
      </rPr>
      <t>Thermal Efficiency (%)*</t>
    </r>
  </si>
  <si>
    <r>
      <rPr>
        <b/>
        <sz val="11"/>
        <rFont val="Calibri"/>
        <family val="2"/>
      </rPr>
      <t>Annual Maintenance Cost (2017$)**</t>
    </r>
  </si>
  <si>
    <r>
      <rPr>
        <sz val="10"/>
        <rFont val="Palatino Linotype"/>
        <family val="1"/>
      </rPr>
      <t>* DOE's efficiency metric for commercial furnaces accounts only for flue losses, not jacket losses.</t>
    </r>
  </si>
  <si>
    <r>
      <rPr>
        <b/>
        <sz val="11"/>
        <color rgb="FFFFFFFF"/>
        <rFont val="Calibri"/>
        <family val="2"/>
      </rPr>
      <t>2020***</t>
    </r>
  </si>
  <si>
    <r>
      <rPr>
        <b/>
        <sz val="11"/>
        <color rgb="FFFFFFFF"/>
        <rFont val="Calibri"/>
        <family val="2"/>
      </rPr>
      <t>2030****</t>
    </r>
  </si>
  <si>
    <r>
      <rPr>
        <b/>
        <sz val="11"/>
        <rFont val="Calibri"/>
        <family val="2"/>
      </rPr>
      <t xml:space="preserve">ENERGY
</t>
    </r>
    <r>
      <rPr>
        <b/>
        <sz val="11"/>
        <rFont val="Calibri"/>
        <family val="2"/>
      </rPr>
      <t>STAR**</t>
    </r>
  </si>
  <si>
    <r>
      <rPr>
        <b/>
        <sz val="11"/>
        <rFont val="Calibri"/>
        <family val="2"/>
      </rPr>
      <t>Efficiency (EER)*</t>
    </r>
  </si>
  <si>
    <r>
      <rPr>
        <b/>
        <sz val="11"/>
        <rFont val="Calibri"/>
        <family val="2"/>
      </rPr>
      <t>Part Load Efficiency (IEER)</t>
    </r>
  </si>
  <si>
    <r>
      <rPr>
        <b/>
        <sz val="11"/>
        <rFont val="Calibri"/>
        <family val="2"/>
      </rPr>
      <t>COP (Heating)</t>
    </r>
  </si>
  <si>
    <t>Commercial Gas Furnace</t>
  </si>
  <si>
    <t>Commercial Oil Furnace</t>
  </si>
  <si>
    <t>Commercial Heat Pump</t>
  </si>
  <si>
    <t>space heating</t>
  </si>
  <si>
    <t>water heating</t>
  </si>
  <si>
    <t>Utilization Assumption</t>
  </si>
  <si>
    <t>Installed Cost ($/kBTU/hr)</t>
  </si>
  <si>
    <t xml:space="preserve">Annualized Installed Cost ($/kBTU/hr) </t>
  </si>
  <si>
    <t>ASHP (2016 USD)</t>
  </si>
  <si>
    <t>natural gas (2017 USD)</t>
  </si>
  <si>
    <t>oil (2017 USD)</t>
  </si>
  <si>
    <t>2017 to 2012 USD</t>
  </si>
  <si>
    <t>2016 to 2012 USD</t>
  </si>
  <si>
    <t>natural gas (2012 USD)</t>
  </si>
  <si>
    <t>oil (2012 USD)</t>
  </si>
  <si>
    <t>ASHP (2012 USD)</t>
  </si>
  <si>
    <r>
      <rPr>
        <b/>
        <sz val="11"/>
        <rFont val="Calibri"/>
        <family val="2"/>
      </rPr>
      <t>Typical Storage Capacity (gal)</t>
    </r>
  </si>
  <si>
    <r>
      <rPr>
        <b/>
        <sz val="11"/>
        <rFont val="Calibri"/>
        <family val="2"/>
      </rPr>
      <t>Thermal Efficiency (%)</t>
    </r>
  </si>
  <si>
    <r>
      <rPr>
        <b/>
        <sz val="11"/>
        <rFont val="Calibri"/>
        <family val="2"/>
      </rPr>
      <t>Retail Equipment Cost (2017$)**</t>
    </r>
  </si>
  <si>
    <r>
      <rPr>
        <b/>
        <sz val="11"/>
        <rFont val="Calibri"/>
        <family val="2"/>
      </rPr>
      <t>Total Installed Cost (2017$)**</t>
    </r>
  </si>
  <si>
    <t>Commercial Gas Water Heater</t>
  </si>
  <si>
    <t>Commercial Oil Water Heater</t>
  </si>
  <si>
    <t>biomass (2017 USD)</t>
  </si>
  <si>
    <t>biomass (2012 USD)</t>
  </si>
  <si>
    <t>Sources:</t>
  </si>
  <si>
    <t>EIA</t>
  </si>
  <si>
    <t>Cost of technologies except commerial heat pumps</t>
  </si>
  <si>
    <t>Updated Buildings Sector Appliance and Equipment Costs and Efficiencies</t>
  </si>
  <si>
    <t>https://www.eia.gov/analysis/studies/buildings/equipcosts/pdf/full.pdf</t>
  </si>
  <si>
    <t>p. 9, 12, 29, 46, 51, 54, 58, 90, 92, 120, 123</t>
  </si>
  <si>
    <t>Residential building equipment stock and average annual energy consumption</t>
  </si>
  <si>
    <t>AEO 2020</t>
  </si>
  <si>
    <t>Tables 4 and 21</t>
  </si>
  <si>
    <t>https://www.eia.gov/outlooks/aeo/</t>
  </si>
  <si>
    <t>Commercial heating and water heating heat pump costs</t>
  </si>
  <si>
    <t>NREL</t>
  </si>
  <si>
    <t>Electrification Futures Study Technology Report Figure Data</t>
  </si>
  <si>
    <t>https://data.nrel.gov/system/files/93/EFS_70485_figure_data.xlsx</t>
  </si>
  <si>
    <t>Tables 22 and 23</t>
  </si>
  <si>
    <t>Notes:</t>
  </si>
  <si>
    <t>For residential buildings, we calculate the average energy used by equipment</t>
  </si>
  <si>
    <t>of different types, which allows us to find a $/BTU value. We then estimate</t>
  </si>
  <si>
    <t>the cost of switching to heat pump equipment based on the data from EIA</t>
  </si>
  <si>
    <t xml:space="preserve">and annual energy consumption. </t>
  </si>
  <si>
    <t>For commercial buildings, we lack data on annual energy use, but the NREL</t>
  </si>
  <si>
    <t>Commercial building equipment load factors</t>
  </si>
  <si>
    <t>https://www.nrel.gov/docs/fy18osti/70485.pdf</t>
  </si>
  <si>
    <t>P.90</t>
  </si>
  <si>
    <t>Electrification Futures Study: End-Use Electric Technology Cost and Performance Projections through 2050</t>
  </si>
  <si>
    <t>report provides data on annual heating and water heating utilization rates</t>
  </si>
  <si>
    <t>and the costs are normalized to $/(kBTU/hr) input, so we standardize the costs</t>
  </si>
  <si>
    <t>from EIA and then estimate the cost per BTU shifted using the annual load factors.</t>
  </si>
  <si>
    <t>For residential heating equipment, we have data for natural gas, oil, and biomass.</t>
  </si>
  <si>
    <t xml:space="preserve">Other liquids are assumed to have the same costs as petroleum. Propane and coal are </t>
  </si>
  <si>
    <t>assigned to natural gas.</t>
  </si>
  <si>
    <t xml:space="preserve">For residential and commercial appliances, we use data for water heaters for </t>
  </si>
  <si>
    <t xml:space="preserve">natural gas and oil water heaters following the mapping above. All appliance </t>
  </si>
  <si>
    <t>energy shifting assumes the costs of water heating shifting, which is the dominant</t>
  </si>
  <si>
    <t>energy consumer among all the appliance equipment.</t>
  </si>
  <si>
    <t>Other equipment also uses the appliance values.</t>
  </si>
  <si>
    <t>For commercial heating, we only have data for natural gas and oil, and assign</t>
  </si>
  <si>
    <t>other fuels based on the above mapping, with biomass mapped to petroleum.</t>
  </si>
  <si>
    <t>All policy-driven electrification in the EPS is assumed to rely on heat pumps,</t>
  </si>
  <si>
    <t>not electric resistance heating</t>
  </si>
  <si>
    <t>Methodology:</t>
  </si>
  <si>
    <t>ICpUEfEBE Incremental Cost per Unit Energy for Electrified Building Equipment</t>
  </si>
  <si>
    <t>electricity</t>
  </si>
  <si>
    <t>coal</t>
  </si>
  <si>
    <t>petroleum diesel</t>
  </si>
  <si>
    <t>heat</t>
  </si>
  <si>
    <t>kerosene</t>
  </si>
  <si>
    <t>heavy or residual fuel oil</t>
  </si>
  <si>
    <t>LPG propane or butane</t>
  </si>
  <si>
    <t>hydrogen</t>
  </si>
  <si>
    <t>than thermal fuels, and this adjustment is made within Vensim.</t>
  </si>
  <si>
    <t>Data in this variable are reported in $/(BTU/yr) of fuel burned by the equipment</t>
  </si>
  <si>
    <t>that would have been purchased in the absence of the fuel shifting policy (e.g.</t>
  </si>
  <si>
    <t>a natural gas appliance, an oil appliance, etc.), not $/(BTU/yr) of electricity used by</t>
  </si>
  <si>
    <t>the electrified appliance that is purchased instead.  Electricity is used more efficiently</t>
  </si>
  <si>
    <t>Unit: $/(BTU/yr) - a measure of capacity of the fuel-burning equipment that would have been purchased in the absence of an electrification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</si>
</sst>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%"/>
    <numFmt numFmtId="165" formatCode="#,##0.0"/>
    <numFmt numFmtId="166" formatCode="###0;###0"/>
    <numFmt numFmtId="167" formatCode="#,##0;#,##0"/>
    <numFmt numFmtId="168" formatCode="###0.0;###0.0"/>
    <numFmt numFmtId="169" formatCode="###0.00;###0.00"/>
    <numFmt numFmtId="170" formatCode="0.000E+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4"/>
      <color theme="0"/>
      <name val="Calibri"/>
      <family val="2"/>
    </font>
    <font>
      <sz val="11"/>
      <name val="Calibri"/>
      <family val="2"/>
    </font>
    <font>
      <sz val="10"/>
      <name val="Palatino Linotype"/>
      <family val="1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93678"/>
      </patternFill>
    </fill>
    <fill>
      <patternFill patternType="solid">
        <fgColor rgb="FFCCCED6"/>
      </patternFill>
    </fill>
    <fill>
      <patternFill patternType="solid">
        <fgColor rgb="FFE7E8E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vertical="top" wrapText="1"/>
    </xf>
    <xf numFmtId="0" fontId="8" fillId="0" borderId="0" applyNumberFormat="0" applyFill="0" applyBorder="0" applyAlignment="0" applyProtection="0"/>
  </cellStyleXfs>
  <cellXfs count="16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0" fillId="0" borderId="0" xfId="0" applyAlignment="1"/>
    <xf numFmtId="0" fontId="8" fillId="0" borderId="0" xfId="10" applyFont="1"/>
    <xf numFmtId="0" fontId="9" fillId="0" borderId="6" xfId="6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9" fillId="0" borderId="7" xfId="8" applyFont="1" applyFill="1" applyBorder="1" applyAlignment="1">
      <alignment wrapText="1"/>
    </xf>
    <xf numFmtId="0" fontId="0" fillId="0" borderId="8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4" fontId="0" fillId="0" borderId="3" xfId="7" applyNumberFormat="1" applyFont="1" applyFill="1" applyAlignment="1">
      <alignment horizontal="right" wrapText="1"/>
    </xf>
    <xf numFmtId="4" fontId="6" fillId="0" borderId="4" xfId="8" applyNumberFormat="1" applyFill="1" applyAlignment="1">
      <alignment horizontal="right" wrapText="1"/>
    </xf>
    <xf numFmtId="164" fontId="6" fillId="0" borderId="4" xfId="8" applyNumberFormat="1" applyFill="1" applyAlignment="1">
      <alignment horizontal="right" wrapText="1"/>
    </xf>
    <xf numFmtId="3" fontId="6" fillId="0" borderId="4" xfId="8" applyNumberForma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13" fillId="0" borderId="0" xfId="0" applyFont="1"/>
    <xf numFmtId="165" fontId="6" fillId="0" borderId="4" xfId="8" applyNumberForma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/>
    <xf numFmtId="0" fontId="4" fillId="0" borderId="0" xfId="0" applyFont="1"/>
    <xf numFmtId="166" fontId="15" fillId="3" borderId="11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left" vertical="top" wrapText="1"/>
    </xf>
    <xf numFmtId="0" fontId="14" fillId="5" borderId="11" xfId="0" applyFont="1" applyFill="1" applyBorder="1" applyAlignment="1">
      <alignment horizontal="left" vertical="top" wrapText="1"/>
    </xf>
    <xf numFmtId="166" fontId="16" fillId="5" borderId="11" xfId="0" applyNumberFormat="1" applyFont="1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left" vertical="top" wrapText="1"/>
    </xf>
    <xf numFmtId="166" fontId="16" fillId="5" borderId="14" xfId="0" applyNumberFormat="1" applyFont="1" applyFill="1" applyBorder="1" applyAlignment="1">
      <alignment horizontal="left" vertical="top" wrapText="1"/>
    </xf>
    <xf numFmtId="166" fontId="16" fillId="4" borderId="11" xfId="0" applyNumberFormat="1" applyFont="1" applyFill="1" applyBorder="1" applyAlignment="1">
      <alignment horizontal="left" vertical="top" wrapText="1"/>
    </xf>
    <xf numFmtId="166" fontId="16" fillId="4" borderId="12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left" vertical="top" wrapText="1"/>
    </xf>
    <xf numFmtId="167" fontId="16" fillId="5" borderId="11" xfId="0" applyNumberFormat="1" applyFont="1" applyFill="1" applyBorder="1" applyAlignment="1">
      <alignment horizontal="left" vertical="top" wrapText="1"/>
    </xf>
    <xf numFmtId="167" fontId="16" fillId="5" borderId="12" xfId="0" applyNumberFormat="1" applyFont="1" applyFill="1" applyBorder="1" applyAlignment="1">
      <alignment horizontal="left" vertical="top" wrapText="1"/>
    </xf>
    <xf numFmtId="167" fontId="16" fillId="5" borderId="14" xfId="0" applyNumberFormat="1" applyFont="1" applyFill="1" applyBorder="1" applyAlignment="1">
      <alignment horizontal="left" vertical="top" wrapText="1"/>
    </xf>
    <xf numFmtId="167" fontId="16" fillId="4" borderId="11" xfId="0" applyNumberFormat="1" applyFont="1" applyFill="1" applyBorder="1" applyAlignment="1">
      <alignment horizontal="left" vertical="top" wrapText="1"/>
    </xf>
    <xf numFmtId="167" fontId="16" fillId="4" borderId="12" xfId="0" applyNumberFormat="1" applyFont="1" applyFill="1" applyBorder="1" applyAlignment="1">
      <alignment horizontal="left" vertical="top" wrapText="1"/>
    </xf>
    <xf numFmtId="167" fontId="16" fillId="4" borderId="14" xfId="0" applyNumberFormat="1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center" wrapText="1"/>
    </xf>
    <xf numFmtId="0" fontId="18" fillId="3" borderId="10" xfId="0" applyFont="1" applyFill="1" applyBorder="1" applyAlignment="1">
      <alignment horizontal="left"/>
    </xf>
    <xf numFmtId="0" fontId="14" fillId="4" borderId="11" xfId="0" applyFont="1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top" wrapText="1"/>
    </xf>
    <xf numFmtId="166" fontId="15" fillId="3" borderId="14" xfId="0" applyNumberFormat="1" applyFont="1" applyFill="1" applyBorder="1" applyAlignment="1">
      <alignment horizontal="left" vertical="top" wrapText="1"/>
    </xf>
    <xf numFmtId="0" fontId="14" fillId="5" borderId="12" xfId="0" applyFont="1" applyFill="1" applyBorder="1" applyAlignment="1">
      <alignment horizontal="left" vertical="top" wrapText="1"/>
    </xf>
    <xf numFmtId="0" fontId="14" fillId="4" borderId="12" xfId="0" applyFont="1" applyFill="1" applyBorder="1" applyAlignment="1">
      <alignment horizontal="left" vertical="top" wrapText="1"/>
    </xf>
    <xf numFmtId="168" fontId="16" fillId="4" borderId="14" xfId="0" applyNumberFormat="1" applyFont="1" applyFill="1" applyBorder="1" applyAlignment="1">
      <alignment horizontal="left" vertical="top" wrapText="1"/>
    </xf>
    <xf numFmtId="168" fontId="16" fillId="4" borderId="11" xfId="0" applyNumberFormat="1" applyFont="1" applyFill="1" applyBorder="1" applyAlignment="1">
      <alignment horizontal="left" vertical="top" wrapText="1"/>
    </xf>
    <xf numFmtId="0" fontId="19" fillId="5" borderId="14" xfId="0" applyFont="1" applyFill="1" applyBorder="1" applyAlignment="1">
      <alignment horizontal="left" vertical="top" wrapText="1"/>
    </xf>
    <xf numFmtId="168" fontId="16" fillId="5" borderId="11" xfId="0" applyNumberFormat="1" applyFont="1" applyFill="1" applyBorder="1" applyAlignment="1">
      <alignment horizontal="left" vertical="top" wrapText="1"/>
    </xf>
    <xf numFmtId="166" fontId="16" fillId="4" borderId="14" xfId="0" applyNumberFormat="1" applyFont="1" applyFill="1" applyBorder="1" applyAlignment="1">
      <alignment horizontal="right" vertical="top" wrapText="1"/>
    </xf>
    <xf numFmtId="166" fontId="16" fillId="4" borderId="11" xfId="0" applyNumberFormat="1" applyFont="1" applyFill="1" applyBorder="1" applyAlignment="1">
      <alignment horizontal="right" vertical="top" wrapText="1"/>
    </xf>
    <xf numFmtId="0" fontId="0" fillId="2" borderId="0" xfId="0" applyFill="1"/>
    <xf numFmtId="2" fontId="0" fillId="0" borderId="0" xfId="0" applyNumberFormat="1"/>
    <xf numFmtId="11" fontId="0" fillId="0" borderId="0" xfId="0" applyNumberFormat="1"/>
    <xf numFmtId="0" fontId="14" fillId="3" borderId="10" xfId="0" applyFont="1" applyFill="1" applyBorder="1" applyAlignment="1">
      <alignment horizontal="center" vertical="center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9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center" vertical="top" wrapText="1"/>
    </xf>
    <xf numFmtId="0" fontId="14" fillId="4" borderId="15" xfId="0" applyFont="1" applyFill="1" applyBorder="1" applyAlignment="1">
      <alignment horizontal="left" vertical="top" wrapText="1"/>
    </xf>
    <xf numFmtId="0" fontId="14" fillId="4" borderId="20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center" wrapText="1"/>
    </xf>
    <xf numFmtId="166" fontId="16" fillId="4" borderId="10" xfId="0" applyNumberFormat="1" applyFont="1" applyFill="1" applyBorder="1" applyAlignment="1">
      <alignment horizontal="left" vertical="top" wrapText="1"/>
    </xf>
    <xf numFmtId="166" fontId="16" fillId="4" borderId="19" xfId="0" applyNumberFormat="1" applyFont="1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166" fontId="16" fillId="4" borderId="15" xfId="0" applyNumberFormat="1" applyFont="1" applyFill="1" applyBorder="1" applyAlignment="1">
      <alignment horizontal="left" vertical="top" wrapText="1"/>
    </xf>
    <xf numFmtId="166" fontId="16" fillId="4" borderId="20" xfId="0" applyNumberFormat="1" applyFont="1" applyFill="1" applyBorder="1" applyAlignment="1">
      <alignment horizontal="left" vertical="top" wrapText="1"/>
    </xf>
    <xf numFmtId="0" fontId="2" fillId="6" borderId="0" xfId="0" applyFont="1" applyFill="1"/>
    <xf numFmtId="0" fontId="0" fillId="6" borderId="0" xfId="0" applyFill="1"/>
    <xf numFmtId="0" fontId="0" fillId="3" borderId="10" xfId="0" applyFill="1" applyBorder="1" applyAlignment="1">
      <alignment horizontal="left" vertical="top" wrapText="1"/>
    </xf>
    <xf numFmtId="0" fontId="14" fillId="4" borderId="17" xfId="0" applyFont="1" applyFill="1" applyBorder="1" applyAlignment="1">
      <alignment horizontal="left" vertical="top" wrapText="1"/>
    </xf>
    <xf numFmtId="169" fontId="16" fillId="4" borderId="11" xfId="0" applyNumberFormat="1" applyFont="1" applyFill="1" applyBorder="1" applyAlignment="1">
      <alignment horizontal="left" vertical="top" wrapText="1"/>
    </xf>
    <xf numFmtId="169" fontId="16" fillId="4" borderId="12" xfId="0" applyNumberFormat="1" applyFont="1" applyFill="1" applyBorder="1" applyAlignment="1">
      <alignment horizontal="left" vertical="top" wrapText="1"/>
    </xf>
    <xf numFmtId="169" fontId="16" fillId="4" borderId="14" xfId="0" applyNumberFormat="1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center" wrapText="1"/>
    </xf>
    <xf numFmtId="166" fontId="16" fillId="5" borderId="16" xfId="0" applyNumberFormat="1" applyFont="1" applyFill="1" applyBorder="1" applyAlignment="1">
      <alignment horizontal="right" vertical="top" wrapText="1"/>
    </xf>
    <xf numFmtId="166" fontId="16" fillId="5" borderId="10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right" vertical="top" wrapText="1"/>
    </xf>
    <xf numFmtId="0" fontId="0" fillId="5" borderId="17" xfId="0" applyFill="1" applyBorder="1" applyAlignment="1">
      <alignment horizontal="left" vertical="top" wrapText="1"/>
    </xf>
    <xf numFmtId="166" fontId="16" fillId="5" borderId="17" xfId="0" applyNumberFormat="1" applyFont="1" applyFill="1" applyBorder="1" applyAlignment="1">
      <alignment horizontal="left" vertical="top" wrapText="1"/>
    </xf>
    <xf numFmtId="166" fontId="16" fillId="5" borderId="15" xfId="0" applyNumberFormat="1" applyFont="1" applyFill="1" applyBorder="1" applyAlignment="1">
      <alignment horizontal="left" vertical="top" wrapText="1"/>
    </xf>
    <xf numFmtId="166" fontId="16" fillId="5" borderId="20" xfId="0" applyNumberFormat="1" applyFont="1" applyFill="1" applyBorder="1" applyAlignment="1">
      <alignment horizontal="left" vertical="top" wrapText="1"/>
    </xf>
    <xf numFmtId="167" fontId="16" fillId="4" borderId="16" xfId="0" applyNumberFormat="1" applyFont="1" applyFill="1" applyBorder="1" applyAlignment="1">
      <alignment horizontal="left" vertical="top" wrapText="1"/>
    </xf>
    <xf numFmtId="167" fontId="16" fillId="4" borderId="10" xfId="0" applyNumberFormat="1" applyFont="1" applyFill="1" applyBorder="1" applyAlignment="1">
      <alignment horizontal="left" vertical="top" wrapText="1"/>
    </xf>
    <xf numFmtId="167" fontId="16" fillId="4" borderId="19" xfId="0" applyNumberFormat="1" applyFont="1" applyFill="1" applyBorder="1" applyAlignment="1">
      <alignment horizontal="left" vertical="top" wrapText="1"/>
    </xf>
    <xf numFmtId="167" fontId="16" fillId="4" borderId="17" xfId="0" applyNumberFormat="1" applyFont="1" applyFill="1" applyBorder="1" applyAlignment="1">
      <alignment horizontal="left" vertical="top" wrapText="1"/>
    </xf>
    <xf numFmtId="167" fontId="16" fillId="4" borderId="15" xfId="0" applyNumberFormat="1" applyFont="1" applyFill="1" applyBorder="1" applyAlignment="1">
      <alignment horizontal="left" vertical="top" wrapText="1"/>
    </xf>
    <xf numFmtId="167" fontId="16" fillId="4" borderId="20" xfId="0" applyNumberFormat="1" applyFont="1" applyFill="1" applyBorder="1" applyAlignment="1">
      <alignment horizontal="left" vertical="top" wrapText="1"/>
    </xf>
    <xf numFmtId="167" fontId="16" fillId="5" borderId="16" xfId="0" applyNumberFormat="1" applyFont="1" applyFill="1" applyBorder="1" applyAlignment="1">
      <alignment horizontal="left" vertical="top" wrapText="1"/>
    </xf>
    <xf numFmtId="167" fontId="16" fillId="5" borderId="10" xfId="0" applyNumberFormat="1" applyFont="1" applyFill="1" applyBorder="1" applyAlignment="1">
      <alignment horizontal="left" vertical="top" wrapText="1"/>
    </xf>
    <xf numFmtId="167" fontId="16" fillId="5" borderId="19" xfId="0" applyNumberFormat="1" applyFont="1" applyFill="1" applyBorder="1" applyAlignment="1">
      <alignment horizontal="left" vertical="top" wrapText="1"/>
    </xf>
    <xf numFmtId="167" fontId="16" fillId="5" borderId="17" xfId="0" applyNumberFormat="1" applyFont="1" applyFill="1" applyBorder="1" applyAlignment="1">
      <alignment horizontal="left" vertical="top" wrapText="1"/>
    </xf>
    <xf numFmtId="167" fontId="16" fillId="5" borderId="15" xfId="0" applyNumberFormat="1" applyFont="1" applyFill="1" applyBorder="1" applyAlignment="1">
      <alignment horizontal="left" vertical="top" wrapText="1"/>
    </xf>
    <xf numFmtId="167" fontId="16" fillId="5" borderId="20" xfId="0" applyNumberFormat="1" applyFont="1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166" fontId="16" fillId="5" borderId="13" xfId="0" applyNumberFormat="1" applyFont="1" applyFill="1" applyBorder="1" applyAlignment="1">
      <alignment horizontal="left" vertical="top" wrapText="1"/>
    </xf>
    <xf numFmtId="166" fontId="16" fillId="5" borderId="19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4" fillId="4" borderId="21" xfId="0" applyFont="1" applyFill="1" applyBorder="1" applyAlignment="1">
      <alignment horizontal="left" vertical="top" wrapText="1"/>
    </xf>
    <xf numFmtId="0" fontId="14" fillId="4" borderId="16" xfId="0" applyFont="1" applyFill="1" applyBorder="1" applyAlignment="1">
      <alignment horizontal="left" vertical="top" wrapText="1"/>
    </xf>
    <xf numFmtId="0" fontId="14" fillId="5" borderId="16" xfId="0" applyFont="1" applyFill="1" applyBorder="1" applyAlignment="1">
      <alignment horizontal="left" vertical="top" wrapText="1"/>
    </xf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166" fontId="16" fillId="5" borderId="12" xfId="0" applyNumberFormat="1" applyFont="1" applyFill="1" applyBorder="1" applyAlignment="1">
      <alignment horizontal="center" vertical="top" wrapText="1"/>
    </xf>
    <xf numFmtId="166" fontId="16" fillId="4" borderId="12" xfId="0" applyNumberFormat="1" applyFont="1" applyFill="1" applyBorder="1" applyAlignment="1">
      <alignment horizontal="center" vertical="top" wrapText="1"/>
    </xf>
    <xf numFmtId="166" fontId="16" fillId="4" borderId="13" xfId="0" applyNumberFormat="1" applyFont="1" applyFill="1" applyBorder="1" applyAlignment="1">
      <alignment horizontal="left" vertical="top" wrapText="1"/>
    </xf>
    <xf numFmtId="167" fontId="16" fillId="4" borderId="13" xfId="0" applyNumberFormat="1" applyFont="1" applyFill="1" applyBorder="1" applyAlignment="1">
      <alignment horizontal="left" vertical="top" wrapText="1"/>
    </xf>
    <xf numFmtId="167" fontId="16" fillId="5" borderId="13" xfId="0" applyNumberFormat="1" applyFont="1" applyFill="1" applyBorder="1" applyAlignment="1">
      <alignment horizontal="left" vertical="top" wrapText="1"/>
    </xf>
    <xf numFmtId="0" fontId="14" fillId="3" borderId="11" xfId="0" applyFont="1" applyFill="1" applyBorder="1" applyAlignment="1">
      <alignment horizontal="left" vertical="top" wrapText="1"/>
    </xf>
    <xf numFmtId="166" fontId="15" fillId="3" borderId="12" xfId="0" applyNumberFormat="1" applyFont="1" applyFill="1" applyBorder="1" applyAlignment="1">
      <alignment horizontal="left" vertical="top" wrapText="1"/>
    </xf>
    <xf numFmtId="0" fontId="14" fillId="4" borderId="11" xfId="0" applyFont="1" applyFill="1" applyBorder="1" applyAlignment="1">
      <alignment horizontal="center" vertical="top" wrapText="1"/>
    </xf>
    <xf numFmtId="166" fontId="16" fillId="5" borderId="11" xfId="0" applyNumberFormat="1" applyFont="1" applyFill="1" applyBorder="1" applyAlignment="1">
      <alignment horizontal="right" vertical="top" wrapText="1"/>
    </xf>
    <xf numFmtId="0" fontId="20" fillId="0" borderId="0" xfId="0" applyFont="1" applyFill="1" applyBorder="1" applyAlignment="1">
      <alignment horizontal="left" vertical="top"/>
    </xf>
    <xf numFmtId="0" fontId="14" fillId="4" borderId="14" xfId="0" applyFont="1" applyFill="1" applyBorder="1" applyAlignment="1">
      <alignment horizontal="left" vertical="top" wrapText="1"/>
    </xf>
    <xf numFmtId="0" fontId="19" fillId="5" borderId="11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/>
    <xf numFmtId="170" fontId="0" fillId="0" borderId="0" xfId="0" applyNumberFormat="1"/>
    <xf numFmtId="0" fontId="0" fillId="3" borderId="15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center" vertical="top" wrapText="1"/>
    </xf>
    <xf numFmtId="0" fontId="0" fillId="4" borderId="20" xfId="0" applyFill="1" applyBorder="1" applyAlignment="1">
      <alignment horizontal="left" vertical="top" wrapText="1"/>
    </xf>
    <xf numFmtId="166" fontId="16" fillId="5" borderId="12" xfId="0" applyNumberFormat="1" applyFont="1" applyFill="1" applyBorder="1" applyAlignment="1">
      <alignment horizontal="right" vertical="top" wrapText="1"/>
    </xf>
    <xf numFmtId="166" fontId="16" fillId="4" borderId="12" xfId="0" applyNumberFormat="1" applyFont="1" applyFill="1" applyBorder="1" applyAlignment="1">
      <alignment horizontal="right" vertical="top" wrapText="1"/>
    </xf>
    <xf numFmtId="166" fontId="16" fillId="5" borderId="16" xfId="0" applyNumberFormat="1" applyFont="1" applyFill="1" applyBorder="1" applyAlignment="1">
      <alignment horizontal="left" vertical="top" wrapText="1"/>
    </xf>
    <xf numFmtId="167" fontId="0" fillId="4" borderId="17" xfId="0" applyNumberFormat="1" applyFill="1" applyBorder="1" applyAlignment="1">
      <alignment horizontal="center" vertical="top" wrapText="1"/>
    </xf>
    <xf numFmtId="0" fontId="0" fillId="4" borderId="15" xfId="0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/>
    </xf>
    <xf numFmtId="167" fontId="16" fillId="5" borderId="10" xfId="0" applyNumberFormat="1" applyFont="1" applyFill="1" applyBorder="1" applyAlignment="1">
      <alignment vertical="top" wrapText="1"/>
    </xf>
    <xf numFmtId="167" fontId="16" fillId="5" borderId="15" xfId="0" applyNumberFormat="1" applyFont="1" applyFill="1" applyBorder="1" applyAlignment="1">
      <alignment vertical="top" wrapText="1"/>
    </xf>
    <xf numFmtId="167" fontId="16" fillId="4" borderId="10" xfId="0" applyNumberFormat="1" applyFont="1" applyFill="1" applyBorder="1" applyAlignment="1">
      <alignment vertical="top" wrapText="1"/>
    </xf>
    <xf numFmtId="167" fontId="16" fillId="4" borderId="15" xfId="0" applyNumberFormat="1" applyFont="1" applyFill="1" applyBorder="1" applyAlignment="1">
      <alignment vertical="top" wrapText="1"/>
    </xf>
    <xf numFmtId="4" fontId="0" fillId="0" borderId="0" xfId="0" applyNumberFormat="1"/>
    <xf numFmtId="170" fontId="0" fillId="2" borderId="0" xfId="0" applyNumberFormat="1" applyFill="1"/>
    <xf numFmtId="170" fontId="0" fillId="7" borderId="0" xfId="0" applyNumberFormat="1" applyFill="1"/>
    <xf numFmtId="0" fontId="21" fillId="0" borderId="0" xfId="0" applyFont="1"/>
    <xf numFmtId="166" fontId="15" fillId="3" borderId="13" xfId="0" applyNumberFormat="1" applyFont="1" applyFill="1" applyBorder="1" applyAlignment="1">
      <alignment horizontal="center" vertical="top" wrapText="1"/>
    </xf>
    <xf numFmtId="166" fontId="15" fillId="3" borderId="14" xfId="0" applyNumberFormat="1" applyFont="1" applyFill="1" applyBorder="1" applyAlignment="1">
      <alignment horizontal="center" vertical="top" wrapText="1"/>
    </xf>
    <xf numFmtId="166" fontId="15" fillId="3" borderId="12" xfId="0" applyNumberFormat="1" applyFont="1" applyFill="1" applyBorder="1" applyAlignment="1">
      <alignment horizontal="center" vertical="top" wrapText="1"/>
    </xf>
    <xf numFmtId="0" fontId="14" fillId="4" borderId="12" xfId="0" applyFont="1" applyFill="1" applyBorder="1" applyAlignment="1">
      <alignment horizontal="left" vertical="top" wrapText="1"/>
    </xf>
    <xf numFmtId="0" fontId="14" fillId="4" borderId="14" xfId="0" applyFont="1" applyFill="1" applyBorder="1" applyAlignment="1">
      <alignment horizontal="left" vertical="top" wrapText="1"/>
    </xf>
    <xf numFmtId="0" fontId="14" fillId="3" borderId="10" xfId="0" applyFont="1" applyFill="1" applyBorder="1" applyAlignment="1">
      <alignment horizontal="center" wrapText="1"/>
    </xf>
    <xf numFmtId="0" fontId="14" fillId="3" borderId="15" xfId="0" applyFont="1" applyFill="1" applyBorder="1" applyAlignment="1">
      <alignment horizontal="center" wrapText="1"/>
    </xf>
    <xf numFmtId="0" fontId="14" fillId="4" borderId="10" xfId="0" applyFont="1" applyFill="1" applyBorder="1" applyAlignment="1">
      <alignment horizontal="left" wrapText="1"/>
    </xf>
    <xf numFmtId="0" fontId="14" fillId="4" borderId="15" xfId="0" applyFont="1" applyFill="1" applyBorder="1" applyAlignment="1">
      <alignment horizontal="left" wrapText="1"/>
    </xf>
    <xf numFmtId="0" fontId="14" fillId="5" borderId="10" xfId="0" applyFont="1" applyFill="1" applyBorder="1" applyAlignment="1">
      <alignment horizontal="left" vertical="top" wrapText="1"/>
    </xf>
    <xf numFmtId="0" fontId="14" fillId="5" borderId="15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wrapText="1"/>
    </xf>
    <xf numFmtId="0" fontId="17" fillId="3" borderId="12" xfId="0" applyFont="1" applyFill="1" applyBorder="1" applyAlignment="1">
      <alignment horizontal="center" vertical="top" wrapText="1"/>
    </xf>
    <xf numFmtId="0" fontId="17" fillId="3" borderId="14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4" fillId="5" borderId="16" xfId="0" applyFont="1" applyFill="1" applyBorder="1" applyAlignment="1">
      <alignment horizontal="left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top" wrapText="1"/>
    </xf>
    <xf numFmtId="0" fontId="14" fillId="3" borderId="14" xfId="0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left" vertical="top" wrapText="1"/>
    </xf>
    <xf numFmtId="0" fontId="14" fillId="3" borderId="14" xfId="0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center" vertical="top" wrapText="1"/>
    </xf>
    <xf numFmtId="166" fontId="15" fillId="3" borderId="10" xfId="0" applyNumberFormat="1" applyFont="1" applyFill="1" applyBorder="1" applyAlignment="1">
      <alignment horizontal="left" vertical="top" wrapText="1"/>
    </xf>
    <xf numFmtId="166" fontId="15" fillId="3" borderId="18" xfId="0" applyNumberFormat="1" applyFont="1" applyFill="1" applyBorder="1" applyAlignment="1">
      <alignment horizontal="left" vertical="top" wrapText="1"/>
    </xf>
    <xf numFmtId="166" fontId="15" fillId="3" borderId="10" xfId="0" applyNumberFormat="1" applyFont="1" applyFill="1" applyBorder="1" applyAlignment="1">
      <alignment horizontal="center" vertical="top" wrapText="1"/>
    </xf>
    <xf numFmtId="0" fontId="8" fillId="0" borderId="9" xfId="9" applyFont="1" applyFill="1" applyBorder="1" applyAlignment="1">
      <alignment wrapText="1"/>
    </xf>
  </cellXfs>
  <cellStyles count="11">
    <cellStyle name="Body: normal cell" xfId="7"/>
    <cellStyle name="Comma" xfId="1" builtinId="3"/>
    <cellStyle name="Font: Calibri, 9pt regular" xfId="10"/>
    <cellStyle name="Footnotes: top row" xfId="9"/>
    <cellStyle name="Header: bottom row" xfId="6"/>
    <cellStyle name="Header: top rows" xfId="5"/>
    <cellStyle name="Hyperlink" xfId="3" builtinId="8"/>
    <cellStyle name="Normal" xfId="0" builtinId="0"/>
    <cellStyle name="Parent row" xfId="8"/>
    <cellStyle name="Percent" xfId="2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US/Models/eps-us/InputData/bldgs/BCEU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india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4"/>
      <sheetName val="AEO Table 5"/>
      <sheetName val="District Heat"/>
      <sheetName val="RECS HC2.1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>
        <row r="50">
          <cell r="C50">
            <v>0.04</v>
          </cell>
        </row>
        <row r="76">
          <cell r="A76">
            <v>0.80118443316412857</v>
          </cell>
        </row>
        <row r="77">
          <cell r="A77">
            <v>0.1988155668358714</v>
          </cell>
        </row>
        <row r="79">
          <cell r="B79">
            <v>1000000000000000</v>
          </cell>
        </row>
      </sheetData>
      <sheetData sheetId="1">
        <row r="34">
          <cell r="C34">
            <v>0.71245800000000004</v>
          </cell>
        </row>
      </sheetData>
      <sheetData sheetId="2">
        <row r="31">
          <cell r="C31">
            <v>0.123686</v>
          </cell>
        </row>
      </sheetData>
      <sheetData sheetId="3" refreshError="1"/>
      <sheetData sheetId="4" refreshError="1"/>
      <sheetData sheetId="5">
        <row r="4">
          <cell r="J4">
            <v>570810258883248.75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Elec Use"/>
      <sheetName val="LPG, Kerosene, Diesel Use"/>
      <sheetName val="2015 Activity Data"/>
      <sheetName val="2020 Activity Data"/>
      <sheetName val="Summed Activity Data"/>
      <sheetName val="IESS Demand"/>
      <sheetName val="Conversion Factors"/>
      <sheetName val="Calculation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  <sheetName val="BCEU-all-envelo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nrel.gov/system/files/93/EFS_70485_figure_data.xlsx" TargetMode="External"/><Relationship Id="rId2" Type="http://schemas.openxmlformats.org/officeDocument/2006/relationships/hyperlink" Target="https://www.eia.gov/outlooks/aeo/" TargetMode="External"/><Relationship Id="rId1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8osti/70485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/>
  </sheetViews>
  <sheetFormatPr defaultRowHeight="14.25" x14ac:dyDescent="0.45"/>
  <cols>
    <col min="1" max="1" width="13.265625" customWidth="1"/>
    <col min="2" max="2" width="69.3984375" customWidth="1"/>
    <col min="4" max="4" width="61.86328125" customWidth="1"/>
  </cols>
  <sheetData>
    <row r="1" spans="1:4" x14ac:dyDescent="0.45">
      <c r="A1" s="1" t="s">
        <v>508</v>
      </c>
    </row>
    <row r="3" spans="1:4" x14ac:dyDescent="0.45">
      <c r="A3" s="1" t="s">
        <v>467</v>
      </c>
      <c r="B3" s="23" t="s">
        <v>469</v>
      </c>
      <c r="D3" s="23" t="s">
        <v>477</v>
      </c>
    </row>
    <row r="4" spans="1:4" x14ac:dyDescent="0.45">
      <c r="B4" t="s">
        <v>468</v>
      </c>
      <c r="D4" t="s">
        <v>478</v>
      </c>
    </row>
    <row r="5" spans="1:4" x14ac:dyDescent="0.45">
      <c r="B5" s="2">
        <v>2018</v>
      </c>
      <c r="D5" s="2">
        <v>2018</v>
      </c>
    </row>
    <row r="6" spans="1:4" x14ac:dyDescent="0.45">
      <c r="B6" t="s">
        <v>470</v>
      </c>
      <c r="D6" t="s">
        <v>479</v>
      </c>
    </row>
    <row r="7" spans="1:4" x14ac:dyDescent="0.45">
      <c r="B7" s="3" t="s">
        <v>471</v>
      </c>
      <c r="D7" s="3" t="s">
        <v>480</v>
      </c>
    </row>
    <row r="8" spans="1:4" x14ac:dyDescent="0.45">
      <c r="B8" t="s">
        <v>472</v>
      </c>
      <c r="D8" t="s">
        <v>481</v>
      </c>
    </row>
    <row r="10" spans="1:4" x14ac:dyDescent="0.45">
      <c r="B10" s="23" t="s">
        <v>473</v>
      </c>
      <c r="D10" s="23" t="s">
        <v>488</v>
      </c>
    </row>
    <row r="11" spans="1:4" x14ac:dyDescent="0.45">
      <c r="B11" t="s">
        <v>468</v>
      </c>
      <c r="D11" t="s">
        <v>478</v>
      </c>
    </row>
    <row r="12" spans="1:4" x14ac:dyDescent="0.45">
      <c r="B12" s="2">
        <v>2020</v>
      </c>
      <c r="D12" s="2">
        <v>2018</v>
      </c>
    </row>
    <row r="13" spans="1:4" x14ac:dyDescent="0.45">
      <c r="B13" t="s">
        <v>474</v>
      </c>
      <c r="D13" t="s">
        <v>491</v>
      </c>
    </row>
    <row r="14" spans="1:4" x14ac:dyDescent="0.45">
      <c r="B14" s="3" t="s">
        <v>476</v>
      </c>
      <c r="D14" s="3" t="s">
        <v>489</v>
      </c>
    </row>
    <row r="15" spans="1:4" x14ac:dyDescent="0.45">
      <c r="B15" t="s">
        <v>475</v>
      </c>
      <c r="D15" t="s">
        <v>490</v>
      </c>
    </row>
    <row r="17" spans="1:1" x14ac:dyDescent="0.45">
      <c r="A17" s="1" t="s">
        <v>482</v>
      </c>
    </row>
    <row r="18" spans="1:1" x14ac:dyDescent="0.45">
      <c r="A18" t="s">
        <v>505</v>
      </c>
    </row>
    <row r="19" spans="1:1" x14ac:dyDescent="0.45">
      <c r="A19" t="s">
        <v>506</v>
      </c>
    </row>
    <row r="21" spans="1:1" x14ac:dyDescent="0.45">
      <c r="A21" s="1" t="s">
        <v>507</v>
      </c>
    </row>
    <row r="22" spans="1:1" x14ac:dyDescent="0.45">
      <c r="A22" t="s">
        <v>483</v>
      </c>
    </row>
    <row r="23" spans="1:1" x14ac:dyDescent="0.45">
      <c r="A23" t="s">
        <v>484</v>
      </c>
    </row>
    <row r="24" spans="1:1" x14ac:dyDescent="0.45">
      <c r="A24" t="s">
        <v>485</v>
      </c>
    </row>
    <row r="25" spans="1:1" x14ac:dyDescent="0.45">
      <c r="A25" t="s">
        <v>486</v>
      </c>
    </row>
    <row r="27" spans="1:1" x14ac:dyDescent="0.45">
      <c r="A27" t="s">
        <v>487</v>
      </c>
    </row>
    <row r="28" spans="1:1" x14ac:dyDescent="0.45">
      <c r="A28" t="s">
        <v>492</v>
      </c>
    </row>
    <row r="29" spans="1:1" x14ac:dyDescent="0.45">
      <c r="A29" t="s">
        <v>493</v>
      </c>
    </row>
    <row r="30" spans="1:1" x14ac:dyDescent="0.45">
      <c r="A30" t="s">
        <v>494</v>
      </c>
    </row>
    <row r="32" spans="1:1" x14ac:dyDescent="0.45">
      <c r="A32" t="s">
        <v>518</v>
      </c>
    </row>
    <row r="33" spans="1:1" x14ac:dyDescent="0.45">
      <c r="A33" t="s">
        <v>519</v>
      </c>
    </row>
    <row r="34" spans="1:1" x14ac:dyDescent="0.45">
      <c r="A34" t="s">
        <v>520</v>
      </c>
    </row>
    <row r="35" spans="1:1" x14ac:dyDescent="0.45">
      <c r="A35" t="s">
        <v>521</v>
      </c>
    </row>
    <row r="36" spans="1:1" x14ac:dyDescent="0.45">
      <c r="A36" t="s">
        <v>517</v>
      </c>
    </row>
    <row r="38" spans="1:1" x14ac:dyDescent="0.45">
      <c r="A38" t="s">
        <v>495</v>
      </c>
    </row>
    <row r="39" spans="1:1" x14ac:dyDescent="0.45">
      <c r="A39" t="s">
        <v>496</v>
      </c>
    </row>
    <row r="40" spans="1:1" x14ac:dyDescent="0.45">
      <c r="A40" t="s">
        <v>497</v>
      </c>
    </row>
    <row r="42" spans="1:1" x14ac:dyDescent="0.45">
      <c r="A42" t="s">
        <v>498</v>
      </c>
    </row>
    <row r="43" spans="1:1" x14ac:dyDescent="0.45">
      <c r="A43" t="s">
        <v>499</v>
      </c>
    </row>
    <row r="44" spans="1:1" x14ac:dyDescent="0.45">
      <c r="A44" t="s">
        <v>500</v>
      </c>
    </row>
    <row r="45" spans="1:1" x14ac:dyDescent="0.45">
      <c r="A45" t="s">
        <v>501</v>
      </c>
    </row>
    <row r="47" spans="1:1" x14ac:dyDescent="0.45">
      <c r="A47" t="s">
        <v>502</v>
      </c>
    </row>
    <row r="49" spans="1:1" x14ac:dyDescent="0.45">
      <c r="A49" t="s">
        <v>503</v>
      </c>
    </row>
    <row r="50" spans="1:1" x14ac:dyDescent="0.45">
      <c r="A50" t="s">
        <v>504</v>
      </c>
    </row>
    <row r="52" spans="1:1" x14ac:dyDescent="0.45">
      <c r="A52" s="1" t="s">
        <v>454</v>
      </c>
    </row>
    <row r="53" spans="1:1" x14ac:dyDescent="0.45">
      <c r="A53">
        <v>0.93665959530026111</v>
      </c>
    </row>
    <row r="54" spans="1:1" x14ac:dyDescent="0.45">
      <c r="A54" s="1" t="s">
        <v>455</v>
      </c>
    </row>
    <row r="55" spans="1:1" x14ac:dyDescent="0.45">
      <c r="A55">
        <v>0.95661376543184151</v>
      </c>
    </row>
  </sheetData>
  <hyperlinks>
    <hyperlink ref="B7" r:id="rId1"/>
    <hyperlink ref="B14" r:id="rId2"/>
    <hyperlink ref="D7" r:id="rId3"/>
    <hyperlink ref="D14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4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4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4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4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4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4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4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4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7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si="1"/>
        <v>-2.6111640907075439E-5</v>
      </c>
      <c r="D7" s="138">
        <f t="shared" si="1"/>
        <v>-2.6773115505558266E-5</v>
      </c>
      <c r="E7" s="138">
        <f t="shared" si="1"/>
        <v>-2.7498088276310893E-5</v>
      </c>
      <c r="F7" s="138">
        <f t="shared" si="1"/>
        <v>-2.8221733649981728E-5</v>
      </c>
      <c r="G7" s="138">
        <f t="shared" si="1"/>
        <v>-2.8913616872375622E-5</v>
      </c>
      <c r="H7" s="138">
        <f t="shared" si="1"/>
        <v>-2.9531299624179548E-5</v>
      </c>
      <c r="I7" s="138">
        <f t="shared" si="1"/>
        <v>-3.0054869596186513E-5</v>
      </c>
      <c r="J7" s="138">
        <f t="shared" si="1"/>
        <v>-3.0443195203742327E-5</v>
      </c>
      <c r="K7" s="138">
        <f t="shared" si="1"/>
        <v>-3.0729973448007156E-5</v>
      </c>
      <c r="L7" s="138">
        <f t="shared" si="1"/>
        <v>-3.0899886741387929E-5</v>
      </c>
      <c r="M7" s="138">
        <f t="shared" si="1"/>
        <v>-3.0942596099364805E-5</v>
      </c>
      <c r="N7" s="138">
        <f t="shared" si="1"/>
        <v>-3.1004538915808595E-5</v>
      </c>
      <c r="O7" s="138">
        <f t="shared" si="1"/>
        <v>-3.106889605591305E-5</v>
      </c>
      <c r="P7" s="138">
        <f t="shared" si="1"/>
        <v>-3.1149376292860277E-5</v>
      </c>
      <c r="Q7" s="138">
        <f t="shared" si="1"/>
        <v>-3.1231534335791589E-5</v>
      </c>
      <c r="R7" s="138">
        <f t="shared" si="1"/>
        <v>-3.1314710045884995E-5</v>
      </c>
      <c r="S7" s="138">
        <f t="shared" si="1"/>
        <v>-3.1406666998605853E-5</v>
      </c>
      <c r="T7" s="138">
        <f t="shared" si="1"/>
        <v>-3.1500247222974805E-5</v>
      </c>
      <c r="U7" s="138">
        <f t="shared" si="1"/>
        <v>-3.1604070912672359E-5</v>
      </c>
      <c r="V7" s="138">
        <f t="shared" si="1"/>
        <v>-3.1718342386511941E-5</v>
      </c>
      <c r="W7" s="138">
        <f t="shared" si="1"/>
        <v>-3.1821359694887203E-5</v>
      </c>
      <c r="X7" s="138">
        <f t="shared" si="1"/>
        <v>-3.1931146322665881E-5</v>
      </c>
      <c r="Y7" s="138">
        <f t="shared" si="1"/>
        <v>-3.2056675216235442E-5</v>
      </c>
      <c r="Z7" s="138">
        <f t="shared" si="1"/>
        <v>-3.2174507426782234E-5</v>
      </c>
      <c r="AA7" s="138">
        <f t="shared" si="1"/>
        <v>-3.227695323139177E-5</v>
      </c>
      <c r="AB7" s="138">
        <f t="shared" si="1"/>
        <v>-3.2376875891866181E-5</v>
      </c>
      <c r="AC7" s="138">
        <f t="shared" si="1"/>
        <v>-3.2448797950869271E-5</v>
      </c>
      <c r="AD7" s="138">
        <f t="shared" si="1"/>
        <v>-3.2513798727944189E-5</v>
      </c>
      <c r="AE7" s="138">
        <f t="shared" si="1"/>
        <v>-3.2575079302141154E-5</v>
      </c>
      <c r="AF7" s="138">
        <f t="shared" si="1"/>
        <v>-3.2628534442510931E-5</v>
      </c>
      <c r="AG7" s="138">
        <f t="shared" si="1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2">C5</f>
        <v>-2.6111640907075439E-5</v>
      </c>
      <c r="D8" s="138">
        <f t="shared" si="2"/>
        <v>-2.6773115505558266E-5</v>
      </c>
      <c r="E8" s="138">
        <f t="shared" si="2"/>
        <v>-2.7498088276310893E-5</v>
      </c>
      <c r="F8" s="138">
        <f t="shared" si="2"/>
        <v>-2.8221733649981728E-5</v>
      </c>
      <c r="G8" s="138">
        <f t="shared" si="2"/>
        <v>-2.8913616872375622E-5</v>
      </c>
      <c r="H8" s="138">
        <f t="shared" si="2"/>
        <v>-2.9531299624179548E-5</v>
      </c>
      <c r="I8" s="138">
        <f t="shared" si="2"/>
        <v>-3.0054869596186513E-5</v>
      </c>
      <c r="J8" s="138">
        <f t="shared" si="2"/>
        <v>-3.0443195203742327E-5</v>
      </c>
      <c r="K8" s="138">
        <f t="shared" si="2"/>
        <v>-3.0729973448007156E-5</v>
      </c>
      <c r="L8" s="138">
        <f t="shared" si="2"/>
        <v>-3.0899886741387929E-5</v>
      </c>
      <c r="M8" s="138">
        <f t="shared" si="2"/>
        <v>-3.0942596099364805E-5</v>
      </c>
      <c r="N8" s="138">
        <f t="shared" si="2"/>
        <v>-3.1004538915808595E-5</v>
      </c>
      <c r="O8" s="138">
        <f t="shared" si="2"/>
        <v>-3.106889605591305E-5</v>
      </c>
      <c r="P8" s="138">
        <f t="shared" si="2"/>
        <v>-3.1149376292860277E-5</v>
      </c>
      <c r="Q8" s="138">
        <f t="shared" si="2"/>
        <v>-3.1231534335791589E-5</v>
      </c>
      <c r="R8" s="138">
        <f t="shared" si="2"/>
        <v>-3.1314710045884995E-5</v>
      </c>
      <c r="S8" s="138">
        <f t="shared" si="2"/>
        <v>-3.1406666998605853E-5</v>
      </c>
      <c r="T8" s="138">
        <f t="shared" si="2"/>
        <v>-3.1500247222974805E-5</v>
      </c>
      <c r="U8" s="138">
        <f t="shared" si="2"/>
        <v>-3.1604070912672359E-5</v>
      </c>
      <c r="V8" s="138">
        <f t="shared" si="2"/>
        <v>-3.1718342386511941E-5</v>
      </c>
      <c r="W8" s="138">
        <f t="shared" si="2"/>
        <v>-3.1821359694887203E-5</v>
      </c>
      <c r="X8" s="138">
        <f t="shared" si="2"/>
        <v>-3.1931146322665881E-5</v>
      </c>
      <c r="Y8" s="138">
        <f t="shared" si="2"/>
        <v>-3.2056675216235442E-5</v>
      </c>
      <c r="Z8" s="138">
        <f t="shared" si="2"/>
        <v>-3.2174507426782234E-5</v>
      </c>
      <c r="AA8" s="138">
        <f t="shared" si="2"/>
        <v>-3.227695323139177E-5</v>
      </c>
      <c r="AB8" s="138">
        <f t="shared" si="2"/>
        <v>-3.2376875891866181E-5</v>
      </c>
      <c r="AC8" s="138">
        <f t="shared" si="2"/>
        <v>-3.2448797950869271E-5</v>
      </c>
      <c r="AD8" s="138">
        <f t="shared" si="2"/>
        <v>-3.2513798727944189E-5</v>
      </c>
      <c r="AE8" s="138">
        <f t="shared" si="2"/>
        <v>-3.2575079302141154E-5</v>
      </c>
      <c r="AF8" s="138">
        <f t="shared" si="2"/>
        <v>-3.2628534442510931E-5</v>
      </c>
      <c r="AG8" s="138">
        <f t="shared" si="2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3">C5</f>
        <v>-2.6111640907075439E-5</v>
      </c>
      <c r="D9" s="138">
        <f t="shared" si="3"/>
        <v>-2.6773115505558266E-5</v>
      </c>
      <c r="E9" s="138">
        <f t="shared" si="3"/>
        <v>-2.7498088276310893E-5</v>
      </c>
      <c r="F9" s="138">
        <f t="shared" si="3"/>
        <v>-2.8221733649981728E-5</v>
      </c>
      <c r="G9" s="138">
        <f t="shared" si="3"/>
        <v>-2.8913616872375622E-5</v>
      </c>
      <c r="H9" s="138">
        <f t="shared" si="3"/>
        <v>-2.9531299624179548E-5</v>
      </c>
      <c r="I9" s="138">
        <f t="shared" si="3"/>
        <v>-3.0054869596186513E-5</v>
      </c>
      <c r="J9" s="138">
        <f t="shared" si="3"/>
        <v>-3.0443195203742327E-5</v>
      </c>
      <c r="K9" s="138">
        <f t="shared" si="3"/>
        <v>-3.0729973448007156E-5</v>
      </c>
      <c r="L9" s="138">
        <f t="shared" si="3"/>
        <v>-3.0899886741387929E-5</v>
      </c>
      <c r="M9" s="138">
        <f t="shared" si="3"/>
        <v>-3.0942596099364805E-5</v>
      </c>
      <c r="N9" s="138">
        <f t="shared" si="3"/>
        <v>-3.1004538915808595E-5</v>
      </c>
      <c r="O9" s="138">
        <f t="shared" si="3"/>
        <v>-3.106889605591305E-5</v>
      </c>
      <c r="P9" s="138">
        <f t="shared" si="3"/>
        <v>-3.1149376292860277E-5</v>
      </c>
      <c r="Q9" s="138">
        <f t="shared" si="3"/>
        <v>-3.1231534335791589E-5</v>
      </c>
      <c r="R9" s="138">
        <f t="shared" si="3"/>
        <v>-3.1314710045884995E-5</v>
      </c>
      <c r="S9" s="138">
        <f t="shared" si="3"/>
        <v>-3.1406666998605853E-5</v>
      </c>
      <c r="T9" s="138">
        <f t="shared" si="3"/>
        <v>-3.1500247222974805E-5</v>
      </c>
      <c r="U9" s="138">
        <f t="shared" si="3"/>
        <v>-3.1604070912672359E-5</v>
      </c>
      <c r="V9" s="138">
        <f t="shared" si="3"/>
        <v>-3.1718342386511941E-5</v>
      </c>
      <c r="W9" s="138">
        <f t="shared" si="3"/>
        <v>-3.1821359694887203E-5</v>
      </c>
      <c r="X9" s="138">
        <f t="shared" si="3"/>
        <v>-3.1931146322665881E-5</v>
      </c>
      <c r="Y9" s="138">
        <f t="shared" si="3"/>
        <v>-3.2056675216235442E-5</v>
      </c>
      <c r="Z9" s="138">
        <f t="shared" si="3"/>
        <v>-3.2174507426782234E-5</v>
      </c>
      <c r="AA9" s="138">
        <f t="shared" si="3"/>
        <v>-3.227695323139177E-5</v>
      </c>
      <c r="AB9" s="138">
        <f t="shared" si="3"/>
        <v>-3.2376875891866181E-5</v>
      </c>
      <c r="AC9" s="138">
        <f t="shared" si="3"/>
        <v>-3.2448797950869271E-5</v>
      </c>
      <c r="AD9" s="138">
        <f t="shared" si="3"/>
        <v>-3.2513798727944189E-5</v>
      </c>
      <c r="AE9" s="138">
        <f t="shared" si="3"/>
        <v>-3.2575079302141154E-5</v>
      </c>
      <c r="AF9" s="138">
        <f t="shared" si="3"/>
        <v>-3.2628534442510931E-5</v>
      </c>
      <c r="AG9" s="138">
        <f t="shared" si="3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4">C4</f>
        <v>8.9333930412989268E-6</v>
      </c>
      <c r="D10" s="138">
        <f t="shared" si="4"/>
        <v>8.9966228384819292E-6</v>
      </c>
      <c r="E10" s="138">
        <f t="shared" si="4"/>
        <v>9.0538883761452196E-6</v>
      </c>
      <c r="F10" s="138">
        <f t="shared" si="4"/>
        <v>9.1062519627005161E-6</v>
      </c>
      <c r="G10" s="138">
        <f t="shared" si="4"/>
        <v>9.1519751376449763E-6</v>
      </c>
      <c r="H10" s="138">
        <f t="shared" si="4"/>
        <v>9.1999843545695956E-6</v>
      </c>
      <c r="I10" s="138">
        <f t="shared" si="4"/>
        <v>9.2506523453974588E-6</v>
      </c>
      <c r="J10" s="138">
        <f t="shared" si="4"/>
        <v>9.2971009346339191E-6</v>
      </c>
      <c r="K10" s="138">
        <f t="shared" si="4"/>
        <v>9.3313265962439957E-6</v>
      </c>
      <c r="L10" s="138">
        <f t="shared" si="4"/>
        <v>9.3507288742925512E-6</v>
      </c>
      <c r="M10" s="138">
        <f t="shared" si="4"/>
        <v>9.3787987215213757E-6</v>
      </c>
      <c r="N10" s="138">
        <f t="shared" si="4"/>
        <v>9.3998301501655954E-6</v>
      </c>
      <c r="O10" s="138">
        <f t="shared" si="4"/>
        <v>9.4145241556252686E-6</v>
      </c>
      <c r="P10" s="138">
        <f t="shared" si="4"/>
        <v>9.4320931389955231E-6</v>
      </c>
      <c r="Q10" s="138">
        <f t="shared" si="4"/>
        <v>9.4520917635075713E-6</v>
      </c>
      <c r="R10" s="138">
        <f t="shared" si="4"/>
        <v>9.4696190060932537E-6</v>
      </c>
      <c r="S10" s="138">
        <f t="shared" si="4"/>
        <v>9.4844932570438467E-6</v>
      </c>
      <c r="T10" s="138">
        <f t="shared" si="4"/>
        <v>9.5039215793175283E-6</v>
      </c>
      <c r="U10" s="138">
        <f t="shared" si="4"/>
        <v>9.5268041679812915E-6</v>
      </c>
      <c r="V10" s="138">
        <f t="shared" si="4"/>
        <v>9.55113901180671E-6</v>
      </c>
      <c r="W10" s="138">
        <f t="shared" si="4"/>
        <v>9.5750265520168792E-6</v>
      </c>
      <c r="X10" s="138">
        <f t="shared" si="4"/>
        <v>9.5995646535010894E-6</v>
      </c>
      <c r="Y10" s="138">
        <f t="shared" si="4"/>
        <v>9.6234686761355165E-6</v>
      </c>
      <c r="Z10" s="138">
        <f t="shared" si="4"/>
        <v>9.6457186718518215E-6</v>
      </c>
      <c r="AA10" s="138">
        <f t="shared" si="4"/>
        <v>9.6648907051023047E-6</v>
      </c>
      <c r="AB10" s="138">
        <f t="shared" si="4"/>
        <v>9.6826388597668374E-6</v>
      </c>
      <c r="AC10" s="138">
        <f t="shared" si="4"/>
        <v>9.6985010055555297E-6</v>
      </c>
      <c r="AD10" s="138">
        <f t="shared" si="4"/>
        <v>9.7135897661811295E-6</v>
      </c>
      <c r="AE10" s="138">
        <f t="shared" si="4"/>
        <v>9.7257704425874617E-6</v>
      </c>
      <c r="AF10" s="138">
        <f t="shared" si="4"/>
        <v>9.7371839345922294E-6</v>
      </c>
      <c r="AG10" s="138">
        <f t="shared" si="4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5">C4</f>
        <v>8.9333930412989268E-6</v>
      </c>
      <c r="D11" s="138">
        <f t="shared" si="5"/>
        <v>8.9966228384819292E-6</v>
      </c>
      <c r="E11" s="138">
        <f t="shared" si="5"/>
        <v>9.0538883761452196E-6</v>
      </c>
      <c r="F11" s="138">
        <f t="shared" si="5"/>
        <v>9.1062519627005161E-6</v>
      </c>
      <c r="G11" s="138">
        <f t="shared" si="5"/>
        <v>9.1519751376449763E-6</v>
      </c>
      <c r="H11" s="138">
        <f t="shared" si="5"/>
        <v>9.1999843545695956E-6</v>
      </c>
      <c r="I11" s="138">
        <f t="shared" si="5"/>
        <v>9.2506523453974588E-6</v>
      </c>
      <c r="J11" s="138">
        <f t="shared" si="5"/>
        <v>9.2971009346339191E-6</v>
      </c>
      <c r="K11" s="138">
        <f t="shared" si="5"/>
        <v>9.3313265962439957E-6</v>
      </c>
      <c r="L11" s="138">
        <f t="shared" si="5"/>
        <v>9.3507288742925512E-6</v>
      </c>
      <c r="M11" s="138">
        <f t="shared" si="5"/>
        <v>9.3787987215213757E-6</v>
      </c>
      <c r="N11" s="138">
        <f t="shared" si="5"/>
        <v>9.3998301501655954E-6</v>
      </c>
      <c r="O11" s="138">
        <f t="shared" si="5"/>
        <v>9.4145241556252686E-6</v>
      </c>
      <c r="P11" s="138">
        <f t="shared" si="5"/>
        <v>9.4320931389955231E-6</v>
      </c>
      <c r="Q11" s="138">
        <f t="shared" si="5"/>
        <v>9.4520917635075713E-6</v>
      </c>
      <c r="R11" s="138">
        <f t="shared" si="5"/>
        <v>9.4696190060932537E-6</v>
      </c>
      <c r="S11" s="138">
        <f t="shared" si="5"/>
        <v>9.4844932570438467E-6</v>
      </c>
      <c r="T11" s="138">
        <f t="shared" si="5"/>
        <v>9.5039215793175283E-6</v>
      </c>
      <c r="U11" s="138">
        <f t="shared" si="5"/>
        <v>9.5268041679812915E-6</v>
      </c>
      <c r="V11" s="138">
        <f t="shared" si="5"/>
        <v>9.55113901180671E-6</v>
      </c>
      <c r="W11" s="138">
        <f t="shared" si="5"/>
        <v>9.5750265520168792E-6</v>
      </c>
      <c r="X11" s="138">
        <f t="shared" si="5"/>
        <v>9.5995646535010894E-6</v>
      </c>
      <c r="Y11" s="138">
        <f t="shared" si="5"/>
        <v>9.6234686761355165E-6</v>
      </c>
      <c r="Z11" s="138">
        <f t="shared" si="5"/>
        <v>9.6457186718518215E-6</v>
      </c>
      <c r="AA11" s="138">
        <f t="shared" si="5"/>
        <v>9.6648907051023047E-6</v>
      </c>
      <c r="AB11" s="138">
        <f t="shared" si="5"/>
        <v>9.6826388597668374E-6</v>
      </c>
      <c r="AC11" s="138">
        <f t="shared" si="5"/>
        <v>9.6985010055555297E-6</v>
      </c>
      <c r="AD11" s="138">
        <f t="shared" si="5"/>
        <v>9.7135897661811295E-6</v>
      </c>
      <c r="AE11" s="138">
        <f t="shared" si="5"/>
        <v>9.7257704425874617E-6</v>
      </c>
      <c r="AF11" s="138">
        <f t="shared" si="5"/>
        <v>9.7371839345922294E-6</v>
      </c>
      <c r="AG11" s="138">
        <f t="shared" si="5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1.1184671093167476E-4</v>
      </c>
      <c r="C3" s="138">
        <f t="shared" ref="C3:AG3" si="0">C4</f>
        <v>1.0884364260412047E-4</v>
      </c>
      <c r="D3" s="138">
        <f t="shared" si="0"/>
        <v>1.0718889836402444E-4</v>
      </c>
      <c r="E3" s="138">
        <f t="shared" si="0"/>
        <v>1.0553415412392782E-4</v>
      </c>
      <c r="F3" s="138">
        <f t="shared" si="0"/>
        <v>1.0387940988383179E-4</v>
      </c>
      <c r="G3" s="138">
        <f t="shared" si="0"/>
        <v>1.0222466564373579E-4</v>
      </c>
      <c r="H3" s="138">
        <f t="shared" si="0"/>
        <v>1.0056992140363913E-4</v>
      </c>
      <c r="I3" s="138">
        <f t="shared" si="0"/>
        <v>9.8915177163543138E-5</v>
      </c>
      <c r="J3" s="138">
        <f t="shared" si="0"/>
        <v>9.7260432923446482E-5</v>
      </c>
      <c r="K3" s="138">
        <f t="shared" si="0"/>
        <v>9.5605688683350463E-5</v>
      </c>
      <c r="L3" s="138">
        <f t="shared" si="0"/>
        <v>9.3950944443254431E-5</v>
      </c>
      <c r="M3" s="138">
        <f t="shared" si="0"/>
        <v>9.2296200203157816E-5</v>
      </c>
      <c r="N3" s="138">
        <f t="shared" si="0"/>
        <v>9.0679216613890823E-5</v>
      </c>
      <c r="O3" s="138">
        <f t="shared" si="0"/>
        <v>8.9812174085886264E-5</v>
      </c>
      <c r="P3" s="138">
        <f t="shared" si="0"/>
        <v>8.8945131557881704E-5</v>
      </c>
      <c r="Q3" s="138">
        <f t="shared" si="0"/>
        <v>8.8078089029877145E-5</v>
      </c>
      <c r="R3" s="138">
        <f t="shared" si="0"/>
        <v>8.7211046501872586E-5</v>
      </c>
      <c r="S3" s="138">
        <f t="shared" si="0"/>
        <v>8.6344003973868027E-5</v>
      </c>
      <c r="T3" s="138">
        <f t="shared" si="0"/>
        <v>8.5476961445863468E-5</v>
      </c>
      <c r="U3" s="138">
        <f t="shared" si="0"/>
        <v>8.4609918917858909E-5</v>
      </c>
      <c r="V3" s="138">
        <f t="shared" si="0"/>
        <v>8.3742876389854363E-5</v>
      </c>
      <c r="W3" s="138">
        <f t="shared" si="0"/>
        <v>8.2875833861849478E-5</v>
      </c>
      <c r="X3" s="138">
        <f t="shared" si="0"/>
        <v>8.2008791333844919E-5</v>
      </c>
      <c r="Y3" s="138">
        <f t="shared" si="0"/>
        <v>8.114174880584036E-5</v>
      </c>
      <c r="Z3" s="138">
        <f t="shared" si="0"/>
        <v>8.0274706277835801E-5</v>
      </c>
      <c r="AA3" s="138">
        <f t="shared" si="0"/>
        <v>7.9407663749831255E-5</v>
      </c>
      <c r="AB3" s="138">
        <f t="shared" si="0"/>
        <v>7.8540621221826696E-5</v>
      </c>
      <c r="AC3" s="138">
        <f t="shared" si="0"/>
        <v>7.7673578693822137E-5</v>
      </c>
      <c r="AD3" s="138">
        <f t="shared" si="0"/>
        <v>7.6806536165817578E-5</v>
      </c>
      <c r="AE3" s="138">
        <f t="shared" si="0"/>
        <v>7.5939493637813019E-5</v>
      </c>
      <c r="AF3" s="138">
        <f t="shared" si="0"/>
        <v>7.5072451109808459E-5</v>
      </c>
      <c r="AG3" s="138">
        <f t="shared" si="0"/>
        <v>7.42054085818039E-5</v>
      </c>
    </row>
    <row r="4" spans="1:35" x14ac:dyDescent="0.45">
      <c r="A4" s="1" t="s">
        <v>14</v>
      </c>
      <c r="B4" s="123">
        <f>Calculations!B58</f>
        <v>1.1184671093167476E-4</v>
      </c>
      <c r="C4" s="123">
        <f>Calculations!C58</f>
        <v>1.0884364260412047E-4</v>
      </c>
      <c r="D4" s="123">
        <f>Calculations!D58</f>
        <v>1.0718889836402444E-4</v>
      </c>
      <c r="E4" s="123">
        <f>Calculations!E58</f>
        <v>1.0553415412392782E-4</v>
      </c>
      <c r="F4" s="123">
        <f>Calculations!F58</f>
        <v>1.0387940988383179E-4</v>
      </c>
      <c r="G4" s="123">
        <f>Calculations!G58</f>
        <v>1.0222466564373579E-4</v>
      </c>
      <c r="H4" s="123">
        <f>Calculations!H58</f>
        <v>1.0056992140363913E-4</v>
      </c>
      <c r="I4" s="123">
        <f>Calculations!I58</f>
        <v>9.8915177163543138E-5</v>
      </c>
      <c r="J4" s="123">
        <f>Calculations!J58</f>
        <v>9.7260432923446482E-5</v>
      </c>
      <c r="K4" s="123">
        <f>Calculations!K58</f>
        <v>9.5605688683350463E-5</v>
      </c>
      <c r="L4" s="123">
        <f>Calculations!L58</f>
        <v>9.3950944443254431E-5</v>
      </c>
      <c r="M4" s="123">
        <f>Calculations!M58</f>
        <v>9.2296200203157816E-5</v>
      </c>
      <c r="N4" s="123">
        <f>Calculations!N58</f>
        <v>9.0679216613890823E-5</v>
      </c>
      <c r="O4" s="123">
        <f>Calculations!O58</f>
        <v>8.9812174085886264E-5</v>
      </c>
      <c r="P4" s="123">
        <f>Calculations!P58</f>
        <v>8.8945131557881704E-5</v>
      </c>
      <c r="Q4" s="123">
        <f>Calculations!Q58</f>
        <v>8.8078089029877145E-5</v>
      </c>
      <c r="R4" s="123">
        <f>Calculations!R58</f>
        <v>8.7211046501872586E-5</v>
      </c>
      <c r="S4" s="123">
        <f>Calculations!S58</f>
        <v>8.6344003973868027E-5</v>
      </c>
      <c r="T4" s="123">
        <f>Calculations!T58</f>
        <v>8.5476961445863468E-5</v>
      </c>
      <c r="U4" s="123">
        <f>Calculations!U58</f>
        <v>8.4609918917858909E-5</v>
      </c>
      <c r="V4" s="123">
        <f>Calculations!V58</f>
        <v>8.3742876389854363E-5</v>
      </c>
      <c r="W4" s="123">
        <f>Calculations!W58</f>
        <v>8.2875833861849478E-5</v>
      </c>
      <c r="X4" s="123">
        <f>Calculations!X58</f>
        <v>8.2008791333844919E-5</v>
      </c>
      <c r="Y4" s="123">
        <f>Calculations!Y58</f>
        <v>8.114174880584036E-5</v>
      </c>
      <c r="Z4" s="123">
        <f>Calculations!Z58</f>
        <v>8.0274706277835801E-5</v>
      </c>
      <c r="AA4" s="123">
        <f>Calculations!AA58</f>
        <v>7.9407663749831255E-5</v>
      </c>
      <c r="AB4" s="123">
        <f>Calculations!AB58</f>
        <v>7.8540621221826696E-5</v>
      </c>
      <c r="AC4" s="123">
        <f>Calculations!AC58</f>
        <v>7.7673578693822137E-5</v>
      </c>
      <c r="AD4" s="123">
        <f>Calculations!AD58</f>
        <v>7.6806536165817578E-5</v>
      </c>
      <c r="AE4" s="123">
        <f>Calculations!AE58</f>
        <v>7.5939493637813019E-5</v>
      </c>
      <c r="AF4" s="123">
        <f>Calculations!AF58</f>
        <v>7.5072451109808459E-5</v>
      </c>
      <c r="AG4" s="123">
        <f>Calculations!AG58</f>
        <v>7.42054085818039E-5</v>
      </c>
    </row>
    <row r="5" spans="1:35" x14ac:dyDescent="0.45">
      <c r="A5" s="1" t="s">
        <v>511</v>
      </c>
      <c r="B5" s="123">
        <f>Calculations!B59</f>
        <v>9.6977507167811454E-5</v>
      </c>
      <c r="C5" s="123">
        <f>Calculations!C59</f>
        <v>9.3974438840257161E-5</v>
      </c>
      <c r="D5" s="123">
        <f>Calculations!D59</f>
        <v>9.2336401570682338E-5</v>
      </c>
      <c r="E5" s="123">
        <f>Calculations!E59</f>
        <v>9.0698364301106905E-5</v>
      </c>
      <c r="F5" s="123">
        <f>Calculations!F59</f>
        <v>8.9060327031532081E-5</v>
      </c>
      <c r="G5" s="123">
        <f>Calculations!G59</f>
        <v>8.7422289761957258E-5</v>
      </c>
      <c r="H5" s="123">
        <f>Calculations!H59</f>
        <v>8.5784252492381797E-5</v>
      </c>
      <c r="I5" s="123">
        <f>Calculations!I59</f>
        <v>8.4146215222807001E-5</v>
      </c>
      <c r="J5" s="123">
        <f>Calculations!J59</f>
        <v>8.250817795323154E-5</v>
      </c>
      <c r="K5" s="123">
        <f>Calculations!K59</f>
        <v>8.0870140683656717E-5</v>
      </c>
      <c r="L5" s="123">
        <f>Calculations!L59</f>
        <v>7.9232103414081893E-5</v>
      </c>
      <c r="M5" s="123">
        <f>Calculations!M59</f>
        <v>7.759406614450646E-5</v>
      </c>
      <c r="N5" s="123">
        <f>Calculations!N59</f>
        <v>7.5977082555239467E-5</v>
      </c>
      <c r="O5" s="123">
        <f>Calculations!O59</f>
        <v>7.5110040027234908E-5</v>
      </c>
      <c r="P5" s="123">
        <f>Calculations!P59</f>
        <v>7.4242997499230349E-5</v>
      </c>
      <c r="Q5" s="123">
        <f>Calculations!Q59</f>
        <v>7.337595497122579E-5</v>
      </c>
      <c r="R5" s="123">
        <f>Calculations!R59</f>
        <v>7.2508912443221231E-5</v>
      </c>
      <c r="S5" s="123">
        <f>Calculations!S59</f>
        <v>7.1641869915216671E-5</v>
      </c>
      <c r="T5" s="123">
        <f>Calculations!T59</f>
        <v>7.0774827387212112E-5</v>
      </c>
      <c r="U5" s="123">
        <f>Calculations!U59</f>
        <v>6.9907784859207553E-5</v>
      </c>
      <c r="V5" s="123">
        <f>Calculations!V59</f>
        <v>6.9040742331203007E-5</v>
      </c>
      <c r="W5" s="123">
        <f>Calculations!W59</f>
        <v>6.8173699803198123E-5</v>
      </c>
      <c r="X5" s="123">
        <f>Calculations!X59</f>
        <v>6.7306657275193564E-5</v>
      </c>
      <c r="Y5" s="123">
        <f>Calculations!Y59</f>
        <v>6.6439614747189005E-5</v>
      </c>
      <c r="Z5" s="123">
        <f>Calculations!Z59</f>
        <v>6.5572572219184445E-5</v>
      </c>
      <c r="AA5" s="123">
        <f>Calculations!AA59</f>
        <v>6.47055296911799E-5</v>
      </c>
      <c r="AB5" s="123">
        <f>Calculations!AB59</f>
        <v>6.3838487163175341E-5</v>
      </c>
      <c r="AC5" s="123">
        <f>Calculations!AC59</f>
        <v>6.2971444635170781E-5</v>
      </c>
      <c r="AD5" s="123">
        <f>Calculations!AD59</f>
        <v>6.2104402107166222E-5</v>
      </c>
      <c r="AE5" s="123">
        <f>Calculations!AE59</f>
        <v>6.1237359579161663E-5</v>
      </c>
      <c r="AF5" s="123">
        <f>Calculations!AF59</f>
        <v>6.0370317051157097E-5</v>
      </c>
      <c r="AG5" s="123">
        <f>Calculations!AG59</f>
        <v>5.9503274523152538E-5</v>
      </c>
    </row>
    <row r="6" spans="1:35" x14ac:dyDescent="0.45">
      <c r="A6" s="1" t="s">
        <v>512</v>
      </c>
      <c r="B6" s="138">
        <f>B4</f>
        <v>1.1184671093167476E-4</v>
      </c>
      <c r="C6" s="138">
        <f t="shared" ref="C6:AG6" si="1">C4</f>
        <v>1.0884364260412047E-4</v>
      </c>
      <c r="D6" s="138">
        <f t="shared" si="1"/>
        <v>1.0718889836402444E-4</v>
      </c>
      <c r="E6" s="138">
        <f t="shared" si="1"/>
        <v>1.0553415412392782E-4</v>
      </c>
      <c r="F6" s="138">
        <f t="shared" si="1"/>
        <v>1.0387940988383179E-4</v>
      </c>
      <c r="G6" s="138">
        <f t="shared" si="1"/>
        <v>1.0222466564373579E-4</v>
      </c>
      <c r="H6" s="138">
        <f t="shared" si="1"/>
        <v>1.0056992140363913E-4</v>
      </c>
      <c r="I6" s="138">
        <f t="shared" si="1"/>
        <v>9.8915177163543138E-5</v>
      </c>
      <c r="J6" s="138">
        <f t="shared" si="1"/>
        <v>9.7260432923446482E-5</v>
      </c>
      <c r="K6" s="138">
        <f t="shared" si="1"/>
        <v>9.5605688683350463E-5</v>
      </c>
      <c r="L6" s="138">
        <f t="shared" si="1"/>
        <v>9.3950944443254431E-5</v>
      </c>
      <c r="M6" s="138">
        <f t="shared" si="1"/>
        <v>9.2296200203157816E-5</v>
      </c>
      <c r="N6" s="138">
        <f t="shared" si="1"/>
        <v>9.0679216613890823E-5</v>
      </c>
      <c r="O6" s="138">
        <f t="shared" si="1"/>
        <v>8.9812174085886264E-5</v>
      </c>
      <c r="P6" s="138">
        <f t="shared" si="1"/>
        <v>8.8945131557881704E-5</v>
      </c>
      <c r="Q6" s="138">
        <f t="shared" si="1"/>
        <v>8.8078089029877145E-5</v>
      </c>
      <c r="R6" s="138">
        <f t="shared" si="1"/>
        <v>8.7211046501872586E-5</v>
      </c>
      <c r="S6" s="138">
        <f t="shared" si="1"/>
        <v>8.6344003973868027E-5</v>
      </c>
      <c r="T6" s="138">
        <f t="shared" si="1"/>
        <v>8.5476961445863468E-5</v>
      </c>
      <c r="U6" s="138">
        <f t="shared" si="1"/>
        <v>8.4609918917858909E-5</v>
      </c>
      <c r="V6" s="138">
        <f t="shared" si="1"/>
        <v>8.3742876389854363E-5</v>
      </c>
      <c r="W6" s="138">
        <f t="shared" si="1"/>
        <v>8.2875833861849478E-5</v>
      </c>
      <c r="X6" s="138">
        <f t="shared" si="1"/>
        <v>8.2008791333844919E-5</v>
      </c>
      <c r="Y6" s="138">
        <f t="shared" si="1"/>
        <v>8.114174880584036E-5</v>
      </c>
      <c r="Z6" s="138">
        <f t="shared" si="1"/>
        <v>8.0274706277835801E-5</v>
      </c>
      <c r="AA6" s="138">
        <f t="shared" si="1"/>
        <v>7.9407663749831255E-5</v>
      </c>
      <c r="AB6" s="138">
        <f t="shared" si="1"/>
        <v>7.8540621221826696E-5</v>
      </c>
      <c r="AC6" s="138">
        <f t="shared" si="1"/>
        <v>7.7673578693822137E-5</v>
      </c>
      <c r="AD6" s="138">
        <f t="shared" si="1"/>
        <v>7.6806536165817578E-5</v>
      </c>
      <c r="AE6" s="138">
        <f t="shared" si="1"/>
        <v>7.5939493637813019E-5</v>
      </c>
      <c r="AF6" s="138">
        <f t="shared" si="1"/>
        <v>7.5072451109808459E-5</v>
      </c>
      <c r="AG6" s="138">
        <f t="shared" si="1"/>
        <v>7.42054085818039E-5</v>
      </c>
    </row>
    <row r="7" spans="1:35" x14ac:dyDescent="0.45">
      <c r="A7" s="1" t="s">
        <v>399</v>
      </c>
      <c r="B7" s="138">
        <f>B5</f>
        <v>9.6977507167811454E-5</v>
      </c>
      <c r="C7" s="138">
        <f t="shared" ref="C7:AG7" si="2">C5</f>
        <v>9.3974438840257161E-5</v>
      </c>
      <c r="D7" s="138">
        <f t="shared" si="2"/>
        <v>9.2336401570682338E-5</v>
      </c>
      <c r="E7" s="138">
        <f t="shared" si="2"/>
        <v>9.0698364301106905E-5</v>
      </c>
      <c r="F7" s="138">
        <f t="shared" si="2"/>
        <v>8.9060327031532081E-5</v>
      </c>
      <c r="G7" s="138">
        <f t="shared" si="2"/>
        <v>8.7422289761957258E-5</v>
      </c>
      <c r="H7" s="138">
        <f t="shared" si="2"/>
        <v>8.5784252492381797E-5</v>
      </c>
      <c r="I7" s="138">
        <f t="shared" si="2"/>
        <v>8.4146215222807001E-5</v>
      </c>
      <c r="J7" s="138">
        <f t="shared" si="2"/>
        <v>8.250817795323154E-5</v>
      </c>
      <c r="K7" s="138">
        <f t="shared" si="2"/>
        <v>8.0870140683656717E-5</v>
      </c>
      <c r="L7" s="138">
        <f t="shared" si="2"/>
        <v>7.9232103414081893E-5</v>
      </c>
      <c r="M7" s="138">
        <f t="shared" si="2"/>
        <v>7.759406614450646E-5</v>
      </c>
      <c r="N7" s="138">
        <f t="shared" si="2"/>
        <v>7.5977082555239467E-5</v>
      </c>
      <c r="O7" s="138">
        <f t="shared" si="2"/>
        <v>7.5110040027234908E-5</v>
      </c>
      <c r="P7" s="138">
        <f t="shared" si="2"/>
        <v>7.4242997499230349E-5</v>
      </c>
      <c r="Q7" s="138">
        <f t="shared" si="2"/>
        <v>7.337595497122579E-5</v>
      </c>
      <c r="R7" s="138">
        <f t="shared" si="2"/>
        <v>7.2508912443221231E-5</v>
      </c>
      <c r="S7" s="138">
        <f t="shared" si="2"/>
        <v>7.1641869915216671E-5</v>
      </c>
      <c r="T7" s="138">
        <f t="shared" si="2"/>
        <v>7.0774827387212112E-5</v>
      </c>
      <c r="U7" s="138">
        <f t="shared" si="2"/>
        <v>6.9907784859207553E-5</v>
      </c>
      <c r="V7" s="138">
        <f t="shared" si="2"/>
        <v>6.9040742331203007E-5</v>
      </c>
      <c r="W7" s="138">
        <f t="shared" si="2"/>
        <v>6.8173699803198123E-5</v>
      </c>
      <c r="X7" s="138">
        <f t="shared" si="2"/>
        <v>6.7306657275193564E-5</v>
      </c>
      <c r="Y7" s="138">
        <f t="shared" si="2"/>
        <v>6.6439614747189005E-5</v>
      </c>
      <c r="Z7" s="138">
        <f t="shared" si="2"/>
        <v>6.5572572219184445E-5</v>
      </c>
      <c r="AA7" s="138">
        <f t="shared" si="2"/>
        <v>6.47055296911799E-5</v>
      </c>
      <c r="AB7" s="138">
        <f t="shared" si="2"/>
        <v>6.3838487163175341E-5</v>
      </c>
      <c r="AC7" s="138">
        <f t="shared" si="2"/>
        <v>6.2971444635170781E-5</v>
      </c>
      <c r="AD7" s="138">
        <f t="shared" si="2"/>
        <v>6.2104402107166222E-5</v>
      </c>
      <c r="AE7" s="138">
        <f t="shared" si="2"/>
        <v>6.1237359579161663E-5</v>
      </c>
      <c r="AF7" s="138">
        <f t="shared" si="2"/>
        <v>6.0370317051157097E-5</v>
      </c>
      <c r="AG7" s="138">
        <f t="shared" si="2"/>
        <v>5.9503274523152538E-5</v>
      </c>
    </row>
    <row r="8" spans="1:35" x14ac:dyDescent="0.45">
      <c r="A8" s="1" t="s">
        <v>513</v>
      </c>
      <c r="B8" s="138">
        <f>B5</f>
        <v>9.6977507167811454E-5</v>
      </c>
      <c r="C8" s="138">
        <f t="shared" ref="C8:AG8" si="3">C5</f>
        <v>9.3974438840257161E-5</v>
      </c>
      <c r="D8" s="138">
        <f t="shared" si="3"/>
        <v>9.2336401570682338E-5</v>
      </c>
      <c r="E8" s="138">
        <f t="shared" si="3"/>
        <v>9.0698364301106905E-5</v>
      </c>
      <c r="F8" s="138">
        <f t="shared" si="3"/>
        <v>8.9060327031532081E-5</v>
      </c>
      <c r="G8" s="138">
        <f t="shared" si="3"/>
        <v>8.7422289761957258E-5</v>
      </c>
      <c r="H8" s="138">
        <f t="shared" si="3"/>
        <v>8.5784252492381797E-5</v>
      </c>
      <c r="I8" s="138">
        <f t="shared" si="3"/>
        <v>8.4146215222807001E-5</v>
      </c>
      <c r="J8" s="138">
        <f t="shared" si="3"/>
        <v>8.250817795323154E-5</v>
      </c>
      <c r="K8" s="138">
        <f t="shared" si="3"/>
        <v>8.0870140683656717E-5</v>
      </c>
      <c r="L8" s="138">
        <f t="shared" si="3"/>
        <v>7.9232103414081893E-5</v>
      </c>
      <c r="M8" s="138">
        <f t="shared" si="3"/>
        <v>7.759406614450646E-5</v>
      </c>
      <c r="N8" s="138">
        <f t="shared" si="3"/>
        <v>7.5977082555239467E-5</v>
      </c>
      <c r="O8" s="138">
        <f t="shared" si="3"/>
        <v>7.5110040027234908E-5</v>
      </c>
      <c r="P8" s="138">
        <f t="shared" si="3"/>
        <v>7.4242997499230349E-5</v>
      </c>
      <c r="Q8" s="138">
        <f t="shared" si="3"/>
        <v>7.337595497122579E-5</v>
      </c>
      <c r="R8" s="138">
        <f t="shared" si="3"/>
        <v>7.2508912443221231E-5</v>
      </c>
      <c r="S8" s="138">
        <f t="shared" si="3"/>
        <v>7.1641869915216671E-5</v>
      </c>
      <c r="T8" s="138">
        <f t="shared" si="3"/>
        <v>7.0774827387212112E-5</v>
      </c>
      <c r="U8" s="138">
        <f t="shared" si="3"/>
        <v>6.9907784859207553E-5</v>
      </c>
      <c r="V8" s="138">
        <f t="shared" si="3"/>
        <v>6.9040742331203007E-5</v>
      </c>
      <c r="W8" s="138">
        <f t="shared" si="3"/>
        <v>6.8173699803198123E-5</v>
      </c>
      <c r="X8" s="138">
        <f t="shared" si="3"/>
        <v>6.7306657275193564E-5</v>
      </c>
      <c r="Y8" s="138">
        <f t="shared" si="3"/>
        <v>6.6439614747189005E-5</v>
      </c>
      <c r="Z8" s="138">
        <f t="shared" si="3"/>
        <v>6.5572572219184445E-5</v>
      </c>
      <c r="AA8" s="138">
        <f t="shared" si="3"/>
        <v>6.47055296911799E-5</v>
      </c>
      <c r="AB8" s="138">
        <f t="shared" si="3"/>
        <v>6.3838487163175341E-5</v>
      </c>
      <c r="AC8" s="138">
        <f t="shared" si="3"/>
        <v>6.2971444635170781E-5</v>
      </c>
      <c r="AD8" s="138">
        <f t="shared" si="3"/>
        <v>6.2104402107166222E-5</v>
      </c>
      <c r="AE8" s="138">
        <f t="shared" si="3"/>
        <v>6.1237359579161663E-5</v>
      </c>
      <c r="AF8" s="138">
        <f t="shared" si="3"/>
        <v>6.0370317051157097E-5</v>
      </c>
      <c r="AG8" s="138">
        <f t="shared" si="3"/>
        <v>5.9503274523152538E-5</v>
      </c>
    </row>
    <row r="9" spans="1:35" x14ac:dyDescent="0.45">
      <c r="A9" s="1" t="s">
        <v>514</v>
      </c>
      <c r="B9" s="138">
        <f>B5</f>
        <v>9.6977507167811454E-5</v>
      </c>
      <c r="C9" s="138">
        <f t="shared" ref="C9:AG9" si="4">C5</f>
        <v>9.3974438840257161E-5</v>
      </c>
      <c r="D9" s="138">
        <f t="shared" si="4"/>
        <v>9.2336401570682338E-5</v>
      </c>
      <c r="E9" s="138">
        <f t="shared" si="4"/>
        <v>9.0698364301106905E-5</v>
      </c>
      <c r="F9" s="138">
        <f t="shared" si="4"/>
        <v>8.9060327031532081E-5</v>
      </c>
      <c r="G9" s="138">
        <f t="shared" si="4"/>
        <v>8.7422289761957258E-5</v>
      </c>
      <c r="H9" s="138">
        <f t="shared" si="4"/>
        <v>8.5784252492381797E-5</v>
      </c>
      <c r="I9" s="138">
        <f t="shared" si="4"/>
        <v>8.4146215222807001E-5</v>
      </c>
      <c r="J9" s="138">
        <f t="shared" si="4"/>
        <v>8.250817795323154E-5</v>
      </c>
      <c r="K9" s="138">
        <f t="shared" si="4"/>
        <v>8.0870140683656717E-5</v>
      </c>
      <c r="L9" s="138">
        <f t="shared" si="4"/>
        <v>7.9232103414081893E-5</v>
      </c>
      <c r="M9" s="138">
        <f t="shared" si="4"/>
        <v>7.759406614450646E-5</v>
      </c>
      <c r="N9" s="138">
        <f t="shared" si="4"/>
        <v>7.5977082555239467E-5</v>
      </c>
      <c r="O9" s="138">
        <f t="shared" si="4"/>
        <v>7.5110040027234908E-5</v>
      </c>
      <c r="P9" s="138">
        <f t="shared" si="4"/>
        <v>7.4242997499230349E-5</v>
      </c>
      <c r="Q9" s="138">
        <f t="shared" si="4"/>
        <v>7.337595497122579E-5</v>
      </c>
      <c r="R9" s="138">
        <f t="shared" si="4"/>
        <v>7.2508912443221231E-5</v>
      </c>
      <c r="S9" s="138">
        <f t="shared" si="4"/>
        <v>7.1641869915216671E-5</v>
      </c>
      <c r="T9" s="138">
        <f t="shared" si="4"/>
        <v>7.0774827387212112E-5</v>
      </c>
      <c r="U9" s="138">
        <f t="shared" si="4"/>
        <v>6.9907784859207553E-5</v>
      </c>
      <c r="V9" s="138">
        <f t="shared" si="4"/>
        <v>6.9040742331203007E-5</v>
      </c>
      <c r="W9" s="138">
        <f t="shared" si="4"/>
        <v>6.8173699803198123E-5</v>
      </c>
      <c r="X9" s="138">
        <f t="shared" si="4"/>
        <v>6.7306657275193564E-5</v>
      </c>
      <c r="Y9" s="138">
        <f t="shared" si="4"/>
        <v>6.6439614747189005E-5</v>
      </c>
      <c r="Z9" s="138">
        <f t="shared" si="4"/>
        <v>6.5572572219184445E-5</v>
      </c>
      <c r="AA9" s="138">
        <f t="shared" si="4"/>
        <v>6.47055296911799E-5</v>
      </c>
      <c r="AB9" s="138">
        <f t="shared" si="4"/>
        <v>6.3838487163175341E-5</v>
      </c>
      <c r="AC9" s="138">
        <f t="shared" si="4"/>
        <v>6.2971444635170781E-5</v>
      </c>
      <c r="AD9" s="138">
        <f t="shared" si="4"/>
        <v>6.2104402107166222E-5</v>
      </c>
      <c r="AE9" s="138">
        <f t="shared" si="4"/>
        <v>6.1237359579161663E-5</v>
      </c>
      <c r="AF9" s="138">
        <f t="shared" si="4"/>
        <v>6.0370317051157097E-5</v>
      </c>
      <c r="AG9" s="138">
        <f t="shared" si="4"/>
        <v>5.9503274523152538E-5</v>
      </c>
    </row>
    <row r="10" spans="1:35" x14ac:dyDescent="0.45">
      <c r="A10" s="1" t="s">
        <v>515</v>
      </c>
      <c r="B10" s="138">
        <f>B4</f>
        <v>1.1184671093167476E-4</v>
      </c>
      <c r="C10" s="138">
        <f t="shared" ref="C10:AG10" si="5">C4</f>
        <v>1.0884364260412047E-4</v>
      </c>
      <c r="D10" s="138">
        <f t="shared" si="5"/>
        <v>1.0718889836402444E-4</v>
      </c>
      <c r="E10" s="138">
        <f t="shared" si="5"/>
        <v>1.0553415412392782E-4</v>
      </c>
      <c r="F10" s="138">
        <f t="shared" si="5"/>
        <v>1.0387940988383179E-4</v>
      </c>
      <c r="G10" s="138">
        <f t="shared" si="5"/>
        <v>1.0222466564373579E-4</v>
      </c>
      <c r="H10" s="138">
        <f t="shared" si="5"/>
        <v>1.0056992140363913E-4</v>
      </c>
      <c r="I10" s="138">
        <f t="shared" si="5"/>
        <v>9.8915177163543138E-5</v>
      </c>
      <c r="J10" s="138">
        <f t="shared" si="5"/>
        <v>9.7260432923446482E-5</v>
      </c>
      <c r="K10" s="138">
        <f t="shared" si="5"/>
        <v>9.5605688683350463E-5</v>
      </c>
      <c r="L10" s="138">
        <f t="shared" si="5"/>
        <v>9.3950944443254431E-5</v>
      </c>
      <c r="M10" s="138">
        <f t="shared" si="5"/>
        <v>9.2296200203157816E-5</v>
      </c>
      <c r="N10" s="138">
        <f t="shared" si="5"/>
        <v>9.0679216613890823E-5</v>
      </c>
      <c r="O10" s="138">
        <f t="shared" si="5"/>
        <v>8.9812174085886264E-5</v>
      </c>
      <c r="P10" s="138">
        <f t="shared" si="5"/>
        <v>8.8945131557881704E-5</v>
      </c>
      <c r="Q10" s="138">
        <f t="shared" si="5"/>
        <v>8.8078089029877145E-5</v>
      </c>
      <c r="R10" s="138">
        <f t="shared" si="5"/>
        <v>8.7211046501872586E-5</v>
      </c>
      <c r="S10" s="138">
        <f t="shared" si="5"/>
        <v>8.6344003973868027E-5</v>
      </c>
      <c r="T10" s="138">
        <f t="shared" si="5"/>
        <v>8.5476961445863468E-5</v>
      </c>
      <c r="U10" s="138">
        <f t="shared" si="5"/>
        <v>8.4609918917858909E-5</v>
      </c>
      <c r="V10" s="138">
        <f t="shared" si="5"/>
        <v>8.3742876389854363E-5</v>
      </c>
      <c r="W10" s="138">
        <f t="shared" si="5"/>
        <v>8.2875833861849478E-5</v>
      </c>
      <c r="X10" s="138">
        <f t="shared" si="5"/>
        <v>8.2008791333844919E-5</v>
      </c>
      <c r="Y10" s="138">
        <f t="shared" si="5"/>
        <v>8.114174880584036E-5</v>
      </c>
      <c r="Z10" s="138">
        <f t="shared" si="5"/>
        <v>8.0274706277835801E-5</v>
      </c>
      <c r="AA10" s="138">
        <f t="shared" si="5"/>
        <v>7.9407663749831255E-5</v>
      </c>
      <c r="AB10" s="138">
        <f t="shared" si="5"/>
        <v>7.8540621221826696E-5</v>
      </c>
      <c r="AC10" s="138">
        <f t="shared" si="5"/>
        <v>7.7673578693822137E-5</v>
      </c>
      <c r="AD10" s="138">
        <f t="shared" si="5"/>
        <v>7.6806536165817578E-5</v>
      </c>
      <c r="AE10" s="138">
        <f t="shared" si="5"/>
        <v>7.5939493637813019E-5</v>
      </c>
      <c r="AF10" s="138">
        <f t="shared" si="5"/>
        <v>7.5072451109808459E-5</v>
      </c>
      <c r="AG10" s="138">
        <f t="shared" si="5"/>
        <v>7.42054085818039E-5</v>
      </c>
    </row>
    <row r="11" spans="1:35" x14ac:dyDescent="0.45">
      <c r="A11" s="1" t="s">
        <v>516</v>
      </c>
      <c r="B11" s="138">
        <f>B4</f>
        <v>1.1184671093167476E-4</v>
      </c>
      <c r="C11" s="138">
        <f t="shared" ref="C11:AG11" si="6">C4</f>
        <v>1.0884364260412047E-4</v>
      </c>
      <c r="D11" s="138">
        <f t="shared" si="6"/>
        <v>1.0718889836402444E-4</v>
      </c>
      <c r="E11" s="138">
        <f t="shared" si="6"/>
        <v>1.0553415412392782E-4</v>
      </c>
      <c r="F11" s="138">
        <f t="shared" si="6"/>
        <v>1.0387940988383179E-4</v>
      </c>
      <c r="G11" s="138">
        <f t="shared" si="6"/>
        <v>1.0222466564373579E-4</v>
      </c>
      <c r="H11" s="138">
        <f t="shared" si="6"/>
        <v>1.0056992140363913E-4</v>
      </c>
      <c r="I11" s="138">
        <f t="shared" si="6"/>
        <v>9.8915177163543138E-5</v>
      </c>
      <c r="J11" s="138">
        <f t="shared" si="6"/>
        <v>9.7260432923446482E-5</v>
      </c>
      <c r="K11" s="138">
        <f t="shared" si="6"/>
        <v>9.5605688683350463E-5</v>
      </c>
      <c r="L11" s="138">
        <f t="shared" si="6"/>
        <v>9.3950944443254431E-5</v>
      </c>
      <c r="M11" s="138">
        <f t="shared" si="6"/>
        <v>9.2296200203157816E-5</v>
      </c>
      <c r="N11" s="138">
        <f t="shared" si="6"/>
        <v>9.0679216613890823E-5</v>
      </c>
      <c r="O11" s="138">
        <f t="shared" si="6"/>
        <v>8.9812174085886264E-5</v>
      </c>
      <c r="P11" s="138">
        <f t="shared" si="6"/>
        <v>8.8945131557881704E-5</v>
      </c>
      <c r="Q11" s="138">
        <f t="shared" si="6"/>
        <v>8.8078089029877145E-5</v>
      </c>
      <c r="R11" s="138">
        <f t="shared" si="6"/>
        <v>8.7211046501872586E-5</v>
      </c>
      <c r="S11" s="138">
        <f t="shared" si="6"/>
        <v>8.6344003973868027E-5</v>
      </c>
      <c r="T11" s="138">
        <f t="shared" si="6"/>
        <v>8.5476961445863468E-5</v>
      </c>
      <c r="U11" s="138">
        <f t="shared" si="6"/>
        <v>8.4609918917858909E-5</v>
      </c>
      <c r="V11" s="138">
        <f t="shared" si="6"/>
        <v>8.3742876389854363E-5</v>
      </c>
      <c r="W11" s="138">
        <f t="shared" si="6"/>
        <v>8.2875833861849478E-5</v>
      </c>
      <c r="X11" s="138">
        <f t="shared" si="6"/>
        <v>8.2008791333844919E-5</v>
      </c>
      <c r="Y11" s="138">
        <f t="shared" si="6"/>
        <v>8.114174880584036E-5</v>
      </c>
      <c r="Z11" s="138">
        <f t="shared" si="6"/>
        <v>8.0274706277835801E-5</v>
      </c>
      <c r="AA11" s="138">
        <f t="shared" si="6"/>
        <v>7.9407663749831255E-5</v>
      </c>
      <c r="AB11" s="138">
        <f t="shared" si="6"/>
        <v>7.8540621221826696E-5</v>
      </c>
      <c r="AC11" s="138">
        <f t="shared" si="6"/>
        <v>7.7673578693822137E-5</v>
      </c>
      <c r="AD11" s="138">
        <f t="shared" si="6"/>
        <v>7.6806536165817578E-5</v>
      </c>
      <c r="AE11" s="138">
        <f t="shared" si="6"/>
        <v>7.5939493637813019E-5</v>
      </c>
      <c r="AF11" s="138">
        <f t="shared" si="6"/>
        <v>7.5072451109808459E-5</v>
      </c>
      <c r="AG11" s="138">
        <f t="shared" si="6"/>
        <v>7.42054085818039E-5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1.1922642736154889E-4</v>
      </c>
      <c r="C3" s="138">
        <f t="shared" ref="C3:AG3" si="0">C4</f>
        <v>1.1726233868227049E-4</v>
      </c>
      <c r="D3" s="138">
        <f t="shared" si="0"/>
        <v>1.1550674779120579E-4</v>
      </c>
      <c r="E3" s="138">
        <f t="shared" si="0"/>
        <v>1.1375115690014151E-4</v>
      </c>
      <c r="F3" s="138">
        <f t="shared" si="0"/>
        <v>1.1199556600907681E-4</v>
      </c>
      <c r="G3" s="138">
        <f t="shared" si="0"/>
        <v>1.1023997511801212E-4</v>
      </c>
      <c r="H3" s="138">
        <f t="shared" si="0"/>
        <v>1.0848438422694745E-4</v>
      </c>
      <c r="I3" s="138">
        <f t="shared" si="0"/>
        <v>1.0672879333588274E-4</v>
      </c>
      <c r="J3" s="138">
        <f t="shared" si="0"/>
        <v>1.0497320244481804E-4</v>
      </c>
      <c r="K3" s="138">
        <f t="shared" si="0"/>
        <v>1.0321761155375376E-4</v>
      </c>
      <c r="L3" s="138">
        <f t="shared" si="0"/>
        <v>1.0146202066268909E-4</v>
      </c>
      <c r="M3" s="138">
        <f t="shared" si="0"/>
        <v>9.9706429771624386E-5</v>
      </c>
      <c r="N3" s="138">
        <f t="shared" si="0"/>
        <v>9.787675384368551E-5</v>
      </c>
      <c r="O3" s="138">
        <f t="shared" si="0"/>
        <v>9.6503497069768613E-5</v>
      </c>
      <c r="P3" s="138">
        <f t="shared" si="0"/>
        <v>9.513024029585211E-5</v>
      </c>
      <c r="Q3" s="138">
        <f t="shared" si="0"/>
        <v>9.3756983521935228E-5</v>
      </c>
      <c r="R3" s="138">
        <f t="shared" si="0"/>
        <v>9.2383726748018305E-5</v>
      </c>
      <c r="S3" s="138">
        <f t="shared" si="0"/>
        <v>9.1010469974101802E-5</v>
      </c>
      <c r="T3" s="138">
        <f t="shared" si="0"/>
        <v>8.9637213200184919E-5</v>
      </c>
      <c r="U3" s="138">
        <f t="shared" si="0"/>
        <v>8.8263956426267996E-5</v>
      </c>
      <c r="V3" s="138">
        <f t="shared" si="0"/>
        <v>8.6890699652351493E-5</v>
      </c>
      <c r="W3" s="138">
        <f t="shared" si="0"/>
        <v>8.551744287843461E-5</v>
      </c>
      <c r="X3" s="138">
        <f t="shared" si="0"/>
        <v>8.4144186104517714E-5</v>
      </c>
      <c r="Y3" s="138">
        <f t="shared" si="0"/>
        <v>8.2770929330601211E-5</v>
      </c>
      <c r="Z3" s="138">
        <f t="shared" si="0"/>
        <v>8.1397672556684302E-5</v>
      </c>
      <c r="AA3" s="138">
        <f t="shared" si="0"/>
        <v>8.0024415782767799E-5</v>
      </c>
      <c r="AB3" s="138">
        <f t="shared" si="0"/>
        <v>7.8651159008850903E-5</v>
      </c>
      <c r="AC3" s="138">
        <f t="shared" si="0"/>
        <v>7.727790223493402E-5</v>
      </c>
      <c r="AD3" s="138">
        <f t="shared" si="0"/>
        <v>7.590464546101749E-5</v>
      </c>
      <c r="AE3" s="138">
        <f t="shared" si="0"/>
        <v>7.4531388687100594E-5</v>
      </c>
      <c r="AF3" s="138">
        <f t="shared" si="0"/>
        <v>7.3158131913183711E-5</v>
      </c>
      <c r="AG3" s="138">
        <f t="shared" si="0"/>
        <v>7.1784875139267208E-5</v>
      </c>
    </row>
    <row r="4" spans="1:35" x14ac:dyDescent="0.45">
      <c r="A4" s="1" t="s">
        <v>14</v>
      </c>
      <c r="B4" s="123">
        <f>Calculations!B78</f>
        <v>1.1922642736154889E-4</v>
      </c>
      <c r="C4" s="123">
        <f>Calculations!C78</f>
        <v>1.1726233868227049E-4</v>
      </c>
      <c r="D4" s="123">
        <f>Calculations!D78</f>
        <v>1.1550674779120579E-4</v>
      </c>
      <c r="E4" s="123">
        <f>Calculations!E78</f>
        <v>1.1375115690014151E-4</v>
      </c>
      <c r="F4" s="123">
        <f>Calculations!F78</f>
        <v>1.1199556600907681E-4</v>
      </c>
      <c r="G4" s="123">
        <f>Calculations!G78</f>
        <v>1.1023997511801212E-4</v>
      </c>
      <c r="H4" s="123">
        <f>Calculations!H78</f>
        <v>1.0848438422694745E-4</v>
      </c>
      <c r="I4" s="123">
        <f>Calculations!I78</f>
        <v>1.0672879333588274E-4</v>
      </c>
      <c r="J4" s="123">
        <f>Calculations!J78</f>
        <v>1.0497320244481804E-4</v>
      </c>
      <c r="K4" s="123">
        <f>Calculations!K78</f>
        <v>1.0321761155375376E-4</v>
      </c>
      <c r="L4" s="123">
        <f>Calculations!L78</f>
        <v>1.0146202066268909E-4</v>
      </c>
      <c r="M4" s="123">
        <f>Calculations!M78</f>
        <v>9.9706429771624386E-5</v>
      </c>
      <c r="N4" s="123">
        <f>Calculations!N78</f>
        <v>9.787675384368551E-5</v>
      </c>
      <c r="O4" s="123">
        <f>Calculations!O78</f>
        <v>9.6503497069768613E-5</v>
      </c>
      <c r="P4" s="123">
        <f>Calculations!P78</f>
        <v>9.513024029585211E-5</v>
      </c>
      <c r="Q4" s="123">
        <f>Calculations!Q78</f>
        <v>9.3756983521935228E-5</v>
      </c>
      <c r="R4" s="123">
        <f>Calculations!R78</f>
        <v>9.2383726748018305E-5</v>
      </c>
      <c r="S4" s="123">
        <f>Calculations!S78</f>
        <v>9.1010469974101802E-5</v>
      </c>
      <c r="T4" s="123">
        <f>Calculations!T78</f>
        <v>8.9637213200184919E-5</v>
      </c>
      <c r="U4" s="123">
        <f>Calculations!U78</f>
        <v>8.8263956426267996E-5</v>
      </c>
      <c r="V4" s="123">
        <f>Calculations!V78</f>
        <v>8.6890699652351493E-5</v>
      </c>
      <c r="W4" s="123">
        <f>Calculations!W78</f>
        <v>8.551744287843461E-5</v>
      </c>
      <c r="X4" s="123">
        <f>Calculations!X78</f>
        <v>8.4144186104517714E-5</v>
      </c>
      <c r="Y4" s="123">
        <f>Calculations!Y78</f>
        <v>8.2770929330601211E-5</v>
      </c>
      <c r="Z4" s="123">
        <f>Calculations!Z78</f>
        <v>8.1397672556684302E-5</v>
      </c>
      <c r="AA4" s="123">
        <f>Calculations!AA78</f>
        <v>8.0024415782767799E-5</v>
      </c>
      <c r="AB4" s="123">
        <f>Calculations!AB78</f>
        <v>7.8651159008850903E-5</v>
      </c>
      <c r="AC4" s="123">
        <f>Calculations!AC78</f>
        <v>7.727790223493402E-5</v>
      </c>
      <c r="AD4" s="123">
        <f>Calculations!AD78</f>
        <v>7.590464546101749E-5</v>
      </c>
      <c r="AE4" s="123">
        <f>Calculations!AE78</f>
        <v>7.4531388687100594E-5</v>
      </c>
      <c r="AF4" s="123">
        <f>Calculations!AF78</f>
        <v>7.3158131913183711E-5</v>
      </c>
      <c r="AG4" s="123">
        <f>Calculations!AG78</f>
        <v>7.1784875139267208E-5</v>
      </c>
    </row>
    <row r="5" spans="1:35" x14ac:dyDescent="0.45">
      <c r="A5" s="1" t="s">
        <v>511</v>
      </c>
      <c r="B5" s="123">
        <f>Calculations!B79</f>
        <v>1.2014128651515439E-4</v>
      </c>
      <c r="C5" s="123">
        <f>Calculations!C79</f>
        <v>1.1817719783587599E-4</v>
      </c>
      <c r="D5" s="123">
        <f>Calculations!D79</f>
        <v>1.1642160694481129E-4</v>
      </c>
      <c r="E5" s="123">
        <f>Calculations!E79</f>
        <v>1.1466601605374701E-4</v>
      </c>
      <c r="F5" s="123">
        <f>Calculations!F79</f>
        <v>1.1291042516268231E-4</v>
      </c>
      <c r="G5" s="123">
        <f>Calculations!G79</f>
        <v>1.1115483427161761E-4</v>
      </c>
      <c r="H5" s="123">
        <f>Calculations!H79</f>
        <v>1.0939924338055294E-4</v>
      </c>
      <c r="I5" s="123">
        <f>Calculations!I79</f>
        <v>1.0764365248948823E-4</v>
      </c>
      <c r="J5" s="123">
        <f>Calculations!J79</f>
        <v>1.0588806159842355E-4</v>
      </c>
      <c r="K5" s="123">
        <f>Calculations!K79</f>
        <v>1.0413247070735926E-4</v>
      </c>
      <c r="L5" s="123">
        <f>Calculations!L79</f>
        <v>1.0237687981629459E-4</v>
      </c>
      <c r="M5" s="123">
        <f>Calculations!M79</f>
        <v>1.0062128892522989E-4</v>
      </c>
      <c r="N5" s="123">
        <f>Calculations!N79</f>
        <v>9.8791612997290999E-5</v>
      </c>
      <c r="O5" s="123">
        <f>Calculations!O79</f>
        <v>9.7418356223374103E-5</v>
      </c>
      <c r="P5" s="123">
        <f>Calculations!P79</f>
        <v>9.6045099449457613E-5</v>
      </c>
      <c r="Q5" s="123">
        <f>Calculations!Q79</f>
        <v>9.4671842675540717E-5</v>
      </c>
      <c r="R5" s="123">
        <f>Calculations!R79</f>
        <v>9.3298585901623808E-5</v>
      </c>
      <c r="S5" s="123">
        <f>Calculations!S79</f>
        <v>9.1925329127707305E-5</v>
      </c>
      <c r="T5" s="123">
        <f>Calculations!T79</f>
        <v>9.0552072353790409E-5</v>
      </c>
      <c r="U5" s="123">
        <f>Calculations!U79</f>
        <v>8.9178815579873499E-5</v>
      </c>
      <c r="V5" s="123">
        <f>Calculations!V79</f>
        <v>8.7805558805956996E-5</v>
      </c>
      <c r="W5" s="123">
        <f>Calculations!W79</f>
        <v>8.64323020320401E-5</v>
      </c>
      <c r="X5" s="123">
        <f>Calculations!X79</f>
        <v>8.5059045258123217E-5</v>
      </c>
      <c r="Y5" s="123">
        <f>Calculations!Y79</f>
        <v>8.3685788484206714E-5</v>
      </c>
      <c r="Z5" s="123">
        <f>Calculations!Z79</f>
        <v>8.2312531710289791E-5</v>
      </c>
      <c r="AA5" s="123">
        <f>Calculations!AA79</f>
        <v>8.0939274936373288E-5</v>
      </c>
      <c r="AB5" s="123">
        <f>Calculations!AB79</f>
        <v>7.9566018162456406E-5</v>
      </c>
      <c r="AC5" s="123">
        <f>Calculations!AC79</f>
        <v>7.819276138853951E-5</v>
      </c>
      <c r="AD5" s="123">
        <f>Calculations!AD79</f>
        <v>7.681950461462298E-5</v>
      </c>
      <c r="AE5" s="123">
        <f>Calculations!AE79</f>
        <v>7.5446247840706097E-5</v>
      </c>
      <c r="AF5" s="123">
        <f>Calculations!AF79</f>
        <v>7.4072991066789201E-5</v>
      </c>
      <c r="AG5" s="123">
        <f>Calculations!AG79</f>
        <v>7.2699734292872698E-5</v>
      </c>
    </row>
    <row r="6" spans="1:35" x14ac:dyDescent="0.45">
      <c r="A6" s="1" t="s">
        <v>512</v>
      </c>
      <c r="B6" s="138">
        <f>B4</f>
        <v>1.1922642736154889E-4</v>
      </c>
      <c r="C6" s="138">
        <f t="shared" ref="C6:AG7" si="1">C4</f>
        <v>1.1726233868227049E-4</v>
      </c>
      <c r="D6" s="138">
        <f t="shared" si="1"/>
        <v>1.1550674779120579E-4</v>
      </c>
      <c r="E6" s="138">
        <f t="shared" si="1"/>
        <v>1.1375115690014151E-4</v>
      </c>
      <c r="F6" s="138">
        <f t="shared" si="1"/>
        <v>1.1199556600907681E-4</v>
      </c>
      <c r="G6" s="138">
        <f t="shared" si="1"/>
        <v>1.1023997511801212E-4</v>
      </c>
      <c r="H6" s="138">
        <f t="shared" si="1"/>
        <v>1.0848438422694745E-4</v>
      </c>
      <c r="I6" s="138">
        <f t="shared" si="1"/>
        <v>1.0672879333588274E-4</v>
      </c>
      <c r="J6" s="138">
        <f t="shared" si="1"/>
        <v>1.0497320244481804E-4</v>
      </c>
      <c r="K6" s="138">
        <f t="shared" si="1"/>
        <v>1.0321761155375376E-4</v>
      </c>
      <c r="L6" s="138">
        <f t="shared" si="1"/>
        <v>1.0146202066268909E-4</v>
      </c>
      <c r="M6" s="138">
        <f t="shared" si="1"/>
        <v>9.9706429771624386E-5</v>
      </c>
      <c r="N6" s="138">
        <f t="shared" si="1"/>
        <v>9.787675384368551E-5</v>
      </c>
      <c r="O6" s="138">
        <f t="shared" si="1"/>
        <v>9.6503497069768613E-5</v>
      </c>
      <c r="P6" s="138">
        <f t="shared" si="1"/>
        <v>9.513024029585211E-5</v>
      </c>
      <c r="Q6" s="138">
        <f t="shared" si="1"/>
        <v>9.3756983521935228E-5</v>
      </c>
      <c r="R6" s="138">
        <f t="shared" si="1"/>
        <v>9.2383726748018305E-5</v>
      </c>
      <c r="S6" s="138">
        <f t="shared" si="1"/>
        <v>9.1010469974101802E-5</v>
      </c>
      <c r="T6" s="138">
        <f t="shared" si="1"/>
        <v>8.9637213200184919E-5</v>
      </c>
      <c r="U6" s="138">
        <f t="shared" si="1"/>
        <v>8.8263956426267996E-5</v>
      </c>
      <c r="V6" s="138">
        <f t="shared" si="1"/>
        <v>8.6890699652351493E-5</v>
      </c>
      <c r="W6" s="138">
        <f t="shared" si="1"/>
        <v>8.551744287843461E-5</v>
      </c>
      <c r="X6" s="138">
        <f t="shared" si="1"/>
        <v>8.4144186104517714E-5</v>
      </c>
      <c r="Y6" s="138">
        <f t="shared" si="1"/>
        <v>8.2770929330601211E-5</v>
      </c>
      <c r="Z6" s="138">
        <f t="shared" si="1"/>
        <v>8.1397672556684302E-5</v>
      </c>
      <c r="AA6" s="138">
        <f t="shared" si="1"/>
        <v>8.0024415782767799E-5</v>
      </c>
      <c r="AB6" s="138">
        <f t="shared" si="1"/>
        <v>7.8651159008850903E-5</v>
      </c>
      <c r="AC6" s="138">
        <f t="shared" si="1"/>
        <v>7.727790223493402E-5</v>
      </c>
      <c r="AD6" s="138">
        <f t="shared" si="1"/>
        <v>7.590464546101749E-5</v>
      </c>
      <c r="AE6" s="138">
        <f t="shared" si="1"/>
        <v>7.4531388687100594E-5</v>
      </c>
      <c r="AF6" s="138">
        <f t="shared" si="1"/>
        <v>7.3158131913183711E-5</v>
      </c>
      <c r="AG6" s="138">
        <f t="shared" si="1"/>
        <v>7.1784875139267208E-5</v>
      </c>
    </row>
    <row r="7" spans="1:35" x14ac:dyDescent="0.45">
      <c r="A7" s="1" t="s">
        <v>399</v>
      </c>
      <c r="B7" s="138">
        <f>B5</f>
        <v>1.2014128651515439E-4</v>
      </c>
      <c r="C7" s="138">
        <f t="shared" si="1"/>
        <v>1.1817719783587599E-4</v>
      </c>
      <c r="D7" s="138">
        <f t="shared" si="1"/>
        <v>1.1642160694481129E-4</v>
      </c>
      <c r="E7" s="138">
        <f t="shared" si="1"/>
        <v>1.1466601605374701E-4</v>
      </c>
      <c r="F7" s="138">
        <f t="shared" si="1"/>
        <v>1.1291042516268231E-4</v>
      </c>
      <c r="G7" s="138">
        <f t="shared" si="1"/>
        <v>1.1115483427161761E-4</v>
      </c>
      <c r="H7" s="138">
        <f t="shared" si="1"/>
        <v>1.0939924338055294E-4</v>
      </c>
      <c r="I7" s="138">
        <f t="shared" si="1"/>
        <v>1.0764365248948823E-4</v>
      </c>
      <c r="J7" s="138">
        <f t="shared" si="1"/>
        <v>1.0588806159842355E-4</v>
      </c>
      <c r="K7" s="138">
        <f t="shared" si="1"/>
        <v>1.0413247070735926E-4</v>
      </c>
      <c r="L7" s="138">
        <f t="shared" si="1"/>
        <v>1.0237687981629459E-4</v>
      </c>
      <c r="M7" s="138">
        <f t="shared" si="1"/>
        <v>1.0062128892522989E-4</v>
      </c>
      <c r="N7" s="138">
        <f t="shared" si="1"/>
        <v>9.8791612997290999E-5</v>
      </c>
      <c r="O7" s="138">
        <f t="shared" si="1"/>
        <v>9.7418356223374103E-5</v>
      </c>
      <c r="P7" s="138">
        <f t="shared" si="1"/>
        <v>9.6045099449457613E-5</v>
      </c>
      <c r="Q7" s="138">
        <f t="shared" si="1"/>
        <v>9.4671842675540717E-5</v>
      </c>
      <c r="R7" s="138">
        <f t="shared" si="1"/>
        <v>9.3298585901623808E-5</v>
      </c>
      <c r="S7" s="138">
        <f t="shared" si="1"/>
        <v>9.1925329127707305E-5</v>
      </c>
      <c r="T7" s="138">
        <f t="shared" si="1"/>
        <v>9.0552072353790409E-5</v>
      </c>
      <c r="U7" s="138">
        <f t="shared" si="1"/>
        <v>8.9178815579873499E-5</v>
      </c>
      <c r="V7" s="138">
        <f t="shared" si="1"/>
        <v>8.7805558805956996E-5</v>
      </c>
      <c r="W7" s="138">
        <f t="shared" si="1"/>
        <v>8.64323020320401E-5</v>
      </c>
      <c r="X7" s="138">
        <f t="shared" si="1"/>
        <v>8.5059045258123217E-5</v>
      </c>
      <c r="Y7" s="138">
        <f t="shared" si="1"/>
        <v>8.3685788484206714E-5</v>
      </c>
      <c r="Z7" s="138">
        <f t="shared" si="1"/>
        <v>8.2312531710289791E-5</v>
      </c>
      <c r="AA7" s="138">
        <f t="shared" si="1"/>
        <v>8.0939274936373288E-5</v>
      </c>
      <c r="AB7" s="138">
        <f t="shared" si="1"/>
        <v>7.9566018162456406E-5</v>
      </c>
      <c r="AC7" s="138">
        <f t="shared" si="1"/>
        <v>7.819276138853951E-5</v>
      </c>
      <c r="AD7" s="138">
        <f t="shared" si="1"/>
        <v>7.681950461462298E-5</v>
      </c>
      <c r="AE7" s="138">
        <f t="shared" si="1"/>
        <v>7.5446247840706097E-5</v>
      </c>
      <c r="AF7" s="138">
        <f t="shared" si="1"/>
        <v>7.4072991066789201E-5</v>
      </c>
      <c r="AG7" s="138">
        <f t="shared" si="1"/>
        <v>7.2699734292872698E-5</v>
      </c>
    </row>
    <row r="8" spans="1:35" x14ac:dyDescent="0.45">
      <c r="A8" s="1" t="s">
        <v>513</v>
      </c>
      <c r="B8" s="138">
        <f>B5</f>
        <v>1.2014128651515439E-4</v>
      </c>
      <c r="C8" s="138">
        <f t="shared" ref="C8:AG8" si="2">C5</f>
        <v>1.1817719783587599E-4</v>
      </c>
      <c r="D8" s="138">
        <f t="shared" si="2"/>
        <v>1.1642160694481129E-4</v>
      </c>
      <c r="E8" s="138">
        <f t="shared" si="2"/>
        <v>1.1466601605374701E-4</v>
      </c>
      <c r="F8" s="138">
        <f t="shared" si="2"/>
        <v>1.1291042516268231E-4</v>
      </c>
      <c r="G8" s="138">
        <f t="shared" si="2"/>
        <v>1.1115483427161761E-4</v>
      </c>
      <c r="H8" s="138">
        <f t="shared" si="2"/>
        <v>1.0939924338055294E-4</v>
      </c>
      <c r="I8" s="138">
        <f t="shared" si="2"/>
        <v>1.0764365248948823E-4</v>
      </c>
      <c r="J8" s="138">
        <f t="shared" si="2"/>
        <v>1.0588806159842355E-4</v>
      </c>
      <c r="K8" s="138">
        <f t="shared" si="2"/>
        <v>1.0413247070735926E-4</v>
      </c>
      <c r="L8" s="138">
        <f t="shared" si="2"/>
        <v>1.0237687981629459E-4</v>
      </c>
      <c r="M8" s="138">
        <f t="shared" si="2"/>
        <v>1.0062128892522989E-4</v>
      </c>
      <c r="N8" s="138">
        <f t="shared" si="2"/>
        <v>9.8791612997290999E-5</v>
      </c>
      <c r="O8" s="138">
        <f t="shared" si="2"/>
        <v>9.7418356223374103E-5</v>
      </c>
      <c r="P8" s="138">
        <f t="shared" si="2"/>
        <v>9.6045099449457613E-5</v>
      </c>
      <c r="Q8" s="138">
        <f t="shared" si="2"/>
        <v>9.4671842675540717E-5</v>
      </c>
      <c r="R8" s="138">
        <f t="shared" si="2"/>
        <v>9.3298585901623808E-5</v>
      </c>
      <c r="S8" s="138">
        <f t="shared" si="2"/>
        <v>9.1925329127707305E-5</v>
      </c>
      <c r="T8" s="138">
        <f t="shared" si="2"/>
        <v>9.0552072353790409E-5</v>
      </c>
      <c r="U8" s="138">
        <f t="shared" si="2"/>
        <v>8.9178815579873499E-5</v>
      </c>
      <c r="V8" s="138">
        <f t="shared" si="2"/>
        <v>8.7805558805956996E-5</v>
      </c>
      <c r="W8" s="138">
        <f t="shared" si="2"/>
        <v>8.64323020320401E-5</v>
      </c>
      <c r="X8" s="138">
        <f t="shared" si="2"/>
        <v>8.5059045258123217E-5</v>
      </c>
      <c r="Y8" s="138">
        <f t="shared" si="2"/>
        <v>8.3685788484206714E-5</v>
      </c>
      <c r="Z8" s="138">
        <f t="shared" si="2"/>
        <v>8.2312531710289791E-5</v>
      </c>
      <c r="AA8" s="138">
        <f t="shared" si="2"/>
        <v>8.0939274936373288E-5</v>
      </c>
      <c r="AB8" s="138">
        <f t="shared" si="2"/>
        <v>7.9566018162456406E-5</v>
      </c>
      <c r="AC8" s="138">
        <f t="shared" si="2"/>
        <v>7.819276138853951E-5</v>
      </c>
      <c r="AD8" s="138">
        <f t="shared" si="2"/>
        <v>7.681950461462298E-5</v>
      </c>
      <c r="AE8" s="138">
        <f t="shared" si="2"/>
        <v>7.5446247840706097E-5</v>
      </c>
      <c r="AF8" s="138">
        <f t="shared" si="2"/>
        <v>7.4072991066789201E-5</v>
      </c>
      <c r="AG8" s="138">
        <f t="shared" si="2"/>
        <v>7.2699734292872698E-5</v>
      </c>
    </row>
    <row r="9" spans="1:35" x14ac:dyDescent="0.45">
      <c r="A9" s="1" t="s">
        <v>514</v>
      </c>
      <c r="B9" s="138">
        <f>B5</f>
        <v>1.2014128651515439E-4</v>
      </c>
      <c r="C9" s="138">
        <f t="shared" ref="C9:AG9" si="3">C5</f>
        <v>1.1817719783587599E-4</v>
      </c>
      <c r="D9" s="138">
        <f t="shared" si="3"/>
        <v>1.1642160694481129E-4</v>
      </c>
      <c r="E9" s="138">
        <f t="shared" si="3"/>
        <v>1.1466601605374701E-4</v>
      </c>
      <c r="F9" s="138">
        <f t="shared" si="3"/>
        <v>1.1291042516268231E-4</v>
      </c>
      <c r="G9" s="138">
        <f t="shared" si="3"/>
        <v>1.1115483427161761E-4</v>
      </c>
      <c r="H9" s="138">
        <f t="shared" si="3"/>
        <v>1.0939924338055294E-4</v>
      </c>
      <c r="I9" s="138">
        <f t="shared" si="3"/>
        <v>1.0764365248948823E-4</v>
      </c>
      <c r="J9" s="138">
        <f t="shared" si="3"/>
        <v>1.0588806159842355E-4</v>
      </c>
      <c r="K9" s="138">
        <f t="shared" si="3"/>
        <v>1.0413247070735926E-4</v>
      </c>
      <c r="L9" s="138">
        <f t="shared" si="3"/>
        <v>1.0237687981629459E-4</v>
      </c>
      <c r="M9" s="138">
        <f t="shared" si="3"/>
        <v>1.0062128892522989E-4</v>
      </c>
      <c r="N9" s="138">
        <f t="shared" si="3"/>
        <v>9.8791612997290999E-5</v>
      </c>
      <c r="O9" s="138">
        <f t="shared" si="3"/>
        <v>9.7418356223374103E-5</v>
      </c>
      <c r="P9" s="138">
        <f t="shared" si="3"/>
        <v>9.6045099449457613E-5</v>
      </c>
      <c r="Q9" s="138">
        <f t="shared" si="3"/>
        <v>9.4671842675540717E-5</v>
      </c>
      <c r="R9" s="138">
        <f t="shared" si="3"/>
        <v>9.3298585901623808E-5</v>
      </c>
      <c r="S9" s="138">
        <f t="shared" si="3"/>
        <v>9.1925329127707305E-5</v>
      </c>
      <c r="T9" s="138">
        <f t="shared" si="3"/>
        <v>9.0552072353790409E-5</v>
      </c>
      <c r="U9" s="138">
        <f t="shared" si="3"/>
        <v>8.9178815579873499E-5</v>
      </c>
      <c r="V9" s="138">
        <f t="shared" si="3"/>
        <v>8.7805558805956996E-5</v>
      </c>
      <c r="W9" s="138">
        <f t="shared" si="3"/>
        <v>8.64323020320401E-5</v>
      </c>
      <c r="X9" s="138">
        <f t="shared" si="3"/>
        <v>8.5059045258123217E-5</v>
      </c>
      <c r="Y9" s="138">
        <f t="shared" si="3"/>
        <v>8.3685788484206714E-5</v>
      </c>
      <c r="Z9" s="138">
        <f t="shared" si="3"/>
        <v>8.2312531710289791E-5</v>
      </c>
      <c r="AA9" s="138">
        <f t="shared" si="3"/>
        <v>8.0939274936373288E-5</v>
      </c>
      <c r="AB9" s="138">
        <f t="shared" si="3"/>
        <v>7.9566018162456406E-5</v>
      </c>
      <c r="AC9" s="138">
        <f t="shared" si="3"/>
        <v>7.819276138853951E-5</v>
      </c>
      <c r="AD9" s="138">
        <f t="shared" si="3"/>
        <v>7.681950461462298E-5</v>
      </c>
      <c r="AE9" s="138">
        <f t="shared" si="3"/>
        <v>7.5446247840706097E-5</v>
      </c>
      <c r="AF9" s="138">
        <f t="shared" si="3"/>
        <v>7.4072991066789201E-5</v>
      </c>
      <c r="AG9" s="138">
        <f t="shared" si="3"/>
        <v>7.2699734292872698E-5</v>
      </c>
    </row>
    <row r="10" spans="1:35" x14ac:dyDescent="0.45">
      <c r="A10" s="1" t="s">
        <v>515</v>
      </c>
      <c r="B10" s="138">
        <f>B4</f>
        <v>1.1922642736154889E-4</v>
      </c>
      <c r="C10" s="138">
        <f t="shared" ref="C10:AG10" si="4">C4</f>
        <v>1.1726233868227049E-4</v>
      </c>
      <c r="D10" s="138">
        <f t="shared" si="4"/>
        <v>1.1550674779120579E-4</v>
      </c>
      <c r="E10" s="138">
        <f t="shared" si="4"/>
        <v>1.1375115690014151E-4</v>
      </c>
      <c r="F10" s="138">
        <f t="shared" si="4"/>
        <v>1.1199556600907681E-4</v>
      </c>
      <c r="G10" s="138">
        <f t="shared" si="4"/>
        <v>1.1023997511801212E-4</v>
      </c>
      <c r="H10" s="138">
        <f t="shared" si="4"/>
        <v>1.0848438422694745E-4</v>
      </c>
      <c r="I10" s="138">
        <f t="shared" si="4"/>
        <v>1.0672879333588274E-4</v>
      </c>
      <c r="J10" s="138">
        <f t="shared" si="4"/>
        <v>1.0497320244481804E-4</v>
      </c>
      <c r="K10" s="138">
        <f t="shared" si="4"/>
        <v>1.0321761155375376E-4</v>
      </c>
      <c r="L10" s="138">
        <f t="shared" si="4"/>
        <v>1.0146202066268909E-4</v>
      </c>
      <c r="M10" s="138">
        <f t="shared" si="4"/>
        <v>9.9706429771624386E-5</v>
      </c>
      <c r="N10" s="138">
        <f t="shared" si="4"/>
        <v>9.787675384368551E-5</v>
      </c>
      <c r="O10" s="138">
        <f t="shared" si="4"/>
        <v>9.6503497069768613E-5</v>
      </c>
      <c r="P10" s="138">
        <f t="shared" si="4"/>
        <v>9.513024029585211E-5</v>
      </c>
      <c r="Q10" s="138">
        <f t="shared" si="4"/>
        <v>9.3756983521935228E-5</v>
      </c>
      <c r="R10" s="138">
        <f t="shared" si="4"/>
        <v>9.2383726748018305E-5</v>
      </c>
      <c r="S10" s="138">
        <f t="shared" si="4"/>
        <v>9.1010469974101802E-5</v>
      </c>
      <c r="T10" s="138">
        <f t="shared" si="4"/>
        <v>8.9637213200184919E-5</v>
      </c>
      <c r="U10" s="138">
        <f t="shared" si="4"/>
        <v>8.8263956426267996E-5</v>
      </c>
      <c r="V10" s="138">
        <f t="shared" si="4"/>
        <v>8.6890699652351493E-5</v>
      </c>
      <c r="W10" s="138">
        <f t="shared" si="4"/>
        <v>8.551744287843461E-5</v>
      </c>
      <c r="X10" s="138">
        <f t="shared" si="4"/>
        <v>8.4144186104517714E-5</v>
      </c>
      <c r="Y10" s="138">
        <f t="shared" si="4"/>
        <v>8.2770929330601211E-5</v>
      </c>
      <c r="Z10" s="138">
        <f t="shared" si="4"/>
        <v>8.1397672556684302E-5</v>
      </c>
      <c r="AA10" s="138">
        <f t="shared" si="4"/>
        <v>8.0024415782767799E-5</v>
      </c>
      <c r="AB10" s="138">
        <f t="shared" si="4"/>
        <v>7.8651159008850903E-5</v>
      </c>
      <c r="AC10" s="138">
        <f t="shared" si="4"/>
        <v>7.727790223493402E-5</v>
      </c>
      <c r="AD10" s="138">
        <f t="shared" si="4"/>
        <v>7.590464546101749E-5</v>
      </c>
      <c r="AE10" s="138">
        <f t="shared" si="4"/>
        <v>7.4531388687100594E-5</v>
      </c>
      <c r="AF10" s="138">
        <f t="shared" si="4"/>
        <v>7.3158131913183711E-5</v>
      </c>
      <c r="AG10" s="138">
        <f t="shared" si="4"/>
        <v>7.1784875139267208E-5</v>
      </c>
    </row>
    <row r="11" spans="1:35" x14ac:dyDescent="0.45">
      <c r="A11" s="1" t="s">
        <v>516</v>
      </c>
      <c r="B11" s="138">
        <f>B4</f>
        <v>1.1922642736154889E-4</v>
      </c>
      <c r="C11" s="138">
        <f t="shared" ref="C11:AG11" si="5">C4</f>
        <v>1.1726233868227049E-4</v>
      </c>
      <c r="D11" s="138">
        <f t="shared" si="5"/>
        <v>1.1550674779120579E-4</v>
      </c>
      <c r="E11" s="138">
        <f t="shared" si="5"/>
        <v>1.1375115690014151E-4</v>
      </c>
      <c r="F11" s="138">
        <f t="shared" si="5"/>
        <v>1.1199556600907681E-4</v>
      </c>
      <c r="G11" s="138">
        <f t="shared" si="5"/>
        <v>1.1023997511801212E-4</v>
      </c>
      <c r="H11" s="138">
        <f t="shared" si="5"/>
        <v>1.0848438422694745E-4</v>
      </c>
      <c r="I11" s="138">
        <f t="shared" si="5"/>
        <v>1.0672879333588274E-4</v>
      </c>
      <c r="J11" s="138">
        <f t="shared" si="5"/>
        <v>1.0497320244481804E-4</v>
      </c>
      <c r="K11" s="138">
        <f t="shared" si="5"/>
        <v>1.0321761155375376E-4</v>
      </c>
      <c r="L11" s="138">
        <f t="shared" si="5"/>
        <v>1.0146202066268909E-4</v>
      </c>
      <c r="M11" s="138">
        <f t="shared" si="5"/>
        <v>9.9706429771624386E-5</v>
      </c>
      <c r="N11" s="138">
        <f t="shared" si="5"/>
        <v>9.787675384368551E-5</v>
      </c>
      <c r="O11" s="138">
        <f t="shared" si="5"/>
        <v>9.6503497069768613E-5</v>
      </c>
      <c r="P11" s="138">
        <f t="shared" si="5"/>
        <v>9.513024029585211E-5</v>
      </c>
      <c r="Q11" s="138">
        <f t="shared" si="5"/>
        <v>9.3756983521935228E-5</v>
      </c>
      <c r="R11" s="138">
        <f t="shared" si="5"/>
        <v>9.2383726748018305E-5</v>
      </c>
      <c r="S11" s="138">
        <f t="shared" si="5"/>
        <v>9.1010469974101802E-5</v>
      </c>
      <c r="T11" s="138">
        <f t="shared" si="5"/>
        <v>8.9637213200184919E-5</v>
      </c>
      <c r="U11" s="138">
        <f t="shared" si="5"/>
        <v>8.8263956426267996E-5</v>
      </c>
      <c r="V11" s="138">
        <f t="shared" si="5"/>
        <v>8.6890699652351493E-5</v>
      </c>
      <c r="W11" s="138">
        <f t="shared" si="5"/>
        <v>8.551744287843461E-5</v>
      </c>
      <c r="X11" s="138">
        <f t="shared" si="5"/>
        <v>8.4144186104517714E-5</v>
      </c>
      <c r="Y11" s="138">
        <f t="shared" si="5"/>
        <v>8.2770929330601211E-5</v>
      </c>
      <c r="Z11" s="138">
        <f t="shared" si="5"/>
        <v>8.1397672556684302E-5</v>
      </c>
      <c r="AA11" s="138">
        <f t="shared" si="5"/>
        <v>8.0024415782767799E-5</v>
      </c>
      <c r="AB11" s="138">
        <f t="shared" si="5"/>
        <v>7.8651159008850903E-5</v>
      </c>
      <c r="AC11" s="138">
        <f t="shared" si="5"/>
        <v>7.727790223493402E-5</v>
      </c>
      <c r="AD11" s="138">
        <f t="shared" si="5"/>
        <v>7.590464546101749E-5</v>
      </c>
      <c r="AE11" s="138">
        <f t="shared" si="5"/>
        <v>7.4531388687100594E-5</v>
      </c>
      <c r="AF11" s="138">
        <f t="shared" si="5"/>
        <v>7.3158131913183711E-5</v>
      </c>
      <c r="AG11" s="138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1.1922642736154889E-4</v>
      </c>
      <c r="C3" s="138">
        <f t="shared" ref="C3:AG3" si="0">C4</f>
        <v>1.1726233868227049E-4</v>
      </c>
      <c r="D3" s="138">
        <f t="shared" si="0"/>
        <v>1.1550674779120579E-4</v>
      </c>
      <c r="E3" s="138">
        <f t="shared" si="0"/>
        <v>1.1375115690014151E-4</v>
      </c>
      <c r="F3" s="138">
        <f t="shared" si="0"/>
        <v>1.1199556600907681E-4</v>
      </c>
      <c r="G3" s="138">
        <f t="shared" si="0"/>
        <v>1.1023997511801212E-4</v>
      </c>
      <c r="H3" s="138">
        <f t="shared" si="0"/>
        <v>1.0848438422694745E-4</v>
      </c>
      <c r="I3" s="138">
        <f t="shared" si="0"/>
        <v>1.0672879333588274E-4</v>
      </c>
      <c r="J3" s="138">
        <f t="shared" si="0"/>
        <v>1.0497320244481804E-4</v>
      </c>
      <c r="K3" s="138">
        <f t="shared" si="0"/>
        <v>1.0321761155375376E-4</v>
      </c>
      <c r="L3" s="138">
        <f t="shared" si="0"/>
        <v>1.0146202066268909E-4</v>
      </c>
      <c r="M3" s="138">
        <f t="shared" si="0"/>
        <v>9.9706429771624386E-5</v>
      </c>
      <c r="N3" s="138">
        <f t="shared" si="0"/>
        <v>9.787675384368551E-5</v>
      </c>
      <c r="O3" s="138">
        <f t="shared" si="0"/>
        <v>9.6503497069768613E-5</v>
      </c>
      <c r="P3" s="138">
        <f t="shared" si="0"/>
        <v>9.513024029585211E-5</v>
      </c>
      <c r="Q3" s="138">
        <f t="shared" si="0"/>
        <v>9.3756983521935228E-5</v>
      </c>
      <c r="R3" s="138">
        <f t="shared" si="0"/>
        <v>9.2383726748018305E-5</v>
      </c>
      <c r="S3" s="138">
        <f t="shared" si="0"/>
        <v>9.1010469974101802E-5</v>
      </c>
      <c r="T3" s="138">
        <f t="shared" si="0"/>
        <v>8.9637213200184919E-5</v>
      </c>
      <c r="U3" s="138">
        <f t="shared" si="0"/>
        <v>8.8263956426267996E-5</v>
      </c>
      <c r="V3" s="138">
        <f t="shared" si="0"/>
        <v>8.6890699652351493E-5</v>
      </c>
      <c r="W3" s="138">
        <f t="shared" si="0"/>
        <v>8.551744287843461E-5</v>
      </c>
      <c r="X3" s="138">
        <f t="shared" si="0"/>
        <v>8.4144186104517714E-5</v>
      </c>
      <c r="Y3" s="138">
        <f t="shared" si="0"/>
        <v>8.2770929330601211E-5</v>
      </c>
      <c r="Z3" s="138">
        <f t="shared" si="0"/>
        <v>8.1397672556684302E-5</v>
      </c>
      <c r="AA3" s="138">
        <f t="shared" si="0"/>
        <v>8.0024415782767799E-5</v>
      </c>
      <c r="AB3" s="138">
        <f t="shared" si="0"/>
        <v>7.8651159008850903E-5</v>
      </c>
      <c r="AC3" s="138">
        <f t="shared" si="0"/>
        <v>7.727790223493402E-5</v>
      </c>
      <c r="AD3" s="138">
        <f t="shared" si="0"/>
        <v>7.590464546101749E-5</v>
      </c>
      <c r="AE3" s="138">
        <f t="shared" si="0"/>
        <v>7.4531388687100594E-5</v>
      </c>
      <c r="AF3" s="138">
        <f t="shared" si="0"/>
        <v>7.3158131913183711E-5</v>
      </c>
      <c r="AG3" s="138">
        <f t="shared" si="0"/>
        <v>7.1784875139267208E-5</v>
      </c>
    </row>
    <row r="4" spans="1:35" x14ac:dyDescent="0.45">
      <c r="A4" s="1" t="s">
        <v>14</v>
      </c>
      <c r="B4" s="123">
        <f>Calculations!B78</f>
        <v>1.1922642736154889E-4</v>
      </c>
      <c r="C4" s="123">
        <f>Calculations!C78</f>
        <v>1.1726233868227049E-4</v>
      </c>
      <c r="D4" s="123">
        <f>Calculations!D78</f>
        <v>1.1550674779120579E-4</v>
      </c>
      <c r="E4" s="123">
        <f>Calculations!E78</f>
        <v>1.1375115690014151E-4</v>
      </c>
      <c r="F4" s="123">
        <f>Calculations!F78</f>
        <v>1.1199556600907681E-4</v>
      </c>
      <c r="G4" s="123">
        <f>Calculations!G78</f>
        <v>1.1023997511801212E-4</v>
      </c>
      <c r="H4" s="123">
        <f>Calculations!H78</f>
        <v>1.0848438422694745E-4</v>
      </c>
      <c r="I4" s="123">
        <f>Calculations!I78</f>
        <v>1.0672879333588274E-4</v>
      </c>
      <c r="J4" s="123">
        <f>Calculations!J78</f>
        <v>1.0497320244481804E-4</v>
      </c>
      <c r="K4" s="123">
        <f>Calculations!K78</f>
        <v>1.0321761155375376E-4</v>
      </c>
      <c r="L4" s="123">
        <f>Calculations!L78</f>
        <v>1.0146202066268909E-4</v>
      </c>
      <c r="M4" s="123">
        <f>Calculations!M78</f>
        <v>9.9706429771624386E-5</v>
      </c>
      <c r="N4" s="123">
        <f>Calculations!N78</f>
        <v>9.787675384368551E-5</v>
      </c>
      <c r="O4" s="123">
        <f>Calculations!O78</f>
        <v>9.6503497069768613E-5</v>
      </c>
      <c r="P4" s="123">
        <f>Calculations!P78</f>
        <v>9.513024029585211E-5</v>
      </c>
      <c r="Q4" s="123">
        <f>Calculations!Q78</f>
        <v>9.3756983521935228E-5</v>
      </c>
      <c r="R4" s="123">
        <f>Calculations!R78</f>
        <v>9.2383726748018305E-5</v>
      </c>
      <c r="S4" s="123">
        <f>Calculations!S78</f>
        <v>9.1010469974101802E-5</v>
      </c>
      <c r="T4" s="123">
        <f>Calculations!T78</f>
        <v>8.9637213200184919E-5</v>
      </c>
      <c r="U4" s="123">
        <f>Calculations!U78</f>
        <v>8.8263956426267996E-5</v>
      </c>
      <c r="V4" s="123">
        <f>Calculations!V78</f>
        <v>8.6890699652351493E-5</v>
      </c>
      <c r="W4" s="123">
        <f>Calculations!W78</f>
        <v>8.551744287843461E-5</v>
      </c>
      <c r="X4" s="123">
        <f>Calculations!X78</f>
        <v>8.4144186104517714E-5</v>
      </c>
      <c r="Y4" s="123">
        <f>Calculations!Y78</f>
        <v>8.2770929330601211E-5</v>
      </c>
      <c r="Z4" s="123">
        <f>Calculations!Z78</f>
        <v>8.1397672556684302E-5</v>
      </c>
      <c r="AA4" s="123">
        <f>Calculations!AA78</f>
        <v>8.0024415782767799E-5</v>
      </c>
      <c r="AB4" s="123">
        <f>Calculations!AB78</f>
        <v>7.8651159008850903E-5</v>
      </c>
      <c r="AC4" s="123">
        <f>Calculations!AC78</f>
        <v>7.727790223493402E-5</v>
      </c>
      <c r="AD4" s="123">
        <f>Calculations!AD78</f>
        <v>7.590464546101749E-5</v>
      </c>
      <c r="AE4" s="123">
        <f>Calculations!AE78</f>
        <v>7.4531388687100594E-5</v>
      </c>
      <c r="AF4" s="123">
        <f>Calculations!AF78</f>
        <v>7.3158131913183711E-5</v>
      </c>
      <c r="AG4" s="123">
        <f>Calculations!AG78</f>
        <v>7.1784875139267208E-5</v>
      </c>
    </row>
    <row r="5" spans="1:35" x14ac:dyDescent="0.45">
      <c r="A5" s="1" t="s">
        <v>511</v>
      </c>
      <c r="B5" s="123">
        <f>Calculations!B79</f>
        <v>1.2014128651515439E-4</v>
      </c>
      <c r="C5" s="123">
        <f>Calculations!C79</f>
        <v>1.1817719783587599E-4</v>
      </c>
      <c r="D5" s="123">
        <f>Calculations!D79</f>
        <v>1.1642160694481129E-4</v>
      </c>
      <c r="E5" s="123">
        <f>Calculations!E79</f>
        <v>1.1466601605374701E-4</v>
      </c>
      <c r="F5" s="123">
        <f>Calculations!F79</f>
        <v>1.1291042516268231E-4</v>
      </c>
      <c r="G5" s="123">
        <f>Calculations!G79</f>
        <v>1.1115483427161761E-4</v>
      </c>
      <c r="H5" s="123">
        <f>Calculations!H79</f>
        <v>1.0939924338055294E-4</v>
      </c>
      <c r="I5" s="123">
        <f>Calculations!I79</f>
        <v>1.0764365248948823E-4</v>
      </c>
      <c r="J5" s="123">
        <f>Calculations!J79</f>
        <v>1.0588806159842355E-4</v>
      </c>
      <c r="K5" s="123">
        <f>Calculations!K79</f>
        <v>1.0413247070735926E-4</v>
      </c>
      <c r="L5" s="123">
        <f>Calculations!L79</f>
        <v>1.0237687981629459E-4</v>
      </c>
      <c r="M5" s="123">
        <f>Calculations!M79</f>
        <v>1.0062128892522989E-4</v>
      </c>
      <c r="N5" s="123">
        <f>Calculations!N79</f>
        <v>9.8791612997290999E-5</v>
      </c>
      <c r="O5" s="123">
        <f>Calculations!O79</f>
        <v>9.7418356223374103E-5</v>
      </c>
      <c r="P5" s="123">
        <f>Calculations!P79</f>
        <v>9.6045099449457613E-5</v>
      </c>
      <c r="Q5" s="123">
        <f>Calculations!Q79</f>
        <v>9.4671842675540717E-5</v>
      </c>
      <c r="R5" s="123">
        <f>Calculations!R79</f>
        <v>9.3298585901623808E-5</v>
      </c>
      <c r="S5" s="123">
        <f>Calculations!S79</f>
        <v>9.1925329127707305E-5</v>
      </c>
      <c r="T5" s="123">
        <f>Calculations!T79</f>
        <v>9.0552072353790409E-5</v>
      </c>
      <c r="U5" s="123">
        <f>Calculations!U79</f>
        <v>8.9178815579873499E-5</v>
      </c>
      <c r="V5" s="123">
        <f>Calculations!V79</f>
        <v>8.7805558805956996E-5</v>
      </c>
      <c r="W5" s="123">
        <f>Calculations!W79</f>
        <v>8.64323020320401E-5</v>
      </c>
      <c r="X5" s="123">
        <f>Calculations!X79</f>
        <v>8.5059045258123217E-5</v>
      </c>
      <c r="Y5" s="123">
        <f>Calculations!Y79</f>
        <v>8.3685788484206714E-5</v>
      </c>
      <c r="Z5" s="123">
        <f>Calculations!Z79</f>
        <v>8.2312531710289791E-5</v>
      </c>
      <c r="AA5" s="123">
        <f>Calculations!AA79</f>
        <v>8.0939274936373288E-5</v>
      </c>
      <c r="AB5" s="123">
        <f>Calculations!AB79</f>
        <v>7.9566018162456406E-5</v>
      </c>
      <c r="AC5" s="123">
        <f>Calculations!AC79</f>
        <v>7.819276138853951E-5</v>
      </c>
      <c r="AD5" s="123">
        <f>Calculations!AD79</f>
        <v>7.681950461462298E-5</v>
      </c>
      <c r="AE5" s="123">
        <f>Calculations!AE79</f>
        <v>7.5446247840706097E-5</v>
      </c>
      <c r="AF5" s="123">
        <f>Calculations!AF79</f>
        <v>7.4072991066789201E-5</v>
      </c>
      <c r="AG5" s="123">
        <f>Calculations!AG79</f>
        <v>7.2699734292872698E-5</v>
      </c>
    </row>
    <row r="6" spans="1:35" x14ac:dyDescent="0.45">
      <c r="A6" s="1" t="s">
        <v>512</v>
      </c>
      <c r="B6" s="138">
        <f>B4</f>
        <v>1.1922642736154889E-4</v>
      </c>
      <c r="C6" s="138">
        <f t="shared" ref="C6:AG7" si="1">C4</f>
        <v>1.1726233868227049E-4</v>
      </c>
      <c r="D6" s="138">
        <f t="shared" si="1"/>
        <v>1.1550674779120579E-4</v>
      </c>
      <c r="E6" s="138">
        <f t="shared" si="1"/>
        <v>1.1375115690014151E-4</v>
      </c>
      <c r="F6" s="138">
        <f t="shared" si="1"/>
        <v>1.1199556600907681E-4</v>
      </c>
      <c r="G6" s="138">
        <f t="shared" si="1"/>
        <v>1.1023997511801212E-4</v>
      </c>
      <c r="H6" s="138">
        <f t="shared" si="1"/>
        <v>1.0848438422694745E-4</v>
      </c>
      <c r="I6" s="138">
        <f t="shared" si="1"/>
        <v>1.0672879333588274E-4</v>
      </c>
      <c r="J6" s="138">
        <f t="shared" si="1"/>
        <v>1.0497320244481804E-4</v>
      </c>
      <c r="K6" s="138">
        <f t="shared" si="1"/>
        <v>1.0321761155375376E-4</v>
      </c>
      <c r="L6" s="138">
        <f t="shared" si="1"/>
        <v>1.0146202066268909E-4</v>
      </c>
      <c r="M6" s="138">
        <f t="shared" si="1"/>
        <v>9.9706429771624386E-5</v>
      </c>
      <c r="N6" s="138">
        <f t="shared" si="1"/>
        <v>9.787675384368551E-5</v>
      </c>
      <c r="O6" s="138">
        <f t="shared" si="1"/>
        <v>9.6503497069768613E-5</v>
      </c>
      <c r="P6" s="138">
        <f t="shared" si="1"/>
        <v>9.513024029585211E-5</v>
      </c>
      <c r="Q6" s="138">
        <f t="shared" si="1"/>
        <v>9.3756983521935228E-5</v>
      </c>
      <c r="R6" s="138">
        <f t="shared" si="1"/>
        <v>9.2383726748018305E-5</v>
      </c>
      <c r="S6" s="138">
        <f t="shared" si="1"/>
        <v>9.1010469974101802E-5</v>
      </c>
      <c r="T6" s="138">
        <f t="shared" si="1"/>
        <v>8.9637213200184919E-5</v>
      </c>
      <c r="U6" s="138">
        <f t="shared" si="1"/>
        <v>8.8263956426267996E-5</v>
      </c>
      <c r="V6" s="138">
        <f t="shared" si="1"/>
        <v>8.6890699652351493E-5</v>
      </c>
      <c r="W6" s="138">
        <f t="shared" si="1"/>
        <v>8.551744287843461E-5</v>
      </c>
      <c r="X6" s="138">
        <f t="shared" si="1"/>
        <v>8.4144186104517714E-5</v>
      </c>
      <c r="Y6" s="138">
        <f t="shared" si="1"/>
        <v>8.2770929330601211E-5</v>
      </c>
      <c r="Z6" s="138">
        <f t="shared" si="1"/>
        <v>8.1397672556684302E-5</v>
      </c>
      <c r="AA6" s="138">
        <f t="shared" si="1"/>
        <v>8.0024415782767799E-5</v>
      </c>
      <c r="AB6" s="138">
        <f t="shared" si="1"/>
        <v>7.8651159008850903E-5</v>
      </c>
      <c r="AC6" s="138">
        <f t="shared" si="1"/>
        <v>7.727790223493402E-5</v>
      </c>
      <c r="AD6" s="138">
        <f t="shared" si="1"/>
        <v>7.590464546101749E-5</v>
      </c>
      <c r="AE6" s="138">
        <f t="shared" si="1"/>
        <v>7.4531388687100594E-5</v>
      </c>
      <c r="AF6" s="138">
        <f t="shared" si="1"/>
        <v>7.3158131913183711E-5</v>
      </c>
      <c r="AG6" s="138">
        <f t="shared" si="1"/>
        <v>7.1784875139267208E-5</v>
      </c>
    </row>
    <row r="7" spans="1:35" x14ac:dyDescent="0.45">
      <c r="A7" s="1" t="s">
        <v>399</v>
      </c>
      <c r="B7" s="138">
        <f>B5</f>
        <v>1.2014128651515439E-4</v>
      </c>
      <c r="C7" s="138">
        <f t="shared" si="1"/>
        <v>1.1817719783587599E-4</v>
      </c>
      <c r="D7" s="138">
        <f t="shared" si="1"/>
        <v>1.1642160694481129E-4</v>
      </c>
      <c r="E7" s="138">
        <f t="shared" si="1"/>
        <v>1.1466601605374701E-4</v>
      </c>
      <c r="F7" s="138">
        <f t="shared" si="1"/>
        <v>1.1291042516268231E-4</v>
      </c>
      <c r="G7" s="138">
        <f t="shared" si="1"/>
        <v>1.1115483427161761E-4</v>
      </c>
      <c r="H7" s="138">
        <f t="shared" si="1"/>
        <v>1.0939924338055294E-4</v>
      </c>
      <c r="I7" s="138">
        <f t="shared" si="1"/>
        <v>1.0764365248948823E-4</v>
      </c>
      <c r="J7" s="138">
        <f t="shared" si="1"/>
        <v>1.0588806159842355E-4</v>
      </c>
      <c r="K7" s="138">
        <f t="shared" si="1"/>
        <v>1.0413247070735926E-4</v>
      </c>
      <c r="L7" s="138">
        <f t="shared" si="1"/>
        <v>1.0237687981629459E-4</v>
      </c>
      <c r="M7" s="138">
        <f t="shared" si="1"/>
        <v>1.0062128892522989E-4</v>
      </c>
      <c r="N7" s="138">
        <f t="shared" si="1"/>
        <v>9.8791612997290999E-5</v>
      </c>
      <c r="O7" s="138">
        <f t="shared" si="1"/>
        <v>9.7418356223374103E-5</v>
      </c>
      <c r="P7" s="138">
        <f t="shared" si="1"/>
        <v>9.6045099449457613E-5</v>
      </c>
      <c r="Q7" s="138">
        <f t="shared" si="1"/>
        <v>9.4671842675540717E-5</v>
      </c>
      <c r="R7" s="138">
        <f t="shared" si="1"/>
        <v>9.3298585901623808E-5</v>
      </c>
      <c r="S7" s="138">
        <f t="shared" si="1"/>
        <v>9.1925329127707305E-5</v>
      </c>
      <c r="T7" s="138">
        <f t="shared" si="1"/>
        <v>9.0552072353790409E-5</v>
      </c>
      <c r="U7" s="138">
        <f t="shared" si="1"/>
        <v>8.9178815579873499E-5</v>
      </c>
      <c r="V7" s="138">
        <f t="shared" si="1"/>
        <v>8.7805558805956996E-5</v>
      </c>
      <c r="W7" s="138">
        <f t="shared" si="1"/>
        <v>8.64323020320401E-5</v>
      </c>
      <c r="X7" s="138">
        <f t="shared" si="1"/>
        <v>8.5059045258123217E-5</v>
      </c>
      <c r="Y7" s="138">
        <f t="shared" si="1"/>
        <v>8.3685788484206714E-5</v>
      </c>
      <c r="Z7" s="138">
        <f t="shared" si="1"/>
        <v>8.2312531710289791E-5</v>
      </c>
      <c r="AA7" s="138">
        <f t="shared" si="1"/>
        <v>8.0939274936373288E-5</v>
      </c>
      <c r="AB7" s="138">
        <f t="shared" si="1"/>
        <v>7.9566018162456406E-5</v>
      </c>
      <c r="AC7" s="138">
        <f t="shared" si="1"/>
        <v>7.819276138853951E-5</v>
      </c>
      <c r="AD7" s="138">
        <f t="shared" si="1"/>
        <v>7.681950461462298E-5</v>
      </c>
      <c r="AE7" s="138">
        <f t="shared" si="1"/>
        <v>7.5446247840706097E-5</v>
      </c>
      <c r="AF7" s="138">
        <f t="shared" si="1"/>
        <v>7.4072991066789201E-5</v>
      </c>
      <c r="AG7" s="138">
        <f t="shared" si="1"/>
        <v>7.2699734292872698E-5</v>
      </c>
    </row>
    <row r="8" spans="1:35" x14ac:dyDescent="0.45">
      <c r="A8" s="1" t="s">
        <v>513</v>
      </c>
      <c r="B8" s="138">
        <f>B5</f>
        <v>1.2014128651515439E-4</v>
      </c>
      <c r="C8" s="138">
        <f t="shared" ref="C8:AG8" si="2">C5</f>
        <v>1.1817719783587599E-4</v>
      </c>
      <c r="D8" s="138">
        <f t="shared" si="2"/>
        <v>1.1642160694481129E-4</v>
      </c>
      <c r="E8" s="138">
        <f t="shared" si="2"/>
        <v>1.1466601605374701E-4</v>
      </c>
      <c r="F8" s="138">
        <f t="shared" si="2"/>
        <v>1.1291042516268231E-4</v>
      </c>
      <c r="G8" s="138">
        <f t="shared" si="2"/>
        <v>1.1115483427161761E-4</v>
      </c>
      <c r="H8" s="138">
        <f t="shared" si="2"/>
        <v>1.0939924338055294E-4</v>
      </c>
      <c r="I8" s="138">
        <f t="shared" si="2"/>
        <v>1.0764365248948823E-4</v>
      </c>
      <c r="J8" s="138">
        <f t="shared" si="2"/>
        <v>1.0588806159842355E-4</v>
      </c>
      <c r="K8" s="138">
        <f t="shared" si="2"/>
        <v>1.0413247070735926E-4</v>
      </c>
      <c r="L8" s="138">
        <f t="shared" si="2"/>
        <v>1.0237687981629459E-4</v>
      </c>
      <c r="M8" s="138">
        <f t="shared" si="2"/>
        <v>1.0062128892522989E-4</v>
      </c>
      <c r="N8" s="138">
        <f t="shared" si="2"/>
        <v>9.8791612997290999E-5</v>
      </c>
      <c r="O8" s="138">
        <f t="shared" si="2"/>
        <v>9.7418356223374103E-5</v>
      </c>
      <c r="P8" s="138">
        <f t="shared" si="2"/>
        <v>9.6045099449457613E-5</v>
      </c>
      <c r="Q8" s="138">
        <f t="shared" si="2"/>
        <v>9.4671842675540717E-5</v>
      </c>
      <c r="R8" s="138">
        <f t="shared" si="2"/>
        <v>9.3298585901623808E-5</v>
      </c>
      <c r="S8" s="138">
        <f t="shared" si="2"/>
        <v>9.1925329127707305E-5</v>
      </c>
      <c r="T8" s="138">
        <f t="shared" si="2"/>
        <v>9.0552072353790409E-5</v>
      </c>
      <c r="U8" s="138">
        <f t="shared" si="2"/>
        <v>8.9178815579873499E-5</v>
      </c>
      <c r="V8" s="138">
        <f t="shared" si="2"/>
        <v>8.7805558805956996E-5</v>
      </c>
      <c r="W8" s="138">
        <f t="shared" si="2"/>
        <v>8.64323020320401E-5</v>
      </c>
      <c r="X8" s="138">
        <f t="shared" si="2"/>
        <v>8.5059045258123217E-5</v>
      </c>
      <c r="Y8" s="138">
        <f t="shared" si="2"/>
        <v>8.3685788484206714E-5</v>
      </c>
      <c r="Z8" s="138">
        <f t="shared" si="2"/>
        <v>8.2312531710289791E-5</v>
      </c>
      <c r="AA8" s="138">
        <f t="shared" si="2"/>
        <v>8.0939274936373288E-5</v>
      </c>
      <c r="AB8" s="138">
        <f t="shared" si="2"/>
        <v>7.9566018162456406E-5</v>
      </c>
      <c r="AC8" s="138">
        <f t="shared" si="2"/>
        <v>7.819276138853951E-5</v>
      </c>
      <c r="AD8" s="138">
        <f t="shared" si="2"/>
        <v>7.681950461462298E-5</v>
      </c>
      <c r="AE8" s="138">
        <f t="shared" si="2"/>
        <v>7.5446247840706097E-5</v>
      </c>
      <c r="AF8" s="138">
        <f t="shared" si="2"/>
        <v>7.4072991066789201E-5</v>
      </c>
      <c r="AG8" s="138">
        <f t="shared" si="2"/>
        <v>7.2699734292872698E-5</v>
      </c>
    </row>
    <row r="9" spans="1:35" x14ac:dyDescent="0.45">
      <c r="A9" s="1" t="s">
        <v>514</v>
      </c>
      <c r="B9" s="138">
        <f>B5</f>
        <v>1.2014128651515439E-4</v>
      </c>
      <c r="C9" s="138">
        <f t="shared" ref="C9:AG9" si="3">C5</f>
        <v>1.1817719783587599E-4</v>
      </c>
      <c r="D9" s="138">
        <f t="shared" si="3"/>
        <v>1.1642160694481129E-4</v>
      </c>
      <c r="E9" s="138">
        <f t="shared" si="3"/>
        <v>1.1466601605374701E-4</v>
      </c>
      <c r="F9" s="138">
        <f t="shared" si="3"/>
        <v>1.1291042516268231E-4</v>
      </c>
      <c r="G9" s="138">
        <f t="shared" si="3"/>
        <v>1.1115483427161761E-4</v>
      </c>
      <c r="H9" s="138">
        <f t="shared" si="3"/>
        <v>1.0939924338055294E-4</v>
      </c>
      <c r="I9" s="138">
        <f t="shared" si="3"/>
        <v>1.0764365248948823E-4</v>
      </c>
      <c r="J9" s="138">
        <f t="shared" si="3"/>
        <v>1.0588806159842355E-4</v>
      </c>
      <c r="K9" s="138">
        <f t="shared" si="3"/>
        <v>1.0413247070735926E-4</v>
      </c>
      <c r="L9" s="138">
        <f t="shared" si="3"/>
        <v>1.0237687981629459E-4</v>
      </c>
      <c r="M9" s="138">
        <f t="shared" si="3"/>
        <v>1.0062128892522989E-4</v>
      </c>
      <c r="N9" s="138">
        <f t="shared" si="3"/>
        <v>9.8791612997290999E-5</v>
      </c>
      <c r="O9" s="138">
        <f t="shared" si="3"/>
        <v>9.7418356223374103E-5</v>
      </c>
      <c r="P9" s="138">
        <f t="shared" si="3"/>
        <v>9.6045099449457613E-5</v>
      </c>
      <c r="Q9" s="138">
        <f t="shared" si="3"/>
        <v>9.4671842675540717E-5</v>
      </c>
      <c r="R9" s="138">
        <f t="shared" si="3"/>
        <v>9.3298585901623808E-5</v>
      </c>
      <c r="S9" s="138">
        <f t="shared" si="3"/>
        <v>9.1925329127707305E-5</v>
      </c>
      <c r="T9" s="138">
        <f t="shared" si="3"/>
        <v>9.0552072353790409E-5</v>
      </c>
      <c r="U9" s="138">
        <f t="shared" si="3"/>
        <v>8.9178815579873499E-5</v>
      </c>
      <c r="V9" s="138">
        <f t="shared" si="3"/>
        <v>8.7805558805956996E-5</v>
      </c>
      <c r="W9" s="138">
        <f t="shared" si="3"/>
        <v>8.64323020320401E-5</v>
      </c>
      <c r="X9" s="138">
        <f t="shared" si="3"/>
        <v>8.5059045258123217E-5</v>
      </c>
      <c r="Y9" s="138">
        <f t="shared" si="3"/>
        <v>8.3685788484206714E-5</v>
      </c>
      <c r="Z9" s="138">
        <f t="shared" si="3"/>
        <v>8.2312531710289791E-5</v>
      </c>
      <c r="AA9" s="138">
        <f t="shared" si="3"/>
        <v>8.0939274936373288E-5</v>
      </c>
      <c r="AB9" s="138">
        <f t="shared" si="3"/>
        <v>7.9566018162456406E-5</v>
      </c>
      <c r="AC9" s="138">
        <f t="shared" si="3"/>
        <v>7.819276138853951E-5</v>
      </c>
      <c r="AD9" s="138">
        <f t="shared" si="3"/>
        <v>7.681950461462298E-5</v>
      </c>
      <c r="AE9" s="138">
        <f t="shared" si="3"/>
        <v>7.5446247840706097E-5</v>
      </c>
      <c r="AF9" s="138">
        <f t="shared" si="3"/>
        <v>7.4072991066789201E-5</v>
      </c>
      <c r="AG9" s="138">
        <f t="shared" si="3"/>
        <v>7.2699734292872698E-5</v>
      </c>
    </row>
    <row r="10" spans="1:35" x14ac:dyDescent="0.45">
      <c r="A10" s="1" t="s">
        <v>515</v>
      </c>
      <c r="B10" s="138">
        <f>B4</f>
        <v>1.1922642736154889E-4</v>
      </c>
      <c r="C10" s="138">
        <f t="shared" ref="C10:AG10" si="4">C4</f>
        <v>1.1726233868227049E-4</v>
      </c>
      <c r="D10" s="138">
        <f t="shared" si="4"/>
        <v>1.1550674779120579E-4</v>
      </c>
      <c r="E10" s="138">
        <f t="shared" si="4"/>
        <v>1.1375115690014151E-4</v>
      </c>
      <c r="F10" s="138">
        <f t="shared" si="4"/>
        <v>1.1199556600907681E-4</v>
      </c>
      <c r="G10" s="138">
        <f t="shared" si="4"/>
        <v>1.1023997511801212E-4</v>
      </c>
      <c r="H10" s="138">
        <f t="shared" si="4"/>
        <v>1.0848438422694745E-4</v>
      </c>
      <c r="I10" s="138">
        <f t="shared" si="4"/>
        <v>1.0672879333588274E-4</v>
      </c>
      <c r="J10" s="138">
        <f t="shared" si="4"/>
        <v>1.0497320244481804E-4</v>
      </c>
      <c r="K10" s="138">
        <f t="shared" si="4"/>
        <v>1.0321761155375376E-4</v>
      </c>
      <c r="L10" s="138">
        <f t="shared" si="4"/>
        <v>1.0146202066268909E-4</v>
      </c>
      <c r="M10" s="138">
        <f t="shared" si="4"/>
        <v>9.9706429771624386E-5</v>
      </c>
      <c r="N10" s="138">
        <f t="shared" si="4"/>
        <v>9.787675384368551E-5</v>
      </c>
      <c r="O10" s="138">
        <f t="shared" si="4"/>
        <v>9.6503497069768613E-5</v>
      </c>
      <c r="P10" s="138">
        <f t="shared" si="4"/>
        <v>9.513024029585211E-5</v>
      </c>
      <c r="Q10" s="138">
        <f t="shared" si="4"/>
        <v>9.3756983521935228E-5</v>
      </c>
      <c r="R10" s="138">
        <f t="shared" si="4"/>
        <v>9.2383726748018305E-5</v>
      </c>
      <c r="S10" s="138">
        <f t="shared" si="4"/>
        <v>9.1010469974101802E-5</v>
      </c>
      <c r="T10" s="138">
        <f t="shared" si="4"/>
        <v>8.9637213200184919E-5</v>
      </c>
      <c r="U10" s="138">
        <f t="shared" si="4"/>
        <v>8.8263956426267996E-5</v>
      </c>
      <c r="V10" s="138">
        <f t="shared" si="4"/>
        <v>8.6890699652351493E-5</v>
      </c>
      <c r="W10" s="138">
        <f t="shared" si="4"/>
        <v>8.551744287843461E-5</v>
      </c>
      <c r="X10" s="138">
        <f t="shared" si="4"/>
        <v>8.4144186104517714E-5</v>
      </c>
      <c r="Y10" s="138">
        <f t="shared" si="4"/>
        <v>8.2770929330601211E-5</v>
      </c>
      <c r="Z10" s="138">
        <f t="shared" si="4"/>
        <v>8.1397672556684302E-5</v>
      </c>
      <c r="AA10" s="138">
        <f t="shared" si="4"/>
        <v>8.0024415782767799E-5</v>
      </c>
      <c r="AB10" s="138">
        <f t="shared" si="4"/>
        <v>7.8651159008850903E-5</v>
      </c>
      <c r="AC10" s="138">
        <f t="shared" si="4"/>
        <v>7.727790223493402E-5</v>
      </c>
      <c r="AD10" s="138">
        <f t="shared" si="4"/>
        <v>7.590464546101749E-5</v>
      </c>
      <c r="AE10" s="138">
        <f t="shared" si="4"/>
        <v>7.4531388687100594E-5</v>
      </c>
      <c r="AF10" s="138">
        <f t="shared" si="4"/>
        <v>7.3158131913183711E-5</v>
      </c>
      <c r="AG10" s="138">
        <f t="shared" si="4"/>
        <v>7.1784875139267208E-5</v>
      </c>
    </row>
    <row r="11" spans="1:35" x14ac:dyDescent="0.45">
      <c r="A11" s="1" t="s">
        <v>516</v>
      </c>
      <c r="B11" s="138">
        <f>B4</f>
        <v>1.1922642736154889E-4</v>
      </c>
      <c r="C11" s="138">
        <f t="shared" ref="C11:AG11" si="5">C4</f>
        <v>1.1726233868227049E-4</v>
      </c>
      <c r="D11" s="138">
        <f t="shared" si="5"/>
        <v>1.1550674779120579E-4</v>
      </c>
      <c r="E11" s="138">
        <f t="shared" si="5"/>
        <v>1.1375115690014151E-4</v>
      </c>
      <c r="F11" s="138">
        <f t="shared" si="5"/>
        <v>1.1199556600907681E-4</v>
      </c>
      <c r="G11" s="138">
        <f t="shared" si="5"/>
        <v>1.1023997511801212E-4</v>
      </c>
      <c r="H11" s="138">
        <f t="shared" si="5"/>
        <v>1.0848438422694745E-4</v>
      </c>
      <c r="I11" s="138">
        <f t="shared" si="5"/>
        <v>1.0672879333588274E-4</v>
      </c>
      <c r="J11" s="138">
        <f t="shared" si="5"/>
        <v>1.0497320244481804E-4</v>
      </c>
      <c r="K11" s="138">
        <f t="shared" si="5"/>
        <v>1.0321761155375376E-4</v>
      </c>
      <c r="L11" s="138">
        <f t="shared" si="5"/>
        <v>1.0146202066268909E-4</v>
      </c>
      <c r="M11" s="138">
        <f t="shared" si="5"/>
        <v>9.9706429771624386E-5</v>
      </c>
      <c r="N11" s="138">
        <f t="shared" si="5"/>
        <v>9.787675384368551E-5</v>
      </c>
      <c r="O11" s="138">
        <f t="shared" si="5"/>
        <v>9.6503497069768613E-5</v>
      </c>
      <c r="P11" s="138">
        <f t="shared" si="5"/>
        <v>9.513024029585211E-5</v>
      </c>
      <c r="Q11" s="138">
        <f t="shared" si="5"/>
        <v>9.3756983521935228E-5</v>
      </c>
      <c r="R11" s="138">
        <f t="shared" si="5"/>
        <v>9.2383726748018305E-5</v>
      </c>
      <c r="S11" s="138">
        <f t="shared" si="5"/>
        <v>9.1010469974101802E-5</v>
      </c>
      <c r="T11" s="138">
        <f t="shared" si="5"/>
        <v>8.9637213200184919E-5</v>
      </c>
      <c r="U11" s="138">
        <f t="shared" si="5"/>
        <v>8.8263956426267996E-5</v>
      </c>
      <c r="V11" s="138">
        <f t="shared" si="5"/>
        <v>8.6890699652351493E-5</v>
      </c>
      <c r="W11" s="138">
        <f t="shared" si="5"/>
        <v>8.551744287843461E-5</v>
      </c>
      <c r="X11" s="138">
        <f t="shared" si="5"/>
        <v>8.4144186104517714E-5</v>
      </c>
      <c r="Y11" s="138">
        <f t="shared" si="5"/>
        <v>8.2770929330601211E-5</v>
      </c>
      <c r="Z11" s="138">
        <f t="shared" si="5"/>
        <v>8.1397672556684302E-5</v>
      </c>
      <c r="AA11" s="138">
        <f t="shared" si="5"/>
        <v>8.0024415782767799E-5</v>
      </c>
      <c r="AB11" s="138">
        <f t="shared" si="5"/>
        <v>7.8651159008850903E-5</v>
      </c>
      <c r="AC11" s="138">
        <f t="shared" si="5"/>
        <v>7.727790223493402E-5</v>
      </c>
      <c r="AD11" s="138">
        <f t="shared" si="5"/>
        <v>7.590464546101749E-5</v>
      </c>
      <c r="AE11" s="138">
        <f t="shared" si="5"/>
        <v>7.4531388687100594E-5</v>
      </c>
      <c r="AF11" s="138">
        <f t="shared" si="5"/>
        <v>7.3158131913183711E-5</v>
      </c>
      <c r="AG11" s="138">
        <f t="shared" si="5"/>
        <v>7.1784875139267208E-5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9"/>
  <sheetViews>
    <sheetView workbookViewId="0"/>
  </sheetViews>
  <sheetFormatPr defaultRowHeight="14.25" x14ac:dyDescent="0.45"/>
  <cols>
    <col min="1" max="1" width="28" bestFit="1" customWidth="1"/>
    <col min="16" max="16" width="12" bestFit="1" customWidth="1"/>
  </cols>
  <sheetData>
    <row r="1" spans="1:15" ht="18" x14ac:dyDescent="0.55000000000000004">
      <c r="A1" s="42" t="s">
        <v>388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x14ac:dyDescent="0.45">
      <c r="A2" s="152" t="s">
        <v>372</v>
      </c>
      <c r="B2" s="25">
        <v>2009</v>
      </c>
      <c r="C2" s="25">
        <v>2015</v>
      </c>
      <c r="D2" s="143">
        <v>2017</v>
      </c>
      <c r="E2" s="141"/>
      <c r="F2" s="141"/>
      <c r="G2" s="142"/>
      <c r="H2" s="143">
        <v>2020</v>
      </c>
      <c r="I2" s="142"/>
      <c r="J2" s="143">
        <v>2030</v>
      </c>
      <c r="K2" s="142"/>
      <c r="L2" s="143">
        <v>2040</v>
      </c>
      <c r="M2" s="142"/>
      <c r="N2" s="143">
        <v>2050</v>
      </c>
      <c r="O2" s="142"/>
    </row>
    <row r="3" spans="1:15" ht="42.75" x14ac:dyDescent="0.45">
      <c r="A3" s="153"/>
      <c r="B3" s="26" t="s">
        <v>373</v>
      </c>
      <c r="C3" s="26" t="s">
        <v>373</v>
      </c>
      <c r="D3" s="26" t="s">
        <v>374</v>
      </c>
      <c r="E3" s="43" t="s">
        <v>375</v>
      </c>
      <c r="F3" s="44" t="s">
        <v>387</v>
      </c>
      <c r="G3" s="43" t="s">
        <v>377</v>
      </c>
      <c r="H3" s="43" t="s">
        <v>375</v>
      </c>
      <c r="I3" s="43" t="s">
        <v>377</v>
      </c>
      <c r="J3" s="43" t="s">
        <v>375</v>
      </c>
      <c r="K3" s="43" t="s">
        <v>377</v>
      </c>
      <c r="L3" s="43" t="s">
        <v>375</v>
      </c>
      <c r="M3" s="43" t="s">
        <v>377</v>
      </c>
      <c r="N3" s="43" t="s">
        <v>375</v>
      </c>
      <c r="O3" s="43" t="s">
        <v>377</v>
      </c>
    </row>
    <row r="4" spans="1:15" x14ac:dyDescent="0.45">
      <c r="A4" s="27" t="s">
        <v>379</v>
      </c>
      <c r="B4" s="28">
        <v>80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>
        <v>80</v>
      </c>
      <c r="N4" s="28">
        <v>80</v>
      </c>
      <c r="O4" s="28">
        <v>80</v>
      </c>
    </row>
    <row r="5" spans="1:15" x14ac:dyDescent="0.45">
      <c r="A5" s="26" t="s">
        <v>380</v>
      </c>
      <c r="B5" s="31">
        <v>80</v>
      </c>
      <c r="C5" s="31">
        <v>80</v>
      </c>
      <c r="D5" s="31">
        <v>80</v>
      </c>
      <c r="E5" s="31">
        <v>80</v>
      </c>
      <c r="F5" s="31">
        <v>90</v>
      </c>
      <c r="G5" s="31">
        <v>99</v>
      </c>
      <c r="H5" s="31">
        <v>80</v>
      </c>
      <c r="I5" s="31">
        <v>99</v>
      </c>
      <c r="J5" s="31">
        <v>80</v>
      </c>
      <c r="K5" s="31">
        <v>99</v>
      </c>
      <c r="L5" s="31">
        <v>80</v>
      </c>
      <c r="M5" s="31">
        <v>99</v>
      </c>
      <c r="N5" s="31">
        <v>80</v>
      </c>
      <c r="O5" s="31">
        <v>99</v>
      </c>
    </row>
    <row r="6" spans="1:15" x14ac:dyDescent="0.45">
      <c r="A6" s="27" t="s">
        <v>381</v>
      </c>
      <c r="B6" s="28">
        <v>548</v>
      </c>
      <c r="C6" s="28">
        <v>522</v>
      </c>
      <c r="D6" s="28">
        <v>470</v>
      </c>
      <c r="E6" s="28">
        <v>470</v>
      </c>
      <c r="F6" s="28">
        <v>408</v>
      </c>
      <c r="G6" s="28">
        <v>418</v>
      </c>
      <c r="H6" s="28">
        <v>329</v>
      </c>
      <c r="I6" s="28">
        <v>334</v>
      </c>
      <c r="J6" s="28">
        <v>329</v>
      </c>
      <c r="K6" s="28">
        <v>334</v>
      </c>
      <c r="L6" s="28">
        <v>329</v>
      </c>
      <c r="M6" s="28">
        <v>334</v>
      </c>
      <c r="N6" s="28">
        <v>329</v>
      </c>
      <c r="O6" s="28">
        <v>334</v>
      </c>
    </row>
    <row r="7" spans="1:15" x14ac:dyDescent="0.45">
      <c r="A7" s="156" t="s">
        <v>382</v>
      </c>
      <c r="B7" s="31">
        <v>16</v>
      </c>
      <c r="C7" s="31">
        <v>16</v>
      </c>
      <c r="D7" s="31">
        <v>16</v>
      </c>
      <c r="E7" s="31">
        <v>16</v>
      </c>
      <c r="F7" s="31">
        <v>16</v>
      </c>
      <c r="G7" s="31">
        <v>16</v>
      </c>
      <c r="H7" s="31">
        <v>16</v>
      </c>
      <c r="I7" s="31">
        <v>16</v>
      </c>
      <c r="J7" s="31">
        <v>16</v>
      </c>
      <c r="K7" s="31">
        <v>16</v>
      </c>
      <c r="L7" s="31">
        <v>16</v>
      </c>
      <c r="M7" s="31">
        <v>16</v>
      </c>
      <c r="N7" s="31">
        <v>16</v>
      </c>
      <c r="O7" s="31">
        <v>16</v>
      </c>
    </row>
    <row r="8" spans="1:15" x14ac:dyDescent="0.45">
      <c r="A8" s="157"/>
      <c r="B8" s="31">
        <v>27</v>
      </c>
      <c r="C8" s="31">
        <v>27</v>
      </c>
      <c r="D8" s="31">
        <v>27</v>
      </c>
      <c r="E8" s="31">
        <v>27</v>
      </c>
      <c r="F8" s="31">
        <v>27</v>
      </c>
      <c r="G8" s="31">
        <v>27</v>
      </c>
      <c r="H8" s="31">
        <v>27</v>
      </c>
      <c r="I8" s="31">
        <v>27</v>
      </c>
      <c r="J8" s="31">
        <v>27</v>
      </c>
      <c r="K8" s="31">
        <v>27</v>
      </c>
      <c r="L8" s="31">
        <v>27</v>
      </c>
      <c r="M8" s="31">
        <v>27</v>
      </c>
      <c r="N8" s="31">
        <v>27</v>
      </c>
      <c r="O8" s="31">
        <v>27</v>
      </c>
    </row>
    <row r="9" spans="1:15" x14ac:dyDescent="0.45">
      <c r="A9" s="27" t="s">
        <v>383</v>
      </c>
      <c r="B9" s="28">
        <v>840</v>
      </c>
      <c r="C9" s="28">
        <v>860</v>
      </c>
      <c r="D9" s="28">
        <v>890</v>
      </c>
      <c r="E9" s="28">
        <v>890</v>
      </c>
      <c r="F9" s="34">
        <v>1150</v>
      </c>
      <c r="G9" s="34">
        <v>1620</v>
      </c>
      <c r="H9" s="34">
        <v>1080</v>
      </c>
      <c r="I9" s="34">
        <v>1620</v>
      </c>
      <c r="J9" s="34">
        <v>1080</v>
      </c>
      <c r="K9" s="34">
        <v>1620</v>
      </c>
      <c r="L9" s="34">
        <v>1080</v>
      </c>
      <c r="M9" s="34">
        <v>1620</v>
      </c>
      <c r="N9" s="34">
        <v>1080</v>
      </c>
      <c r="O9" s="34">
        <v>1620</v>
      </c>
    </row>
    <row r="10" spans="1:15" x14ac:dyDescent="0.45">
      <c r="A10" s="26" t="s">
        <v>384</v>
      </c>
      <c r="B10" s="37">
        <v>2000</v>
      </c>
      <c r="C10" s="37">
        <v>2020</v>
      </c>
      <c r="D10" s="37">
        <v>2050</v>
      </c>
      <c r="E10" s="37">
        <v>2050</v>
      </c>
      <c r="F10" s="37">
        <v>2560</v>
      </c>
      <c r="G10" s="37">
        <v>3040</v>
      </c>
      <c r="H10" s="37">
        <v>2240</v>
      </c>
      <c r="I10" s="37">
        <v>3040</v>
      </c>
      <c r="J10" s="37">
        <v>2240</v>
      </c>
      <c r="K10" s="37">
        <v>3040</v>
      </c>
      <c r="L10" s="37">
        <v>2240</v>
      </c>
      <c r="M10" s="37">
        <v>3040</v>
      </c>
      <c r="N10" s="37">
        <v>2240</v>
      </c>
      <c r="O10" s="37">
        <v>3040</v>
      </c>
    </row>
    <row r="11" spans="1:15" ht="28.5" x14ac:dyDescent="0.45">
      <c r="A11" s="27" t="s">
        <v>385</v>
      </c>
      <c r="B11" s="28">
        <v>40</v>
      </c>
      <c r="C11" s="28">
        <v>40</v>
      </c>
      <c r="D11" s="28">
        <v>40</v>
      </c>
      <c r="E11" s="28">
        <v>40</v>
      </c>
      <c r="F11" s="28">
        <v>40</v>
      </c>
      <c r="G11" s="28">
        <v>40</v>
      </c>
      <c r="H11" s="28">
        <v>40</v>
      </c>
      <c r="I11" s="28">
        <v>40</v>
      </c>
      <c r="J11" s="28">
        <v>40</v>
      </c>
      <c r="K11" s="28">
        <v>40</v>
      </c>
      <c r="L11" s="28">
        <v>40</v>
      </c>
      <c r="M11" s="28">
        <v>40</v>
      </c>
      <c r="N11" s="28">
        <v>40</v>
      </c>
      <c r="O11" s="28">
        <v>40</v>
      </c>
    </row>
    <row r="13" spans="1:15" ht="18" x14ac:dyDescent="0.55000000000000004">
      <c r="A13" s="42" t="s">
        <v>386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x14ac:dyDescent="0.45">
      <c r="A14" s="146" t="s">
        <v>372</v>
      </c>
      <c r="B14" s="25">
        <v>2009</v>
      </c>
      <c r="C14" s="25">
        <v>2015</v>
      </c>
      <c r="D14" s="143">
        <v>2017</v>
      </c>
      <c r="E14" s="141"/>
      <c r="F14" s="141"/>
      <c r="G14" s="142"/>
      <c r="H14" s="143">
        <v>2020</v>
      </c>
      <c r="I14" s="141"/>
      <c r="J14" s="141">
        <v>2030</v>
      </c>
      <c r="K14" s="142"/>
      <c r="L14" s="143">
        <v>2040</v>
      </c>
      <c r="M14" s="142"/>
      <c r="N14" s="143">
        <v>2050</v>
      </c>
      <c r="O14" s="142"/>
    </row>
    <row r="15" spans="1:15" ht="28.5" x14ac:dyDescent="0.45">
      <c r="A15" s="147"/>
      <c r="B15" s="26" t="s">
        <v>373</v>
      </c>
      <c r="C15" s="26" t="s">
        <v>373</v>
      </c>
      <c r="D15" s="26" t="s">
        <v>374</v>
      </c>
      <c r="E15" s="26" t="s">
        <v>375</v>
      </c>
      <c r="F15" s="26" t="s">
        <v>376</v>
      </c>
      <c r="G15" s="26" t="s">
        <v>377</v>
      </c>
      <c r="H15" s="26" t="s">
        <v>375</v>
      </c>
      <c r="I15" s="144" t="s">
        <v>378</v>
      </c>
      <c r="J15" s="145"/>
      <c r="K15" s="26" t="s">
        <v>377</v>
      </c>
      <c r="L15" s="26" t="s">
        <v>375</v>
      </c>
      <c r="M15" s="26" t="s">
        <v>377</v>
      </c>
      <c r="N15" s="26" t="s">
        <v>375</v>
      </c>
      <c r="O15" s="26" t="s">
        <v>377</v>
      </c>
    </row>
    <row r="16" spans="1:15" x14ac:dyDescent="0.45">
      <c r="A16" s="27" t="s">
        <v>379</v>
      </c>
      <c r="B16" s="28">
        <v>105</v>
      </c>
      <c r="C16" s="28">
        <v>105</v>
      </c>
      <c r="D16" s="28">
        <v>105</v>
      </c>
      <c r="E16" s="28">
        <v>105</v>
      </c>
      <c r="F16" s="28">
        <v>105</v>
      </c>
      <c r="G16" s="28">
        <v>105</v>
      </c>
      <c r="H16" s="28">
        <v>105</v>
      </c>
      <c r="I16" s="29">
        <v>105</v>
      </c>
      <c r="J16" s="30">
        <v>105</v>
      </c>
      <c r="K16" s="28">
        <v>105</v>
      </c>
      <c r="L16" s="28">
        <v>105</v>
      </c>
      <c r="M16" s="28">
        <v>105</v>
      </c>
      <c r="N16" s="28">
        <v>105</v>
      </c>
      <c r="O16" s="28">
        <v>105</v>
      </c>
    </row>
    <row r="17" spans="1:15" x14ac:dyDescent="0.45">
      <c r="A17" s="26" t="s">
        <v>380</v>
      </c>
      <c r="B17" s="31">
        <v>80</v>
      </c>
      <c r="C17" s="31">
        <v>83</v>
      </c>
      <c r="D17" s="31">
        <v>83</v>
      </c>
      <c r="E17" s="31">
        <v>83</v>
      </c>
      <c r="F17" s="31">
        <v>85</v>
      </c>
      <c r="G17" s="31">
        <v>97</v>
      </c>
      <c r="H17" s="31">
        <v>83</v>
      </c>
      <c r="I17" s="32">
        <v>97</v>
      </c>
      <c r="J17" s="33">
        <v>84</v>
      </c>
      <c r="K17" s="31">
        <v>97</v>
      </c>
      <c r="L17" s="31">
        <v>84</v>
      </c>
      <c r="M17" s="31">
        <v>97</v>
      </c>
      <c r="N17" s="31">
        <v>84</v>
      </c>
      <c r="O17" s="31">
        <v>97</v>
      </c>
    </row>
    <row r="18" spans="1:15" x14ac:dyDescent="0.45">
      <c r="A18" s="27" t="s">
        <v>381</v>
      </c>
      <c r="B18" s="28">
        <v>490</v>
      </c>
      <c r="C18" s="28">
        <v>477</v>
      </c>
      <c r="D18" s="28">
        <v>477</v>
      </c>
      <c r="E18" s="28">
        <v>477</v>
      </c>
      <c r="F18" s="28">
        <v>466</v>
      </c>
      <c r="G18" s="28">
        <v>410</v>
      </c>
      <c r="H18" s="28">
        <v>477</v>
      </c>
      <c r="I18" s="29">
        <v>410</v>
      </c>
      <c r="J18" s="30">
        <v>472</v>
      </c>
      <c r="K18" s="28">
        <v>410</v>
      </c>
      <c r="L18" s="28">
        <v>472</v>
      </c>
      <c r="M18" s="28">
        <v>410</v>
      </c>
      <c r="N18" s="28">
        <v>472</v>
      </c>
      <c r="O18" s="28">
        <v>410</v>
      </c>
    </row>
    <row r="19" spans="1:15" x14ac:dyDescent="0.45">
      <c r="A19" s="156" t="s">
        <v>382</v>
      </c>
      <c r="B19" s="31">
        <v>20</v>
      </c>
      <c r="C19" s="31">
        <v>20</v>
      </c>
      <c r="D19" s="31">
        <v>20</v>
      </c>
      <c r="E19" s="31">
        <v>20</v>
      </c>
      <c r="F19" s="31">
        <v>20</v>
      </c>
      <c r="G19" s="31">
        <v>20</v>
      </c>
      <c r="H19" s="31">
        <v>20</v>
      </c>
      <c r="I19" s="32">
        <v>20</v>
      </c>
      <c r="J19" s="33">
        <v>20</v>
      </c>
      <c r="K19" s="31">
        <v>20</v>
      </c>
      <c r="L19" s="31">
        <v>20</v>
      </c>
      <c r="M19" s="31">
        <v>20</v>
      </c>
      <c r="N19" s="31">
        <v>20</v>
      </c>
      <c r="O19" s="31">
        <v>20</v>
      </c>
    </row>
    <row r="20" spans="1:15" x14ac:dyDescent="0.45">
      <c r="A20" s="157"/>
      <c r="B20" s="31">
        <v>33</v>
      </c>
      <c r="C20" s="31">
        <v>33</v>
      </c>
      <c r="D20" s="31">
        <v>33</v>
      </c>
      <c r="E20" s="31">
        <v>33</v>
      </c>
      <c r="F20" s="31">
        <v>33</v>
      </c>
      <c r="G20" s="31">
        <v>33</v>
      </c>
      <c r="H20" s="31">
        <v>33</v>
      </c>
      <c r="I20" s="32">
        <v>33</v>
      </c>
      <c r="J20" s="33">
        <v>33</v>
      </c>
      <c r="K20" s="31">
        <v>33</v>
      </c>
      <c r="L20" s="31">
        <v>33</v>
      </c>
      <c r="M20" s="31">
        <v>33</v>
      </c>
      <c r="N20" s="31">
        <v>33</v>
      </c>
      <c r="O20" s="31">
        <v>33</v>
      </c>
    </row>
    <row r="21" spans="1:15" x14ac:dyDescent="0.45">
      <c r="A21" s="158" t="s">
        <v>383</v>
      </c>
      <c r="B21" s="34">
        <v>2150</v>
      </c>
      <c r="C21" s="34">
        <v>2200</v>
      </c>
      <c r="D21" s="34">
        <v>2200</v>
      </c>
      <c r="E21" s="34">
        <v>2200</v>
      </c>
      <c r="F21" s="34">
        <v>2250</v>
      </c>
      <c r="G21" s="34">
        <v>2700</v>
      </c>
      <c r="H21" s="34">
        <v>2200</v>
      </c>
      <c r="I21" s="35">
        <v>2700</v>
      </c>
      <c r="J21" s="36">
        <v>2250</v>
      </c>
      <c r="K21" s="34">
        <v>2700</v>
      </c>
      <c r="L21" s="34">
        <v>2250</v>
      </c>
      <c r="M21" s="34">
        <v>2700</v>
      </c>
      <c r="N21" s="34">
        <v>2250</v>
      </c>
      <c r="O21" s="34">
        <v>2700</v>
      </c>
    </row>
    <row r="22" spans="1:15" x14ac:dyDescent="0.45">
      <c r="A22" s="159"/>
      <c r="B22" s="34">
        <v>2350</v>
      </c>
      <c r="C22" s="34">
        <v>2900</v>
      </c>
      <c r="D22" s="34">
        <v>2900</v>
      </c>
      <c r="E22" s="34">
        <v>2900</v>
      </c>
      <c r="F22" s="34">
        <v>2950</v>
      </c>
      <c r="G22" s="34">
        <v>3450</v>
      </c>
      <c r="H22" s="34">
        <v>2900</v>
      </c>
      <c r="I22" s="35">
        <v>3450</v>
      </c>
      <c r="J22" s="36">
        <v>2950</v>
      </c>
      <c r="K22" s="34">
        <v>3450</v>
      </c>
      <c r="L22" s="34">
        <v>2950</v>
      </c>
      <c r="M22" s="34">
        <v>3450</v>
      </c>
      <c r="N22" s="34">
        <v>2950</v>
      </c>
      <c r="O22" s="34">
        <v>3450</v>
      </c>
    </row>
    <row r="23" spans="1:15" x14ac:dyDescent="0.45">
      <c r="A23" s="156" t="s">
        <v>384</v>
      </c>
      <c r="B23" s="37">
        <v>2700</v>
      </c>
      <c r="C23" s="37">
        <v>2750</v>
      </c>
      <c r="D23" s="37">
        <v>2750</v>
      </c>
      <c r="E23" s="37">
        <v>2750</v>
      </c>
      <c r="F23" s="37">
        <v>2950</v>
      </c>
      <c r="G23" s="37">
        <v>4350</v>
      </c>
      <c r="H23" s="37">
        <v>2750</v>
      </c>
      <c r="I23" s="38">
        <v>4350</v>
      </c>
      <c r="J23" s="39">
        <v>2750</v>
      </c>
      <c r="K23" s="37">
        <v>4350</v>
      </c>
      <c r="L23" s="37">
        <v>2750</v>
      </c>
      <c r="M23" s="37">
        <v>4350</v>
      </c>
      <c r="N23" s="37">
        <v>2750</v>
      </c>
      <c r="O23" s="37">
        <v>4350</v>
      </c>
    </row>
    <row r="24" spans="1:15" x14ac:dyDescent="0.45">
      <c r="A24" s="157"/>
      <c r="B24" s="37">
        <v>3400</v>
      </c>
      <c r="C24" s="37">
        <v>5500</v>
      </c>
      <c r="D24" s="37">
        <v>5500</v>
      </c>
      <c r="E24" s="37">
        <v>5500</v>
      </c>
      <c r="F24" s="37">
        <v>5750</v>
      </c>
      <c r="G24" s="37">
        <v>8550</v>
      </c>
      <c r="H24" s="37">
        <v>5500</v>
      </c>
      <c r="I24" s="38">
        <v>8550</v>
      </c>
      <c r="J24" s="39">
        <v>5700</v>
      </c>
      <c r="K24" s="37">
        <v>8550</v>
      </c>
      <c r="L24" s="37">
        <v>5700</v>
      </c>
      <c r="M24" s="37">
        <v>8550</v>
      </c>
      <c r="N24" s="37">
        <v>5700</v>
      </c>
      <c r="O24" s="37">
        <v>8550</v>
      </c>
    </row>
    <row r="25" spans="1:15" ht="28.5" x14ac:dyDescent="0.45">
      <c r="A25" s="27" t="s">
        <v>385</v>
      </c>
      <c r="B25" s="28">
        <v>70</v>
      </c>
      <c r="C25" s="28">
        <v>70</v>
      </c>
      <c r="D25" s="28">
        <v>70</v>
      </c>
      <c r="E25" s="28">
        <v>70</v>
      </c>
      <c r="F25" s="28">
        <v>70</v>
      </c>
      <c r="G25" s="28">
        <v>200</v>
      </c>
      <c r="H25" s="28">
        <v>70</v>
      </c>
      <c r="I25" s="29">
        <v>200</v>
      </c>
      <c r="J25" s="30">
        <v>70</v>
      </c>
      <c r="K25" s="28">
        <v>200</v>
      </c>
      <c r="L25" s="28">
        <v>70</v>
      </c>
      <c r="M25" s="28">
        <v>200</v>
      </c>
      <c r="N25" s="28">
        <v>70</v>
      </c>
      <c r="O25" s="28">
        <v>200</v>
      </c>
    </row>
    <row r="27" spans="1:15" ht="18" x14ac:dyDescent="0.55000000000000004">
      <c r="A27" s="42" t="s">
        <v>403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45">
      <c r="A28" s="57" t="s">
        <v>372</v>
      </c>
      <c r="B28" s="58">
        <v>2009</v>
      </c>
      <c r="C28" s="59">
        <v>2015</v>
      </c>
      <c r="D28" s="60">
        <v>2017</v>
      </c>
      <c r="E28" s="61"/>
      <c r="F28" s="60">
        <v>2020</v>
      </c>
      <c r="G28" s="61"/>
      <c r="H28" s="60">
        <v>2030</v>
      </c>
      <c r="I28" s="61"/>
      <c r="J28" s="60">
        <v>2040</v>
      </c>
      <c r="K28" s="61"/>
      <c r="L28" s="60">
        <v>2050</v>
      </c>
      <c r="M28" s="61"/>
    </row>
    <row r="29" spans="1:15" ht="28.5" x14ac:dyDescent="0.45">
      <c r="A29" s="62"/>
      <c r="B29" s="63" t="s">
        <v>400</v>
      </c>
      <c r="C29" s="63" t="s">
        <v>400</v>
      </c>
      <c r="D29" s="64" t="s">
        <v>375</v>
      </c>
      <c r="E29" s="65" t="s">
        <v>377</v>
      </c>
      <c r="F29" s="64" t="s">
        <v>375</v>
      </c>
      <c r="G29" s="65" t="s">
        <v>377</v>
      </c>
      <c r="H29" s="64" t="s">
        <v>375</v>
      </c>
      <c r="I29" s="65" t="s">
        <v>377</v>
      </c>
      <c r="J29" s="64" t="s">
        <v>375</v>
      </c>
      <c r="K29" s="65" t="s">
        <v>377</v>
      </c>
      <c r="L29" s="64" t="s">
        <v>375</v>
      </c>
      <c r="M29" s="65" t="s">
        <v>377</v>
      </c>
    </row>
    <row r="30" spans="1:15" x14ac:dyDescent="0.45">
      <c r="A30" s="27" t="s">
        <v>390</v>
      </c>
      <c r="B30" s="29">
        <v>50</v>
      </c>
      <c r="C30" s="30">
        <v>50</v>
      </c>
      <c r="D30" s="29">
        <v>50</v>
      </c>
      <c r="E30" s="30">
        <v>50</v>
      </c>
      <c r="F30" s="29">
        <v>50</v>
      </c>
      <c r="G30" s="30">
        <v>50</v>
      </c>
      <c r="H30" s="29">
        <v>50</v>
      </c>
      <c r="I30" s="30">
        <v>50</v>
      </c>
      <c r="J30" s="29">
        <v>50</v>
      </c>
      <c r="K30" s="30">
        <v>50</v>
      </c>
      <c r="L30" s="29">
        <v>50</v>
      </c>
      <c r="M30" s="30">
        <v>50</v>
      </c>
    </row>
    <row r="31" spans="1:15" x14ac:dyDescent="0.45">
      <c r="A31" s="26" t="s">
        <v>401</v>
      </c>
      <c r="B31" s="32">
        <v>65</v>
      </c>
      <c r="C31" s="33">
        <v>70</v>
      </c>
      <c r="D31" s="32">
        <v>76</v>
      </c>
      <c r="E31" s="33">
        <v>87</v>
      </c>
      <c r="F31" s="32">
        <v>76</v>
      </c>
      <c r="G31" s="33">
        <v>87</v>
      </c>
      <c r="H31" s="32">
        <v>77</v>
      </c>
      <c r="I31" s="33">
        <v>87</v>
      </c>
      <c r="J31" s="32">
        <v>78</v>
      </c>
      <c r="K31" s="33">
        <v>88</v>
      </c>
      <c r="L31" s="32">
        <v>79</v>
      </c>
      <c r="M31" s="33">
        <v>89</v>
      </c>
    </row>
    <row r="32" spans="1:15" ht="28.5" x14ac:dyDescent="0.45">
      <c r="A32" s="27" t="s">
        <v>402</v>
      </c>
      <c r="B32" s="29">
        <v>600</v>
      </c>
      <c r="C32" s="30">
        <v>600</v>
      </c>
      <c r="D32" s="29">
        <v>600</v>
      </c>
      <c r="E32" s="30">
        <v>600</v>
      </c>
      <c r="F32" s="29">
        <v>600</v>
      </c>
      <c r="G32" s="30">
        <v>600</v>
      </c>
      <c r="H32" s="29">
        <v>600</v>
      </c>
      <c r="I32" s="30">
        <v>600</v>
      </c>
      <c r="J32" s="29">
        <v>600</v>
      </c>
      <c r="K32" s="30">
        <v>600</v>
      </c>
      <c r="L32" s="29">
        <v>600</v>
      </c>
      <c r="M32" s="30">
        <v>600</v>
      </c>
    </row>
    <row r="33" spans="1:15" x14ac:dyDescent="0.45">
      <c r="A33" s="66" t="s">
        <v>394</v>
      </c>
      <c r="B33" s="67">
        <v>12</v>
      </c>
      <c r="C33" s="68">
        <v>12</v>
      </c>
      <c r="D33" s="67">
        <v>12</v>
      </c>
      <c r="E33" s="68">
        <v>12</v>
      </c>
      <c r="F33" s="67">
        <v>12</v>
      </c>
      <c r="G33" s="68">
        <v>12</v>
      </c>
      <c r="H33" s="67">
        <v>12</v>
      </c>
      <c r="I33" s="68">
        <v>12</v>
      </c>
      <c r="J33" s="67">
        <v>12</v>
      </c>
      <c r="K33" s="68">
        <v>12</v>
      </c>
      <c r="L33" s="67">
        <v>12</v>
      </c>
      <c r="M33" s="68">
        <v>12</v>
      </c>
    </row>
    <row r="34" spans="1:15" x14ac:dyDescent="0.45">
      <c r="A34" s="69"/>
      <c r="B34" s="70">
        <v>25</v>
      </c>
      <c r="C34" s="71">
        <v>25</v>
      </c>
      <c r="D34" s="70">
        <v>25</v>
      </c>
      <c r="E34" s="71">
        <v>25</v>
      </c>
      <c r="F34" s="70">
        <v>25</v>
      </c>
      <c r="G34" s="71">
        <v>25</v>
      </c>
      <c r="H34" s="70">
        <v>25</v>
      </c>
      <c r="I34" s="71">
        <v>25</v>
      </c>
      <c r="J34" s="70">
        <v>25</v>
      </c>
      <c r="K34" s="71">
        <v>25</v>
      </c>
      <c r="L34" s="70">
        <v>25</v>
      </c>
      <c r="M34" s="71">
        <v>25</v>
      </c>
    </row>
    <row r="35" spans="1:15" x14ac:dyDescent="0.45">
      <c r="A35" s="27" t="s">
        <v>383</v>
      </c>
      <c r="B35" s="35">
        <v>3300</v>
      </c>
      <c r="C35" s="36">
        <v>3300</v>
      </c>
      <c r="D35" s="35">
        <v>3300</v>
      </c>
      <c r="E35" s="36">
        <v>4000</v>
      </c>
      <c r="F35" s="35">
        <v>3300</v>
      </c>
      <c r="G35" s="36">
        <v>4000</v>
      </c>
      <c r="H35" s="35">
        <v>3400</v>
      </c>
      <c r="I35" s="36">
        <v>4000</v>
      </c>
      <c r="J35" s="35">
        <v>3500</v>
      </c>
      <c r="K35" s="36">
        <v>4100</v>
      </c>
      <c r="L35" s="35">
        <v>3600</v>
      </c>
      <c r="M35" s="36">
        <v>4200</v>
      </c>
    </row>
    <row r="36" spans="1:15" x14ac:dyDescent="0.45">
      <c r="A36" s="26" t="s">
        <v>384</v>
      </c>
      <c r="B36" s="38">
        <v>4700</v>
      </c>
      <c r="C36" s="39">
        <v>4700</v>
      </c>
      <c r="D36" s="38">
        <v>4700</v>
      </c>
      <c r="E36" s="39">
        <v>5400</v>
      </c>
      <c r="F36" s="38">
        <v>4700</v>
      </c>
      <c r="G36" s="39">
        <v>5400</v>
      </c>
      <c r="H36" s="38">
        <v>4800</v>
      </c>
      <c r="I36" s="39">
        <v>5400</v>
      </c>
      <c r="J36" s="38">
        <v>4900</v>
      </c>
      <c r="K36" s="39">
        <v>5500</v>
      </c>
      <c r="L36" s="38">
        <v>5000</v>
      </c>
      <c r="M36" s="39">
        <v>5600</v>
      </c>
    </row>
    <row r="37" spans="1:15" ht="28.5" x14ac:dyDescent="0.45">
      <c r="A37" s="27" t="s">
        <v>385</v>
      </c>
      <c r="B37" s="29">
        <v>260</v>
      </c>
      <c r="C37" s="30">
        <v>260</v>
      </c>
      <c r="D37" s="29">
        <v>260</v>
      </c>
      <c r="E37" s="30">
        <v>260</v>
      </c>
      <c r="F37" s="29">
        <v>260</v>
      </c>
      <c r="G37" s="30">
        <v>260</v>
      </c>
      <c r="H37" s="29">
        <v>260</v>
      </c>
      <c r="I37" s="30">
        <v>260</v>
      </c>
      <c r="J37" s="29">
        <v>260</v>
      </c>
      <c r="K37" s="30">
        <v>260</v>
      </c>
      <c r="L37" s="29">
        <v>260</v>
      </c>
      <c r="M37" s="30">
        <v>260</v>
      </c>
    </row>
    <row r="39" spans="1:15" ht="18" x14ac:dyDescent="0.55000000000000004">
      <c r="A39" s="42" t="s">
        <v>397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45">
      <c r="A40" s="146" t="s">
        <v>372</v>
      </c>
      <c r="B40" s="45">
        <v>2009</v>
      </c>
      <c r="C40" s="25">
        <v>2015</v>
      </c>
      <c r="D40" s="143">
        <v>2017</v>
      </c>
      <c r="E40" s="141"/>
      <c r="F40" s="141"/>
      <c r="G40" s="142"/>
      <c r="H40" s="143">
        <v>2020</v>
      </c>
      <c r="I40" s="142"/>
      <c r="J40" s="160" t="s">
        <v>389</v>
      </c>
      <c r="K40" s="161"/>
      <c r="L40" s="143">
        <v>2040</v>
      </c>
      <c r="M40" s="142"/>
      <c r="N40" s="143">
        <v>2050</v>
      </c>
      <c r="O40" s="142"/>
    </row>
    <row r="41" spans="1:15" ht="28.5" x14ac:dyDescent="0.45">
      <c r="A41" s="147"/>
      <c r="B41" s="26" t="s">
        <v>373</v>
      </c>
      <c r="C41" s="26" t="s">
        <v>373</v>
      </c>
      <c r="D41" s="26" t="s">
        <v>374</v>
      </c>
      <c r="E41" s="26" t="s">
        <v>375</v>
      </c>
      <c r="F41" s="26" t="s">
        <v>376</v>
      </c>
      <c r="G41" s="26" t="s">
        <v>377</v>
      </c>
      <c r="H41" s="26" t="s">
        <v>375</v>
      </c>
      <c r="I41" s="26" t="s">
        <v>377</v>
      </c>
      <c r="J41" s="26" t="s">
        <v>375</v>
      </c>
      <c r="K41" s="26" t="s">
        <v>377</v>
      </c>
      <c r="L41" s="26" t="s">
        <v>375</v>
      </c>
      <c r="M41" s="26" t="s">
        <v>377</v>
      </c>
      <c r="N41" s="26" t="s">
        <v>375</v>
      </c>
      <c r="O41" s="26" t="s">
        <v>377</v>
      </c>
    </row>
    <row r="42" spans="1:15" x14ac:dyDescent="0.45">
      <c r="A42" s="46" t="s">
        <v>390</v>
      </c>
      <c r="B42" s="30">
        <v>36</v>
      </c>
      <c r="C42" s="28">
        <v>36</v>
      </c>
      <c r="D42" s="28">
        <v>36</v>
      </c>
      <c r="E42" s="28">
        <v>36</v>
      </c>
      <c r="F42" s="28">
        <v>36</v>
      </c>
      <c r="G42" s="28">
        <v>36</v>
      </c>
      <c r="H42" s="28">
        <v>36</v>
      </c>
      <c r="I42" s="28">
        <v>36</v>
      </c>
      <c r="J42" s="28">
        <v>36</v>
      </c>
      <c r="K42" s="28">
        <v>36</v>
      </c>
      <c r="L42" s="28">
        <v>36</v>
      </c>
      <c r="M42" s="28">
        <v>36</v>
      </c>
      <c r="N42" s="28">
        <v>36</v>
      </c>
      <c r="O42" s="28">
        <v>36</v>
      </c>
    </row>
    <row r="43" spans="1:15" x14ac:dyDescent="0.45">
      <c r="A43" s="47" t="s">
        <v>391</v>
      </c>
      <c r="B43" s="48">
        <v>12</v>
      </c>
      <c r="C43" s="49">
        <v>13.1</v>
      </c>
      <c r="D43" s="49">
        <v>14</v>
      </c>
      <c r="E43" s="49">
        <v>15.3</v>
      </c>
      <c r="F43" s="49">
        <v>15</v>
      </c>
      <c r="G43" s="49">
        <v>19</v>
      </c>
      <c r="H43" s="49">
        <v>15.3</v>
      </c>
      <c r="I43" s="49">
        <v>19</v>
      </c>
      <c r="J43" s="49">
        <v>15.8</v>
      </c>
      <c r="K43" s="49">
        <v>19</v>
      </c>
      <c r="L43" s="49">
        <v>15.8</v>
      </c>
      <c r="M43" s="49">
        <v>19</v>
      </c>
      <c r="N43" s="49">
        <v>15.8</v>
      </c>
      <c r="O43" s="49">
        <v>19</v>
      </c>
    </row>
    <row r="44" spans="1:15" x14ac:dyDescent="0.45">
      <c r="A44" s="46" t="s">
        <v>392</v>
      </c>
      <c r="B44" s="50" t="s">
        <v>393</v>
      </c>
      <c r="C44" s="51">
        <v>7.9</v>
      </c>
      <c r="D44" s="51">
        <v>8.1999999999999993</v>
      </c>
      <c r="E44" s="51">
        <v>8.6</v>
      </c>
      <c r="F44" s="51">
        <v>8.5</v>
      </c>
      <c r="G44" s="51">
        <v>9</v>
      </c>
      <c r="H44" s="51">
        <v>8.6</v>
      </c>
      <c r="I44" s="51">
        <v>9</v>
      </c>
      <c r="J44" s="51">
        <v>8.8000000000000007</v>
      </c>
      <c r="K44" s="51">
        <v>9</v>
      </c>
      <c r="L44" s="51">
        <v>8.8000000000000007</v>
      </c>
      <c r="M44" s="51">
        <v>9</v>
      </c>
      <c r="N44" s="51">
        <v>8.8000000000000007</v>
      </c>
      <c r="O44" s="51">
        <v>9</v>
      </c>
    </row>
    <row r="45" spans="1:15" x14ac:dyDescent="0.45">
      <c r="A45" s="148" t="s">
        <v>394</v>
      </c>
      <c r="B45" s="52">
        <v>9</v>
      </c>
      <c r="C45" s="53">
        <v>9</v>
      </c>
      <c r="D45" s="53">
        <v>9</v>
      </c>
      <c r="E45" s="53">
        <v>9</v>
      </c>
      <c r="F45" s="53">
        <v>9</v>
      </c>
      <c r="G45" s="53">
        <v>9</v>
      </c>
      <c r="H45" s="53">
        <v>9</v>
      </c>
      <c r="I45" s="53">
        <v>9</v>
      </c>
      <c r="J45" s="53">
        <v>9</v>
      </c>
      <c r="K45" s="53">
        <v>9</v>
      </c>
      <c r="L45" s="53">
        <v>9</v>
      </c>
      <c r="M45" s="53">
        <v>9</v>
      </c>
      <c r="N45" s="53">
        <v>9</v>
      </c>
      <c r="O45" s="53">
        <v>9</v>
      </c>
    </row>
    <row r="46" spans="1:15" x14ac:dyDescent="0.45">
      <c r="A46" s="149"/>
      <c r="B46" s="33">
        <v>22</v>
      </c>
      <c r="C46" s="31">
        <v>22</v>
      </c>
      <c r="D46" s="31">
        <v>22</v>
      </c>
      <c r="E46" s="31">
        <v>22</v>
      </c>
      <c r="F46" s="31">
        <v>22</v>
      </c>
      <c r="G46" s="31">
        <v>22</v>
      </c>
      <c r="H46" s="31">
        <v>22</v>
      </c>
      <c r="I46" s="31">
        <v>22</v>
      </c>
      <c r="J46" s="31">
        <v>22</v>
      </c>
      <c r="K46" s="31">
        <v>22</v>
      </c>
      <c r="L46" s="31">
        <v>22</v>
      </c>
      <c r="M46" s="31">
        <v>22</v>
      </c>
      <c r="N46" s="31">
        <v>22</v>
      </c>
      <c r="O46" s="31">
        <v>22</v>
      </c>
    </row>
    <row r="47" spans="1:15" x14ac:dyDescent="0.45">
      <c r="A47" s="46" t="s">
        <v>395</v>
      </c>
      <c r="B47" s="36">
        <v>2550</v>
      </c>
      <c r="C47" s="34">
        <v>2800</v>
      </c>
      <c r="D47" s="34">
        <v>3350</v>
      </c>
      <c r="E47" s="34">
        <v>3600</v>
      </c>
      <c r="F47" s="34">
        <v>3500</v>
      </c>
      <c r="G47" s="34">
        <v>4550</v>
      </c>
      <c r="H47" s="34">
        <v>3600</v>
      </c>
      <c r="I47" s="34">
        <v>4550</v>
      </c>
      <c r="J47" s="34">
        <v>3700</v>
      </c>
      <c r="K47" s="34">
        <v>4550</v>
      </c>
      <c r="L47" s="34">
        <v>3700</v>
      </c>
      <c r="M47" s="34">
        <v>4550</v>
      </c>
      <c r="N47" s="34">
        <v>3700</v>
      </c>
      <c r="O47" s="34">
        <v>4550</v>
      </c>
    </row>
    <row r="48" spans="1:15" x14ac:dyDescent="0.45">
      <c r="A48" s="47" t="s">
        <v>396</v>
      </c>
      <c r="B48" s="39">
        <v>3000</v>
      </c>
      <c r="C48" s="37">
        <v>3250</v>
      </c>
      <c r="D48" s="37">
        <v>4850</v>
      </c>
      <c r="E48" s="37">
        <v>5100</v>
      </c>
      <c r="F48" s="37">
        <v>4950</v>
      </c>
      <c r="G48" s="37">
        <v>6100</v>
      </c>
      <c r="H48" s="37">
        <v>5100</v>
      </c>
      <c r="I48" s="37">
        <v>6100</v>
      </c>
      <c r="J48" s="37">
        <v>5150</v>
      </c>
      <c r="K48" s="37">
        <v>6100</v>
      </c>
      <c r="L48" s="37">
        <v>5150</v>
      </c>
      <c r="M48" s="37">
        <v>6100</v>
      </c>
      <c r="N48" s="37">
        <v>5150</v>
      </c>
      <c r="O48" s="37">
        <v>6100</v>
      </c>
    </row>
    <row r="49" spans="1:15" x14ac:dyDescent="0.45">
      <c r="A49" s="150" t="s">
        <v>385</v>
      </c>
      <c r="B49" s="30">
        <v>20</v>
      </c>
      <c r="C49" s="28">
        <v>20</v>
      </c>
      <c r="D49" s="28">
        <v>20</v>
      </c>
      <c r="E49" s="28">
        <v>20</v>
      </c>
      <c r="F49" s="28">
        <v>20</v>
      </c>
      <c r="G49" s="28">
        <v>20</v>
      </c>
      <c r="H49" s="28">
        <v>20</v>
      </c>
      <c r="I49" s="28">
        <v>20</v>
      </c>
      <c r="J49" s="28">
        <v>20</v>
      </c>
      <c r="K49" s="28">
        <v>20</v>
      </c>
      <c r="L49" s="28">
        <v>20</v>
      </c>
      <c r="M49" s="28">
        <v>20</v>
      </c>
      <c r="N49" s="28">
        <v>20</v>
      </c>
      <c r="O49" s="28">
        <v>20</v>
      </c>
    </row>
    <row r="50" spans="1:15" x14ac:dyDescent="0.45">
      <c r="A50" s="151"/>
      <c r="B50" s="30">
        <v>125</v>
      </c>
      <c r="C50" s="28">
        <v>125</v>
      </c>
      <c r="D50" s="28">
        <v>125</v>
      </c>
      <c r="E50" s="28">
        <v>125</v>
      </c>
      <c r="F50" s="28">
        <v>125</v>
      </c>
      <c r="G50" s="28">
        <v>125</v>
      </c>
      <c r="H50" s="28">
        <v>125</v>
      </c>
      <c r="I50" s="28">
        <v>125</v>
      </c>
      <c r="J50" s="28">
        <v>125</v>
      </c>
      <c r="K50" s="28">
        <v>125</v>
      </c>
      <c r="L50" s="28">
        <v>125</v>
      </c>
      <c r="M50" s="28">
        <v>125</v>
      </c>
      <c r="N50" s="28">
        <v>125</v>
      </c>
      <c r="O50" s="28">
        <v>125</v>
      </c>
    </row>
    <row r="52" spans="1:15" ht="18" x14ac:dyDescent="0.55000000000000004">
      <c r="A52" s="42" t="s">
        <v>412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 x14ac:dyDescent="0.45">
      <c r="A53" s="57"/>
      <c r="B53" s="45">
        <v>2009</v>
      </c>
      <c r="C53" s="25">
        <v>2015</v>
      </c>
      <c r="D53" s="143">
        <v>2017</v>
      </c>
      <c r="E53" s="141"/>
      <c r="F53" s="141"/>
      <c r="G53" s="142"/>
      <c r="H53" s="143">
        <v>2020</v>
      </c>
      <c r="I53" s="142"/>
      <c r="J53" s="154">
        <v>2030</v>
      </c>
      <c r="K53" s="155"/>
      <c r="L53" s="143">
        <v>2040</v>
      </c>
      <c r="M53" s="142"/>
      <c r="N53" s="143">
        <v>2050</v>
      </c>
      <c r="O53" s="142"/>
    </row>
    <row r="54" spans="1:15" ht="28.5" x14ac:dyDescent="0.45">
      <c r="A54" s="62"/>
      <c r="B54" s="26" t="s">
        <v>0</v>
      </c>
      <c r="C54" s="26" t="s">
        <v>0</v>
      </c>
      <c r="D54" s="26" t="s">
        <v>1</v>
      </c>
      <c r="E54" s="26" t="s">
        <v>2</v>
      </c>
      <c r="F54" s="26" t="s">
        <v>3</v>
      </c>
      <c r="G54" s="26" t="s">
        <v>4</v>
      </c>
      <c r="H54" s="26" t="s">
        <v>2</v>
      </c>
      <c r="I54" s="26" t="s">
        <v>4</v>
      </c>
      <c r="J54" s="26" t="s">
        <v>2</v>
      </c>
      <c r="K54" s="26" t="s">
        <v>4</v>
      </c>
      <c r="L54" s="26" t="s">
        <v>2</v>
      </c>
      <c r="M54" s="26" t="s">
        <v>4</v>
      </c>
      <c r="N54" s="26" t="s">
        <v>2</v>
      </c>
      <c r="O54" s="26" t="s">
        <v>4</v>
      </c>
    </row>
    <row r="55" spans="1:15" x14ac:dyDescent="0.45">
      <c r="A55" s="27" t="s">
        <v>7</v>
      </c>
      <c r="B55" s="28">
        <v>40</v>
      </c>
      <c r="C55" s="28">
        <v>40</v>
      </c>
      <c r="D55" s="28">
        <v>40</v>
      </c>
      <c r="E55" s="28">
        <v>40</v>
      </c>
      <c r="F55" s="28">
        <v>40</v>
      </c>
      <c r="G55" s="29">
        <v>40</v>
      </c>
      <c r="H55" s="30">
        <v>40</v>
      </c>
      <c r="I55" s="29">
        <v>40</v>
      </c>
      <c r="J55" s="30">
        <v>40</v>
      </c>
      <c r="K55" s="29">
        <v>40</v>
      </c>
      <c r="L55" s="30">
        <v>40</v>
      </c>
      <c r="M55" s="29">
        <v>40</v>
      </c>
      <c r="N55" s="30">
        <v>40</v>
      </c>
      <c r="O55" s="27">
        <v>40</v>
      </c>
    </row>
    <row r="56" spans="1:15" x14ac:dyDescent="0.45">
      <c r="A56" s="26" t="s">
        <v>8</v>
      </c>
      <c r="B56" s="76">
        <v>0.57999999999999996</v>
      </c>
      <c r="C56" s="76">
        <v>0.57999999999999996</v>
      </c>
      <c r="D56" s="76">
        <v>0.61</v>
      </c>
      <c r="E56" s="76">
        <v>0.63</v>
      </c>
      <c r="F56" s="76">
        <v>0.66</v>
      </c>
      <c r="G56" s="77">
        <v>0.81</v>
      </c>
      <c r="H56" s="78">
        <v>0.63</v>
      </c>
      <c r="I56" s="77">
        <v>0.81</v>
      </c>
      <c r="J56" s="78">
        <v>0.63</v>
      </c>
      <c r="K56" s="77">
        <v>0.81</v>
      </c>
      <c r="L56" s="78">
        <v>0.63</v>
      </c>
      <c r="M56" s="77">
        <v>0.81</v>
      </c>
      <c r="N56" s="78">
        <v>0.63</v>
      </c>
      <c r="O56" s="26">
        <v>0.81</v>
      </c>
    </row>
    <row r="57" spans="1:15" x14ac:dyDescent="0.45">
      <c r="A57" s="79" t="s">
        <v>5</v>
      </c>
      <c r="B57" s="80">
        <v>6</v>
      </c>
      <c r="C57" s="80">
        <v>6</v>
      </c>
      <c r="D57" s="80">
        <v>6</v>
      </c>
      <c r="E57" s="80">
        <v>6</v>
      </c>
      <c r="F57" s="80">
        <v>6</v>
      </c>
      <c r="G57" s="81">
        <v>6</v>
      </c>
      <c r="H57" s="82">
        <v>6</v>
      </c>
      <c r="I57" s="81">
        <v>6</v>
      </c>
      <c r="J57" s="82">
        <v>6</v>
      </c>
      <c r="K57" s="81">
        <v>6</v>
      </c>
      <c r="L57" s="82">
        <v>6</v>
      </c>
      <c r="M57" s="81">
        <v>6</v>
      </c>
      <c r="N57" s="82">
        <v>6</v>
      </c>
      <c r="O57" s="79">
        <v>6</v>
      </c>
    </row>
    <row r="58" spans="1:15" x14ac:dyDescent="0.45">
      <c r="A58" s="83"/>
      <c r="B58" s="84">
        <v>20</v>
      </c>
      <c r="C58" s="84">
        <v>20</v>
      </c>
      <c r="D58" s="84">
        <v>20</v>
      </c>
      <c r="E58" s="84">
        <v>20</v>
      </c>
      <c r="F58" s="84">
        <v>20</v>
      </c>
      <c r="G58" s="85">
        <v>20</v>
      </c>
      <c r="H58" s="86">
        <v>20</v>
      </c>
      <c r="I58" s="85">
        <v>20</v>
      </c>
      <c r="J58" s="86">
        <v>20</v>
      </c>
      <c r="K58" s="85">
        <v>20</v>
      </c>
      <c r="L58" s="86">
        <v>20</v>
      </c>
      <c r="M58" s="85">
        <v>20</v>
      </c>
      <c r="N58" s="86">
        <v>20</v>
      </c>
      <c r="O58" s="83">
        <v>20</v>
      </c>
    </row>
    <row r="59" spans="1:15" x14ac:dyDescent="0.45">
      <c r="A59" s="66" t="s">
        <v>6</v>
      </c>
      <c r="B59" s="87">
        <v>500</v>
      </c>
      <c r="C59" s="87">
        <v>500</v>
      </c>
      <c r="D59" s="87">
        <v>700</v>
      </c>
      <c r="E59" s="87">
        <v>750</v>
      </c>
      <c r="F59" s="87">
        <v>800</v>
      </c>
      <c r="G59" s="88">
        <v>1850</v>
      </c>
      <c r="H59" s="89">
        <v>750</v>
      </c>
      <c r="I59" s="88">
        <v>1850</v>
      </c>
      <c r="J59" s="89">
        <v>750</v>
      </c>
      <c r="K59" s="88">
        <v>1850</v>
      </c>
      <c r="L59" s="89">
        <v>750</v>
      </c>
      <c r="M59" s="88">
        <v>1850</v>
      </c>
      <c r="N59" s="89">
        <v>750</v>
      </c>
      <c r="O59" s="66">
        <v>1850</v>
      </c>
    </row>
    <row r="60" spans="1:15" x14ac:dyDescent="0.45">
      <c r="A60" s="69"/>
      <c r="B60" s="90">
        <v>550</v>
      </c>
      <c r="C60" s="90">
        <v>550</v>
      </c>
      <c r="D60" s="90">
        <v>1000</v>
      </c>
      <c r="E60" s="90">
        <v>1200</v>
      </c>
      <c r="F60" s="90">
        <v>1350</v>
      </c>
      <c r="G60" s="91">
        <v>2100</v>
      </c>
      <c r="H60" s="92">
        <v>1200</v>
      </c>
      <c r="I60" s="91">
        <v>2100</v>
      </c>
      <c r="J60" s="92">
        <v>1200</v>
      </c>
      <c r="K60" s="91">
        <v>2100</v>
      </c>
      <c r="L60" s="92">
        <v>1200</v>
      </c>
      <c r="M60" s="91">
        <v>2100</v>
      </c>
      <c r="N60" s="92">
        <v>1200</v>
      </c>
      <c r="O60" s="69">
        <v>2100</v>
      </c>
    </row>
    <row r="61" spans="1:15" x14ac:dyDescent="0.45">
      <c r="A61" s="79" t="s">
        <v>9</v>
      </c>
      <c r="B61" s="93">
        <v>1050</v>
      </c>
      <c r="C61" s="93">
        <v>1050</v>
      </c>
      <c r="D61" s="93">
        <v>1350</v>
      </c>
      <c r="E61" s="93">
        <v>1400</v>
      </c>
      <c r="F61" s="93">
        <v>1500</v>
      </c>
      <c r="G61" s="94">
        <v>2450</v>
      </c>
      <c r="H61" s="95">
        <v>1400</v>
      </c>
      <c r="I61" s="94">
        <v>2450</v>
      </c>
      <c r="J61" s="95">
        <v>1400</v>
      </c>
      <c r="K61" s="94">
        <v>2450</v>
      </c>
      <c r="L61" s="95">
        <v>1400</v>
      </c>
      <c r="M61" s="94">
        <v>2450</v>
      </c>
      <c r="N61" s="95">
        <v>1400</v>
      </c>
      <c r="O61" s="79">
        <v>2450</v>
      </c>
    </row>
    <row r="62" spans="1:15" x14ac:dyDescent="0.45">
      <c r="A62" s="83"/>
      <c r="B62" s="96">
        <v>1050</v>
      </c>
      <c r="C62" s="96">
        <v>1050</v>
      </c>
      <c r="D62" s="96">
        <v>2300</v>
      </c>
      <c r="E62" s="96">
        <v>2450</v>
      </c>
      <c r="F62" s="96">
        <v>2550</v>
      </c>
      <c r="G62" s="97">
        <v>3700</v>
      </c>
      <c r="H62" s="98">
        <v>2450</v>
      </c>
      <c r="I62" s="97">
        <v>3700</v>
      </c>
      <c r="J62" s="98">
        <v>2450</v>
      </c>
      <c r="K62" s="97">
        <v>3700</v>
      </c>
      <c r="L62" s="98">
        <v>2450</v>
      </c>
      <c r="M62" s="97">
        <v>3700</v>
      </c>
      <c r="N62" s="98">
        <v>2450</v>
      </c>
      <c r="O62" s="83">
        <v>3700</v>
      </c>
    </row>
    <row r="63" spans="1:15" ht="15" customHeight="1" x14ac:dyDescent="0.45">
      <c r="A63" s="26" t="s">
        <v>10</v>
      </c>
      <c r="B63" s="31" t="s">
        <v>11</v>
      </c>
      <c r="C63" s="31" t="s">
        <v>11</v>
      </c>
      <c r="D63" s="31" t="s">
        <v>11</v>
      </c>
      <c r="E63" s="31" t="s">
        <v>11</v>
      </c>
      <c r="F63" s="31" t="s">
        <v>11</v>
      </c>
      <c r="G63" s="32" t="s">
        <v>11</v>
      </c>
      <c r="H63" s="33" t="s">
        <v>11</v>
      </c>
      <c r="I63" s="32" t="s">
        <v>11</v>
      </c>
      <c r="J63" s="33" t="s">
        <v>11</v>
      </c>
      <c r="K63" s="32" t="s">
        <v>11</v>
      </c>
      <c r="L63" s="33" t="s">
        <v>11</v>
      </c>
      <c r="M63" s="32" t="s">
        <v>11</v>
      </c>
      <c r="N63" s="33" t="s">
        <v>11</v>
      </c>
      <c r="O63" s="26" t="s">
        <v>11</v>
      </c>
    </row>
    <row r="66" spans="1:14" ht="18" x14ac:dyDescent="0.55000000000000004">
      <c r="A66" s="42" t="s">
        <v>410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1:14" x14ac:dyDescent="0.45">
      <c r="A67" s="57" t="s">
        <v>372</v>
      </c>
      <c r="B67" s="58">
        <v>2009</v>
      </c>
      <c r="C67" s="59">
        <v>2015</v>
      </c>
      <c r="D67" s="74"/>
      <c r="E67" s="58">
        <v>2017</v>
      </c>
      <c r="F67" s="61"/>
      <c r="G67" s="60">
        <v>2020</v>
      </c>
      <c r="H67" s="61"/>
      <c r="I67" s="60">
        <v>2030</v>
      </c>
      <c r="J67" s="61"/>
      <c r="K67" s="60">
        <v>2040</v>
      </c>
      <c r="L67" s="61"/>
      <c r="M67" s="60">
        <v>2050</v>
      </c>
      <c r="N67" s="61"/>
    </row>
    <row r="68" spans="1:14" ht="28.5" x14ac:dyDescent="0.45">
      <c r="A68" s="62"/>
      <c r="B68" s="63" t="s">
        <v>400</v>
      </c>
      <c r="C68" s="130">
        <f>AVERAGE('EIA Costs'!D136:D137)</f>
        <v>5225</v>
      </c>
      <c r="D68" s="69" t="s">
        <v>407</v>
      </c>
      <c r="E68" s="75" t="s">
        <v>375</v>
      </c>
      <c r="F68" s="75" t="s">
        <v>377</v>
      </c>
      <c r="G68" s="64" t="s">
        <v>375</v>
      </c>
      <c r="H68" s="65" t="s">
        <v>377</v>
      </c>
      <c r="I68" s="64" t="s">
        <v>375</v>
      </c>
      <c r="J68" s="65" t="s">
        <v>377</v>
      </c>
      <c r="K68" s="64" t="s">
        <v>375</v>
      </c>
      <c r="L68" s="65" t="s">
        <v>377</v>
      </c>
      <c r="M68" s="64" t="s">
        <v>375</v>
      </c>
      <c r="N68" s="65" t="s">
        <v>377</v>
      </c>
    </row>
    <row r="69" spans="1:14" x14ac:dyDescent="0.45">
      <c r="A69" s="27" t="s">
        <v>408</v>
      </c>
      <c r="B69" s="28">
        <v>30</v>
      </c>
      <c r="C69" s="28">
        <v>32</v>
      </c>
      <c r="D69" s="28">
        <v>32</v>
      </c>
      <c r="E69" s="28">
        <v>32</v>
      </c>
      <c r="F69" s="28">
        <v>32</v>
      </c>
      <c r="G69" s="29">
        <v>32</v>
      </c>
      <c r="H69" s="30">
        <v>32</v>
      </c>
      <c r="I69" s="29">
        <v>32</v>
      </c>
      <c r="J69" s="30">
        <v>32</v>
      </c>
      <c r="K69" s="29">
        <v>32</v>
      </c>
      <c r="L69" s="30">
        <v>32</v>
      </c>
      <c r="M69" s="29">
        <v>32</v>
      </c>
      <c r="N69" s="30">
        <v>32</v>
      </c>
    </row>
    <row r="70" spans="1:14" x14ac:dyDescent="0.45">
      <c r="A70" s="26" t="s">
        <v>409</v>
      </c>
      <c r="B70" s="76">
        <v>0.51</v>
      </c>
      <c r="C70" s="76">
        <v>0.51</v>
      </c>
      <c r="D70" s="76">
        <v>0.64</v>
      </c>
      <c r="E70" s="76">
        <v>0.67</v>
      </c>
      <c r="F70" s="76">
        <v>0.69</v>
      </c>
      <c r="G70" s="77">
        <v>0.67</v>
      </c>
      <c r="H70" s="78">
        <v>0.69</v>
      </c>
      <c r="I70" s="77">
        <v>0.67</v>
      </c>
      <c r="J70" s="78">
        <v>0.69</v>
      </c>
      <c r="K70" s="77">
        <v>0.67</v>
      </c>
      <c r="L70" s="78">
        <v>0.69</v>
      </c>
      <c r="M70" s="77">
        <v>0.67</v>
      </c>
      <c r="N70" s="78">
        <v>0.69</v>
      </c>
    </row>
    <row r="71" spans="1:14" x14ac:dyDescent="0.45">
      <c r="A71" s="79" t="s">
        <v>394</v>
      </c>
      <c r="B71" s="80">
        <v>6</v>
      </c>
      <c r="C71" s="80">
        <v>6</v>
      </c>
      <c r="D71" s="80">
        <v>6</v>
      </c>
      <c r="E71" s="80">
        <v>6</v>
      </c>
      <c r="F71" s="80">
        <v>6</v>
      </c>
      <c r="G71" s="81">
        <v>6</v>
      </c>
      <c r="H71" s="82">
        <v>6</v>
      </c>
      <c r="I71" s="81">
        <v>6</v>
      </c>
      <c r="J71" s="82">
        <v>6</v>
      </c>
      <c r="K71" s="81">
        <v>6</v>
      </c>
      <c r="L71" s="82">
        <v>6</v>
      </c>
      <c r="M71" s="81">
        <v>6</v>
      </c>
      <c r="N71" s="82">
        <v>6</v>
      </c>
    </row>
    <row r="72" spans="1:14" x14ac:dyDescent="0.45">
      <c r="A72" s="83"/>
      <c r="B72" s="84">
        <v>20</v>
      </c>
      <c r="C72" s="84">
        <v>20</v>
      </c>
      <c r="D72" s="84">
        <v>20</v>
      </c>
      <c r="E72" s="84">
        <v>20</v>
      </c>
      <c r="F72" s="84">
        <v>20</v>
      </c>
      <c r="G72" s="85">
        <v>20</v>
      </c>
      <c r="H72" s="86">
        <v>20</v>
      </c>
      <c r="I72" s="85">
        <v>20</v>
      </c>
      <c r="J72" s="86">
        <v>20</v>
      </c>
      <c r="K72" s="85">
        <v>20</v>
      </c>
      <c r="L72" s="86">
        <v>20</v>
      </c>
      <c r="M72" s="85">
        <v>20</v>
      </c>
      <c r="N72" s="86">
        <v>20</v>
      </c>
    </row>
    <row r="73" spans="1:14" x14ac:dyDescent="0.45">
      <c r="A73" s="66" t="s">
        <v>383</v>
      </c>
      <c r="B73" s="87">
        <v>1350</v>
      </c>
      <c r="C73" s="87">
        <v>1350</v>
      </c>
      <c r="D73" s="87">
        <v>1500</v>
      </c>
      <c r="E73" s="87">
        <v>1600</v>
      </c>
      <c r="F73" s="87">
        <v>1600</v>
      </c>
      <c r="G73" s="88">
        <v>1600</v>
      </c>
      <c r="H73" s="89">
        <v>1600</v>
      </c>
      <c r="I73" s="88">
        <v>1600</v>
      </c>
      <c r="J73" s="89">
        <v>1600</v>
      </c>
      <c r="K73" s="88">
        <v>1600</v>
      </c>
      <c r="L73" s="89">
        <v>1600</v>
      </c>
      <c r="M73" s="88">
        <v>1600</v>
      </c>
      <c r="N73" s="89">
        <v>1600</v>
      </c>
    </row>
    <row r="74" spans="1:14" x14ac:dyDescent="0.45">
      <c r="A74" s="69"/>
      <c r="B74" s="90">
        <v>1450</v>
      </c>
      <c r="C74" s="90">
        <v>1450</v>
      </c>
      <c r="D74" s="90">
        <v>1900</v>
      </c>
      <c r="E74" s="90">
        <v>2050</v>
      </c>
      <c r="F74" s="90">
        <v>2050</v>
      </c>
      <c r="G74" s="91">
        <v>2050</v>
      </c>
      <c r="H74" s="92">
        <v>2050</v>
      </c>
      <c r="I74" s="91">
        <v>2050</v>
      </c>
      <c r="J74" s="92">
        <v>2050</v>
      </c>
      <c r="K74" s="91">
        <v>2050</v>
      </c>
      <c r="L74" s="92">
        <v>2050</v>
      </c>
      <c r="M74" s="91">
        <v>2050</v>
      </c>
      <c r="N74" s="92">
        <v>2050</v>
      </c>
    </row>
    <row r="75" spans="1:14" x14ac:dyDescent="0.45">
      <c r="A75" s="79" t="s">
        <v>384</v>
      </c>
      <c r="B75" s="93">
        <v>2000</v>
      </c>
      <c r="C75" s="93">
        <v>2000</v>
      </c>
      <c r="D75" s="93">
        <v>2100</v>
      </c>
      <c r="E75" s="93">
        <v>2250</v>
      </c>
      <c r="F75" s="93">
        <v>2200</v>
      </c>
      <c r="G75" s="94">
        <v>2250</v>
      </c>
      <c r="H75" s="95">
        <v>2200</v>
      </c>
      <c r="I75" s="94">
        <v>2250</v>
      </c>
      <c r="J75" s="95">
        <v>2200</v>
      </c>
      <c r="K75" s="94">
        <v>2250</v>
      </c>
      <c r="L75" s="95">
        <v>2200</v>
      </c>
      <c r="M75" s="94">
        <v>2250</v>
      </c>
      <c r="N75" s="95">
        <v>2200</v>
      </c>
    </row>
    <row r="76" spans="1:14" x14ac:dyDescent="0.45">
      <c r="A76" s="83"/>
      <c r="B76" s="96">
        <v>2100</v>
      </c>
      <c r="C76" s="96">
        <v>2100</v>
      </c>
      <c r="D76" s="96">
        <v>2700</v>
      </c>
      <c r="E76" s="96">
        <v>2850</v>
      </c>
      <c r="F76" s="96">
        <v>2850</v>
      </c>
      <c r="G76" s="97">
        <v>2850</v>
      </c>
      <c r="H76" s="98">
        <v>2850</v>
      </c>
      <c r="I76" s="97">
        <v>2850</v>
      </c>
      <c r="J76" s="98">
        <v>2850</v>
      </c>
      <c r="K76" s="97">
        <v>2850</v>
      </c>
      <c r="L76" s="98">
        <v>2850</v>
      </c>
      <c r="M76" s="97">
        <v>2850</v>
      </c>
      <c r="N76" s="98">
        <v>2850</v>
      </c>
    </row>
    <row r="77" spans="1:14" ht="28.5" x14ac:dyDescent="0.45">
      <c r="A77" s="26" t="s">
        <v>385</v>
      </c>
      <c r="B77" s="31">
        <v>180</v>
      </c>
      <c r="C77" s="31">
        <v>180</v>
      </c>
      <c r="D77" s="31">
        <v>180</v>
      </c>
      <c r="E77" s="31">
        <v>180</v>
      </c>
      <c r="F77" s="31">
        <v>180</v>
      </c>
      <c r="G77" s="32">
        <v>180</v>
      </c>
      <c r="H77" s="33">
        <v>180</v>
      </c>
      <c r="I77" s="32">
        <v>180</v>
      </c>
      <c r="J77" s="33">
        <v>180</v>
      </c>
      <c r="K77" s="32">
        <v>180</v>
      </c>
      <c r="L77" s="33">
        <v>180</v>
      </c>
      <c r="M77" s="32">
        <v>180</v>
      </c>
      <c r="N77" s="33">
        <v>180</v>
      </c>
    </row>
    <row r="79" spans="1:14" ht="18" x14ac:dyDescent="0.55000000000000004">
      <c r="A79" s="42" t="s">
        <v>414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1:14" x14ac:dyDescent="0.45">
      <c r="A80" s="57" t="s">
        <v>372</v>
      </c>
      <c r="B80" s="58">
        <v>2009</v>
      </c>
      <c r="C80" s="59">
        <v>2015</v>
      </c>
      <c r="D80" s="74"/>
      <c r="E80" s="58">
        <v>2017</v>
      </c>
      <c r="F80" s="61"/>
      <c r="G80" s="60">
        <v>2020</v>
      </c>
      <c r="H80" s="61"/>
      <c r="I80" s="60">
        <v>2030</v>
      </c>
      <c r="J80" s="61"/>
      <c r="K80" s="60">
        <v>2040</v>
      </c>
      <c r="L80" s="61"/>
      <c r="M80" s="60">
        <v>2050</v>
      </c>
      <c r="N80" s="61"/>
    </row>
    <row r="81" spans="1:14" ht="28.5" x14ac:dyDescent="0.45">
      <c r="A81" s="62"/>
      <c r="B81" s="63" t="s">
        <v>400</v>
      </c>
      <c r="C81" s="63" t="s">
        <v>400</v>
      </c>
      <c r="D81" s="75" t="s">
        <v>375</v>
      </c>
      <c r="E81" s="63" t="s">
        <v>413</v>
      </c>
      <c r="F81" s="75" t="s">
        <v>377</v>
      </c>
      <c r="G81" s="64" t="s">
        <v>375</v>
      </c>
      <c r="H81" s="65" t="s">
        <v>377</v>
      </c>
      <c r="I81" s="64" t="s">
        <v>375</v>
      </c>
      <c r="J81" s="65" t="s">
        <v>377</v>
      </c>
      <c r="K81" s="64" t="s">
        <v>375</v>
      </c>
      <c r="L81" s="65" t="s">
        <v>377</v>
      </c>
      <c r="M81" s="64" t="s">
        <v>375</v>
      </c>
      <c r="N81" s="65" t="s">
        <v>377</v>
      </c>
    </row>
    <row r="82" spans="1:14" x14ac:dyDescent="0.45">
      <c r="A82" s="27" t="s">
        <v>408</v>
      </c>
      <c r="B82" s="28">
        <v>50</v>
      </c>
      <c r="C82" s="28">
        <v>50</v>
      </c>
      <c r="D82" s="28">
        <v>50</v>
      </c>
      <c r="E82" s="28">
        <v>50</v>
      </c>
      <c r="F82" s="28">
        <v>50</v>
      </c>
      <c r="G82" s="29">
        <v>50</v>
      </c>
      <c r="H82" s="30">
        <v>50</v>
      </c>
      <c r="I82" s="29">
        <v>50</v>
      </c>
      <c r="J82" s="30">
        <v>50</v>
      </c>
      <c r="K82" s="29">
        <v>50</v>
      </c>
      <c r="L82" s="30">
        <v>50</v>
      </c>
      <c r="M82" s="29">
        <v>50</v>
      </c>
      <c r="N82" s="30">
        <v>50</v>
      </c>
    </row>
    <row r="83" spans="1:14" x14ac:dyDescent="0.45">
      <c r="A83" s="26" t="s">
        <v>409</v>
      </c>
      <c r="B83" s="76">
        <v>2.0499999999999998</v>
      </c>
      <c r="C83" s="76">
        <v>2.0499999999999998</v>
      </c>
      <c r="D83" s="76">
        <v>3.28</v>
      </c>
      <c r="E83" s="76">
        <v>2</v>
      </c>
      <c r="F83" s="76">
        <v>3.55</v>
      </c>
      <c r="G83" s="77">
        <v>3.28</v>
      </c>
      <c r="H83" s="78">
        <v>3.55</v>
      </c>
      <c r="I83" s="77">
        <v>3.28</v>
      </c>
      <c r="J83" s="78">
        <v>3.55</v>
      </c>
      <c r="K83" s="77">
        <v>3.28</v>
      </c>
      <c r="L83" s="78">
        <v>3.55</v>
      </c>
      <c r="M83" s="77">
        <v>3.28</v>
      </c>
      <c r="N83" s="78">
        <v>3.55</v>
      </c>
    </row>
    <row r="84" spans="1:14" x14ac:dyDescent="0.45">
      <c r="A84" s="79" t="s">
        <v>394</v>
      </c>
      <c r="B84" s="80">
        <v>6</v>
      </c>
      <c r="C84" s="80">
        <v>6</v>
      </c>
      <c r="D84" s="80">
        <v>6</v>
      </c>
      <c r="E84" s="80">
        <v>6</v>
      </c>
      <c r="F84" s="80">
        <v>6</v>
      </c>
      <c r="G84" s="81">
        <v>6</v>
      </c>
      <c r="H84" s="82">
        <v>6</v>
      </c>
      <c r="I84" s="81">
        <v>6</v>
      </c>
      <c r="J84" s="82">
        <v>6</v>
      </c>
      <c r="K84" s="81">
        <v>6</v>
      </c>
      <c r="L84" s="82">
        <v>6</v>
      </c>
      <c r="M84" s="81">
        <v>6</v>
      </c>
      <c r="N84" s="82">
        <v>6</v>
      </c>
    </row>
    <row r="85" spans="1:14" x14ac:dyDescent="0.45">
      <c r="A85" s="83"/>
      <c r="B85" s="84">
        <v>20</v>
      </c>
      <c r="C85" s="84">
        <v>20</v>
      </c>
      <c r="D85" s="84">
        <v>20</v>
      </c>
      <c r="E85" s="84">
        <v>20</v>
      </c>
      <c r="F85" s="84">
        <v>20</v>
      </c>
      <c r="G85" s="85">
        <v>20</v>
      </c>
      <c r="H85" s="86">
        <v>20</v>
      </c>
      <c r="I85" s="85">
        <v>20</v>
      </c>
      <c r="J85" s="86">
        <v>20</v>
      </c>
      <c r="K85" s="85">
        <v>20</v>
      </c>
      <c r="L85" s="86">
        <v>20</v>
      </c>
      <c r="M85" s="85">
        <v>20</v>
      </c>
      <c r="N85" s="86">
        <v>20</v>
      </c>
    </row>
    <row r="86" spans="1:14" x14ac:dyDescent="0.45">
      <c r="A86" s="104" t="s">
        <v>383</v>
      </c>
      <c r="B86" s="87">
        <v>1550</v>
      </c>
      <c r="C86" s="87">
        <v>1100</v>
      </c>
      <c r="D86" s="87">
        <v>1200</v>
      </c>
      <c r="E86" s="87">
        <v>1050</v>
      </c>
      <c r="F86" s="87">
        <v>1200</v>
      </c>
      <c r="G86" s="88">
        <v>1200</v>
      </c>
      <c r="H86" s="89">
        <v>1200</v>
      </c>
      <c r="I86" s="88">
        <v>1200</v>
      </c>
      <c r="J86" s="89">
        <v>1200</v>
      </c>
      <c r="K86" s="88">
        <v>1200</v>
      </c>
      <c r="L86" s="89">
        <v>1200</v>
      </c>
      <c r="M86" s="88">
        <v>1200</v>
      </c>
      <c r="N86" s="89">
        <v>1200</v>
      </c>
    </row>
    <row r="87" spans="1:14" x14ac:dyDescent="0.45">
      <c r="A87" s="69"/>
      <c r="B87" s="90">
        <v>1900</v>
      </c>
      <c r="C87" s="90">
        <v>1400</v>
      </c>
      <c r="D87" s="90">
        <v>1500</v>
      </c>
      <c r="E87" s="90">
        <v>1350</v>
      </c>
      <c r="F87" s="90">
        <v>2300</v>
      </c>
      <c r="G87" s="91">
        <v>1500</v>
      </c>
      <c r="H87" s="92">
        <v>2300</v>
      </c>
      <c r="I87" s="91">
        <v>1500</v>
      </c>
      <c r="J87" s="92">
        <v>2300</v>
      </c>
      <c r="K87" s="91">
        <v>1500</v>
      </c>
      <c r="L87" s="92">
        <v>2300</v>
      </c>
      <c r="M87" s="91">
        <v>1500</v>
      </c>
      <c r="N87" s="92">
        <v>2300</v>
      </c>
    </row>
    <row r="88" spans="1:14" x14ac:dyDescent="0.45">
      <c r="A88" s="105" t="s">
        <v>384</v>
      </c>
      <c r="B88" s="93">
        <v>1700</v>
      </c>
      <c r="C88" s="93">
        <v>1450</v>
      </c>
      <c r="D88" s="93">
        <v>1600</v>
      </c>
      <c r="E88" s="93">
        <v>1400</v>
      </c>
      <c r="F88" s="93">
        <v>1600</v>
      </c>
      <c r="G88" s="94">
        <v>1600</v>
      </c>
      <c r="H88" s="95">
        <v>1600</v>
      </c>
      <c r="I88" s="94">
        <v>1600</v>
      </c>
      <c r="J88" s="95">
        <v>1600</v>
      </c>
      <c r="K88" s="94">
        <v>1600</v>
      </c>
      <c r="L88" s="95">
        <v>1600</v>
      </c>
      <c r="M88" s="94">
        <v>1600</v>
      </c>
      <c r="N88" s="95">
        <v>1600</v>
      </c>
    </row>
    <row r="89" spans="1:14" x14ac:dyDescent="0.45">
      <c r="A89" s="83"/>
      <c r="B89" s="96">
        <v>2450</v>
      </c>
      <c r="C89" s="96">
        <v>2500</v>
      </c>
      <c r="D89" s="96">
        <v>2550</v>
      </c>
      <c r="E89" s="96">
        <v>2400</v>
      </c>
      <c r="F89" s="96">
        <v>3350</v>
      </c>
      <c r="G89" s="97">
        <v>2550</v>
      </c>
      <c r="H89" s="98">
        <v>3350</v>
      </c>
      <c r="I89" s="97">
        <v>2550</v>
      </c>
      <c r="J89" s="98">
        <v>3350</v>
      </c>
      <c r="K89" s="97">
        <v>2550</v>
      </c>
      <c r="L89" s="98">
        <v>3350</v>
      </c>
      <c r="M89" s="97">
        <v>2550</v>
      </c>
      <c r="N89" s="98">
        <v>3350</v>
      </c>
    </row>
    <row r="90" spans="1:14" ht="28.5" x14ac:dyDescent="0.45">
      <c r="A90" s="26" t="s">
        <v>385</v>
      </c>
      <c r="B90" s="31">
        <v>20</v>
      </c>
      <c r="C90" s="31">
        <v>20</v>
      </c>
      <c r="D90" s="31">
        <v>20</v>
      </c>
      <c r="E90" s="31">
        <v>20</v>
      </c>
      <c r="F90" s="31">
        <v>20</v>
      </c>
      <c r="G90" s="32">
        <v>20</v>
      </c>
      <c r="H90" s="33">
        <v>20</v>
      </c>
      <c r="I90" s="32">
        <v>20</v>
      </c>
      <c r="J90" s="33">
        <v>20</v>
      </c>
      <c r="K90" s="32">
        <v>20</v>
      </c>
      <c r="L90" s="33">
        <v>20</v>
      </c>
      <c r="M90" s="32">
        <v>20</v>
      </c>
      <c r="N90" s="33">
        <v>20</v>
      </c>
    </row>
    <row r="93" spans="1:14" ht="18" x14ac:dyDescent="0.55000000000000004">
      <c r="A93" s="42" t="s">
        <v>443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</row>
    <row r="94" spans="1:14" x14ac:dyDescent="0.45">
      <c r="A94" s="40" t="s">
        <v>372</v>
      </c>
      <c r="B94" s="59">
        <v>2012</v>
      </c>
      <c r="C94" s="74"/>
      <c r="D94" s="58">
        <v>2017</v>
      </c>
      <c r="E94" s="61"/>
      <c r="F94" s="60">
        <v>2020</v>
      </c>
      <c r="G94" s="61"/>
      <c r="H94" s="60">
        <v>2030</v>
      </c>
      <c r="I94" s="61"/>
      <c r="J94" s="60">
        <v>2040</v>
      </c>
      <c r="K94" s="99"/>
      <c r="L94" s="58">
        <v>2050</v>
      </c>
      <c r="M94" s="61"/>
    </row>
    <row r="95" spans="1:14" ht="28.5" x14ac:dyDescent="0.45">
      <c r="A95" s="62"/>
      <c r="B95" s="63" t="s">
        <v>400</v>
      </c>
      <c r="C95" s="69" t="s">
        <v>407</v>
      </c>
      <c r="D95" s="75" t="s">
        <v>375</v>
      </c>
      <c r="E95" s="75" t="s">
        <v>377</v>
      </c>
      <c r="F95" s="64" t="s">
        <v>375</v>
      </c>
      <c r="G95" s="65" t="s">
        <v>377</v>
      </c>
      <c r="H95" s="64" t="s">
        <v>375</v>
      </c>
      <c r="I95" s="65" t="s">
        <v>377</v>
      </c>
      <c r="J95" s="64" t="s">
        <v>375</v>
      </c>
      <c r="K95" s="103" t="s">
        <v>377</v>
      </c>
      <c r="L95" s="103" t="s">
        <v>375</v>
      </c>
      <c r="M95" s="65" t="s">
        <v>377</v>
      </c>
    </row>
    <row r="96" spans="1:14" x14ac:dyDescent="0.45">
      <c r="A96" s="27" t="s">
        <v>379</v>
      </c>
      <c r="B96" s="28">
        <v>400</v>
      </c>
      <c r="C96" s="28">
        <v>400</v>
      </c>
      <c r="D96" s="28">
        <v>400</v>
      </c>
      <c r="E96" s="28">
        <v>400</v>
      </c>
      <c r="F96" s="109">
        <v>400</v>
      </c>
      <c r="G96" s="30">
        <v>400</v>
      </c>
      <c r="H96" s="109">
        <v>400</v>
      </c>
      <c r="I96" s="30">
        <v>400</v>
      </c>
      <c r="J96" s="109">
        <v>400</v>
      </c>
      <c r="K96" s="100">
        <v>400</v>
      </c>
      <c r="L96" s="100">
        <v>400</v>
      </c>
      <c r="M96" s="30">
        <v>400</v>
      </c>
    </row>
    <row r="97" spans="1:13" x14ac:dyDescent="0.45">
      <c r="A97" s="26" t="s">
        <v>434</v>
      </c>
      <c r="B97" s="31">
        <v>80</v>
      </c>
      <c r="C97" s="31">
        <v>80</v>
      </c>
      <c r="D97" s="31">
        <v>80</v>
      </c>
      <c r="E97" s="31">
        <v>95</v>
      </c>
      <c r="F97" s="110">
        <v>80</v>
      </c>
      <c r="G97" s="33">
        <v>95</v>
      </c>
      <c r="H97" s="110">
        <v>81</v>
      </c>
      <c r="I97" s="33">
        <v>95</v>
      </c>
      <c r="J97" s="110">
        <v>81</v>
      </c>
      <c r="K97" s="111">
        <v>95</v>
      </c>
      <c r="L97" s="111">
        <v>81</v>
      </c>
      <c r="M97" s="33">
        <v>95</v>
      </c>
    </row>
    <row r="98" spans="1:13" x14ac:dyDescent="0.45">
      <c r="A98" s="27" t="s">
        <v>394</v>
      </c>
      <c r="B98" s="28">
        <v>23</v>
      </c>
      <c r="C98" s="28">
        <v>23</v>
      </c>
      <c r="D98" s="28">
        <v>23</v>
      </c>
      <c r="E98" s="28">
        <v>23</v>
      </c>
      <c r="F98" s="109">
        <v>23</v>
      </c>
      <c r="G98" s="30">
        <v>23</v>
      </c>
      <c r="H98" s="109">
        <v>23</v>
      </c>
      <c r="I98" s="30">
        <v>23</v>
      </c>
      <c r="J98" s="109">
        <v>23</v>
      </c>
      <c r="K98" s="100">
        <v>23</v>
      </c>
      <c r="L98" s="100">
        <v>23</v>
      </c>
      <c r="M98" s="30">
        <v>23</v>
      </c>
    </row>
    <row r="99" spans="1:13" x14ac:dyDescent="0.45">
      <c r="A99" s="26" t="s">
        <v>383</v>
      </c>
      <c r="B99" s="37">
        <v>1050</v>
      </c>
      <c r="C99" s="37">
        <v>1050</v>
      </c>
      <c r="D99" s="37">
        <v>1050</v>
      </c>
      <c r="E99" s="37">
        <v>2450</v>
      </c>
      <c r="F99" s="38">
        <v>1050</v>
      </c>
      <c r="G99" s="39">
        <v>2450</v>
      </c>
      <c r="H99" s="38">
        <v>1050</v>
      </c>
      <c r="I99" s="39">
        <v>2450</v>
      </c>
      <c r="J99" s="38">
        <v>1050</v>
      </c>
      <c r="K99" s="112">
        <v>2450</v>
      </c>
      <c r="L99" s="112">
        <v>1050</v>
      </c>
      <c r="M99" s="39">
        <v>2450</v>
      </c>
    </row>
    <row r="100" spans="1:13" x14ac:dyDescent="0.45">
      <c r="A100" s="27" t="s">
        <v>384</v>
      </c>
      <c r="B100" s="34">
        <v>2150</v>
      </c>
      <c r="C100" s="34">
        <v>2150</v>
      </c>
      <c r="D100" s="34">
        <v>2150</v>
      </c>
      <c r="E100" s="34">
        <v>3950</v>
      </c>
      <c r="F100" s="35">
        <v>2150</v>
      </c>
      <c r="G100" s="36">
        <v>3950</v>
      </c>
      <c r="H100" s="35">
        <v>2200</v>
      </c>
      <c r="I100" s="36">
        <v>3950</v>
      </c>
      <c r="J100" s="35">
        <v>2200</v>
      </c>
      <c r="K100" s="113">
        <v>3950</v>
      </c>
      <c r="L100" s="113">
        <v>2200</v>
      </c>
      <c r="M100" s="36">
        <v>3950</v>
      </c>
    </row>
    <row r="101" spans="1:13" ht="28.5" x14ac:dyDescent="0.45">
      <c r="A101" s="26" t="s">
        <v>435</v>
      </c>
      <c r="B101" s="31">
        <v>170</v>
      </c>
      <c r="C101" s="31">
        <v>170</v>
      </c>
      <c r="D101" s="31">
        <v>170</v>
      </c>
      <c r="E101" s="31">
        <v>180</v>
      </c>
      <c r="F101" s="110">
        <v>170</v>
      </c>
      <c r="G101" s="33">
        <v>180</v>
      </c>
      <c r="H101" s="110">
        <v>170</v>
      </c>
      <c r="I101" s="33">
        <v>180</v>
      </c>
      <c r="J101" s="110">
        <v>170</v>
      </c>
      <c r="K101" s="111">
        <v>180</v>
      </c>
      <c r="L101" s="111">
        <v>170</v>
      </c>
      <c r="M101" s="33">
        <v>180</v>
      </c>
    </row>
    <row r="104" spans="1:13" ht="18" x14ac:dyDescent="0.55000000000000004">
      <c r="A104" s="42" t="s">
        <v>444</v>
      </c>
      <c r="B104" s="41"/>
      <c r="C104" s="41"/>
      <c r="D104" s="41"/>
      <c r="E104" s="41"/>
      <c r="F104" s="41"/>
      <c r="G104" s="41"/>
      <c r="H104" s="41"/>
      <c r="I104" s="41"/>
    </row>
    <row r="105" spans="1:13" x14ac:dyDescent="0.45">
      <c r="A105" s="146" t="s">
        <v>372</v>
      </c>
      <c r="B105" s="25">
        <v>2012</v>
      </c>
      <c r="C105" s="143">
        <v>2017</v>
      </c>
      <c r="D105" s="141"/>
      <c r="E105" s="142"/>
      <c r="F105" s="25">
        <v>2020</v>
      </c>
      <c r="G105" s="114" t="s">
        <v>389</v>
      </c>
      <c r="H105" s="25">
        <v>2040</v>
      </c>
      <c r="I105" s="115">
        <v>2050</v>
      </c>
    </row>
    <row r="106" spans="1:13" ht="28.5" x14ac:dyDescent="0.45">
      <c r="A106" s="147"/>
      <c r="B106" s="26" t="s">
        <v>373</v>
      </c>
      <c r="C106" s="26" t="s">
        <v>374</v>
      </c>
      <c r="D106" s="26" t="s">
        <v>375</v>
      </c>
      <c r="E106" s="116" t="s">
        <v>377</v>
      </c>
      <c r="F106" s="26" t="s">
        <v>375</v>
      </c>
      <c r="G106" s="26" t="s">
        <v>375</v>
      </c>
      <c r="H106" s="26" t="s">
        <v>375</v>
      </c>
      <c r="I106" s="26" t="s">
        <v>375</v>
      </c>
    </row>
    <row r="107" spans="1:13" x14ac:dyDescent="0.45">
      <c r="A107" s="27" t="s">
        <v>379</v>
      </c>
      <c r="B107" s="28">
        <v>400</v>
      </c>
      <c r="C107" s="28">
        <v>400</v>
      </c>
      <c r="D107" s="28">
        <v>400</v>
      </c>
      <c r="E107" s="28">
        <v>400</v>
      </c>
      <c r="F107" s="28">
        <v>400</v>
      </c>
      <c r="G107" s="28">
        <v>400</v>
      </c>
      <c r="H107" s="28">
        <v>400</v>
      </c>
      <c r="I107" s="28">
        <v>400</v>
      </c>
    </row>
    <row r="108" spans="1:13" x14ac:dyDescent="0.45">
      <c r="A108" s="26" t="s">
        <v>434</v>
      </c>
      <c r="B108" s="53">
        <v>81</v>
      </c>
      <c r="C108" s="53">
        <v>81</v>
      </c>
      <c r="D108" s="53">
        <v>82</v>
      </c>
      <c r="E108" s="53">
        <v>85</v>
      </c>
      <c r="F108" s="53">
        <v>82</v>
      </c>
      <c r="G108" s="53">
        <v>82</v>
      </c>
      <c r="H108" s="53">
        <v>82</v>
      </c>
      <c r="I108" s="53">
        <v>82</v>
      </c>
    </row>
    <row r="109" spans="1:13" x14ac:dyDescent="0.45">
      <c r="A109" s="27" t="s">
        <v>394</v>
      </c>
      <c r="B109" s="117">
        <v>23</v>
      </c>
      <c r="C109" s="117">
        <v>23</v>
      </c>
      <c r="D109" s="117">
        <v>23</v>
      </c>
      <c r="E109" s="117">
        <v>23</v>
      </c>
      <c r="F109" s="117">
        <v>23</v>
      </c>
      <c r="G109" s="117">
        <v>23</v>
      </c>
      <c r="H109" s="117">
        <v>23</v>
      </c>
      <c r="I109" s="117">
        <v>23</v>
      </c>
    </row>
    <row r="110" spans="1:13" x14ac:dyDescent="0.45">
      <c r="A110" s="26" t="s">
        <v>383</v>
      </c>
      <c r="B110" s="37">
        <v>4650</v>
      </c>
      <c r="C110" s="37">
        <v>4650</v>
      </c>
      <c r="D110" s="37">
        <v>4700</v>
      </c>
      <c r="E110" s="37">
        <v>5050</v>
      </c>
      <c r="F110" s="37">
        <v>4700</v>
      </c>
      <c r="G110" s="37">
        <v>4700</v>
      </c>
      <c r="H110" s="37">
        <v>4700</v>
      </c>
      <c r="I110" s="37">
        <v>4700</v>
      </c>
    </row>
    <row r="111" spans="1:13" x14ac:dyDescent="0.45">
      <c r="A111" s="27" t="s">
        <v>384</v>
      </c>
      <c r="B111" s="34">
        <v>6550</v>
      </c>
      <c r="C111" s="34">
        <v>6550</v>
      </c>
      <c r="D111" s="34">
        <v>6600</v>
      </c>
      <c r="E111" s="34">
        <v>6750</v>
      </c>
      <c r="F111" s="34">
        <v>6600</v>
      </c>
      <c r="G111" s="34">
        <v>6600</v>
      </c>
      <c r="H111" s="34">
        <v>6600</v>
      </c>
      <c r="I111" s="34">
        <v>6600</v>
      </c>
    </row>
    <row r="112" spans="1:13" ht="28.5" x14ac:dyDescent="0.45">
      <c r="A112" s="26" t="s">
        <v>435</v>
      </c>
      <c r="B112" s="31">
        <v>300</v>
      </c>
      <c r="C112" s="31">
        <v>300</v>
      </c>
      <c r="D112" s="31">
        <v>300</v>
      </c>
      <c r="E112" s="31">
        <v>300</v>
      </c>
      <c r="F112" s="31">
        <v>300</v>
      </c>
      <c r="G112" s="31">
        <v>300</v>
      </c>
      <c r="H112" s="31">
        <v>300</v>
      </c>
      <c r="I112" s="31">
        <v>300</v>
      </c>
    </row>
    <row r="113" spans="1:14" x14ac:dyDescent="0.45">
      <c r="A113" s="118" t="s">
        <v>436</v>
      </c>
      <c r="B113" s="102"/>
      <c r="C113" s="102"/>
      <c r="D113" s="102"/>
      <c r="E113" s="102"/>
      <c r="F113" s="102"/>
      <c r="G113" s="102"/>
      <c r="H113" s="102"/>
      <c r="I113" s="102"/>
    </row>
    <row r="114" spans="1:14" x14ac:dyDescent="0.45">
      <c r="A114" s="118"/>
      <c r="B114" s="102"/>
      <c r="C114" s="102"/>
      <c r="D114" s="102"/>
      <c r="E114" s="102"/>
      <c r="F114" s="102"/>
      <c r="G114" s="102"/>
      <c r="H114" s="102"/>
      <c r="I114" s="102"/>
    </row>
    <row r="115" spans="1:14" ht="18" x14ac:dyDescent="0.55000000000000004">
      <c r="A115" s="42" t="s">
        <v>445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1:14" x14ac:dyDescent="0.45">
      <c r="A116" s="146" t="s">
        <v>372</v>
      </c>
      <c r="B116" s="25">
        <v>2012</v>
      </c>
      <c r="C116" s="143">
        <v>2017</v>
      </c>
      <c r="D116" s="141"/>
      <c r="E116" s="141"/>
      <c r="F116" s="142"/>
      <c r="G116" s="162" t="s">
        <v>437</v>
      </c>
      <c r="H116" s="163"/>
      <c r="I116" s="162" t="s">
        <v>438</v>
      </c>
      <c r="J116" s="163"/>
      <c r="K116" s="143">
        <v>2040</v>
      </c>
      <c r="L116" s="142"/>
      <c r="M116" s="143">
        <v>2050</v>
      </c>
      <c r="N116" s="142"/>
    </row>
    <row r="117" spans="1:14" ht="28.5" x14ac:dyDescent="0.45">
      <c r="A117" s="147"/>
      <c r="B117" s="119" t="s">
        <v>373</v>
      </c>
      <c r="C117" s="26" t="s">
        <v>374</v>
      </c>
      <c r="D117" s="26" t="s">
        <v>375</v>
      </c>
      <c r="E117" s="44" t="s">
        <v>439</v>
      </c>
      <c r="F117" s="26" t="s">
        <v>377</v>
      </c>
      <c r="G117" s="26" t="s">
        <v>375</v>
      </c>
      <c r="H117" s="26" t="s">
        <v>377</v>
      </c>
      <c r="I117" s="26" t="s">
        <v>375</v>
      </c>
      <c r="J117" s="26" t="s">
        <v>377</v>
      </c>
      <c r="K117" s="26" t="s">
        <v>375</v>
      </c>
      <c r="L117" s="26" t="s">
        <v>377</v>
      </c>
      <c r="M117" s="26" t="s">
        <v>375</v>
      </c>
      <c r="N117" s="26" t="s">
        <v>377</v>
      </c>
    </row>
    <row r="118" spans="1:14" x14ac:dyDescent="0.45">
      <c r="A118" s="27" t="s">
        <v>390</v>
      </c>
      <c r="B118" s="117">
        <v>90</v>
      </c>
      <c r="C118" s="28">
        <v>90</v>
      </c>
      <c r="D118" s="28">
        <v>90</v>
      </c>
      <c r="E118" s="28">
        <v>90</v>
      </c>
      <c r="F118" s="28">
        <v>90</v>
      </c>
      <c r="G118" s="28">
        <v>90</v>
      </c>
      <c r="H118" s="28">
        <v>90</v>
      </c>
      <c r="I118" s="28">
        <v>90</v>
      </c>
      <c r="J118" s="28">
        <v>90</v>
      </c>
      <c r="K118" s="28">
        <v>90</v>
      </c>
      <c r="L118" s="28">
        <v>90</v>
      </c>
      <c r="M118" s="28">
        <v>90</v>
      </c>
      <c r="N118" s="28">
        <v>90</v>
      </c>
    </row>
    <row r="119" spans="1:14" x14ac:dyDescent="0.45">
      <c r="A119" s="26" t="s">
        <v>440</v>
      </c>
      <c r="B119" s="49">
        <v>10.199999999999999</v>
      </c>
      <c r="C119" s="49">
        <v>11</v>
      </c>
      <c r="D119" s="49">
        <v>11.2</v>
      </c>
      <c r="E119" s="49">
        <v>11.3</v>
      </c>
      <c r="F119" s="49">
        <v>13.1</v>
      </c>
      <c r="G119" s="49">
        <v>11.2</v>
      </c>
      <c r="H119" s="49">
        <v>13.1</v>
      </c>
      <c r="I119" s="49">
        <v>11.7</v>
      </c>
      <c r="J119" s="49">
        <v>13.1</v>
      </c>
      <c r="K119" s="49">
        <v>11.7</v>
      </c>
      <c r="L119" s="49">
        <v>13.1</v>
      </c>
      <c r="M119" s="49">
        <v>11.7</v>
      </c>
      <c r="N119" s="49">
        <v>13.1</v>
      </c>
    </row>
    <row r="120" spans="1:14" x14ac:dyDescent="0.45">
      <c r="A120" s="27" t="s">
        <v>441</v>
      </c>
      <c r="B120" s="51">
        <v>12</v>
      </c>
      <c r="C120" s="120" t="s">
        <v>411</v>
      </c>
      <c r="D120" s="51">
        <v>11.3</v>
      </c>
      <c r="E120" s="51">
        <v>11.4</v>
      </c>
      <c r="F120" s="51">
        <v>20.3</v>
      </c>
      <c r="G120" s="51">
        <v>12.4</v>
      </c>
      <c r="H120" s="51">
        <v>20.3</v>
      </c>
      <c r="I120" s="51">
        <v>14.4</v>
      </c>
      <c r="J120" s="51">
        <v>20.3</v>
      </c>
      <c r="K120" s="51">
        <v>14.4</v>
      </c>
      <c r="L120" s="51">
        <v>20.3</v>
      </c>
      <c r="M120" s="51">
        <v>14.4</v>
      </c>
      <c r="N120" s="51">
        <v>20.3</v>
      </c>
    </row>
    <row r="121" spans="1:14" x14ac:dyDescent="0.45">
      <c r="A121" s="26" t="s">
        <v>442</v>
      </c>
      <c r="B121" s="49">
        <v>3.3</v>
      </c>
      <c r="C121" s="49">
        <v>3.3</v>
      </c>
      <c r="D121" s="49">
        <v>3.3</v>
      </c>
      <c r="E121" s="49">
        <v>3.4</v>
      </c>
      <c r="F121" s="49">
        <v>3.7</v>
      </c>
      <c r="G121" s="49">
        <v>3.3</v>
      </c>
      <c r="H121" s="49">
        <v>3.7</v>
      </c>
      <c r="I121" s="49">
        <v>3.4</v>
      </c>
      <c r="J121" s="49">
        <v>3.7</v>
      </c>
      <c r="K121" s="49">
        <v>3.4</v>
      </c>
      <c r="L121" s="49">
        <v>3.7</v>
      </c>
      <c r="M121" s="49">
        <v>3.4</v>
      </c>
      <c r="N121" s="49">
        <v>3.7</v>
      </c>
    </row>
    <row r="122" spans="1:14" x14ac:dyDescent="0.45">
      <c r="A122" s="27" t="s">
        <v>394</v>
      </c>
      <c r="B122" s="117">
        <v>21</v>
      </c>
      <c r="C122" s="28">
        <v>21</v>
      </c>
      <c r="D122" s="28">
        <v>21</v>
      </c>
      <c r="E122" s="28">
        <v>21</v>
      </c>
      <c r="F122" s="28">
        <v>21</v>
      </c>
      <c r="G122" s="28">
        <v>21</v>
      </c>
      <c r="H122" s="28">
        <v>21</v>
      </c>
      <c r="I122" s="28">
        <v>21</v>
      </c>
      <c r="J122" s="28">
        <v>21</v>
      </c>
      <c r="K122" s="28">
        <v>21</v>
      </c>
      <c r="L122" s="28">
        <v>21</v>
      </c>
      <c r="M122" s="28">
        <v>21</v>
      </c>
      <c r="N122" s="28">
        <v>21</v>
      </c>
    </row>
    <row r="123" spans="1:14" x14ac:dyDescent="0.45">
      <c r="A123" s="26" t="s">
        <v>383</v>
      </c>
      <c r="B123" s="37">
        <v>6050</v>
      </c>
      <c r="C123" s="37">
        <v>6050</v>
      </c>
      <c r="D123" s="37">
        <v>6050</v>
      </c>
      <c r="E123" s="37">
        <v>6250</v>
      </c>
      <c r="F123" s="37">
        <v>11000</v>
      </c>
      <c r="G123" s="37">
        <v>7750</v>
      </c>
      <c r="H123" s="37">
        <v>11000</v>
      </c>
      <c r="I123" s="37">
        <v>8750</v>
      </c>
      <c r="J123" s="37">
        <v>11000</v>
      </c>
      <c r="K123" s="37">
        <v>8750</v>
      </c>
      <c r="L123" s="37">
        <v>11000</v>
      </c>
      <c r="M123" s="37">
        <v>8750</v>
      </c>
      <c r="N123" s="37">
        <v>11000</v>
      </c>
    </row>
    <row r="124" spans="1:14" x14ac:dyDescent="0.45">
      <c r="A124" s="27" t="s">
        <v>384</v>
      </c>
      <c r="B124" s="34">
        <v>7550</v>
      </c>
      <c r="C124" s="34">
        <v>7550</v>
      </c>
      <c r="D124" s="34">
        <v>7550</v>
      </c>
      <c r="E124" s="34">
        <v>7750</v>
      </c>
      <c r="F124" s="34">
        <v>16050</v>
      </c>
      <c r="G124" s="34">
        <v>11150</v>
      </c>
      <c r="H124" s="34">
        <v>16050</v>
      </c>
      <c r="I124" s="34">
        <v>12750</v>
      </c>
      <c r="J124" s="34">
        <v>16050</v>
      </c>
      <c r="K124" s="34">
        <v>12750</v>
      </c>
      <c r="L124" s="34">
        <v>16050</v>
      </c>
      <c r="M124" s="34">
        <v>12750</v>
      </c>
      <c r="N124" s="34">
        <v>16050</v>
      </c>
    </row>
    <row r="125" spans="1:14" ht="28.5" x14ac:dyDescent="0.45">
      <c r="A125" s="104" t="s">
        <v>385</v>
      </c>
      <c r="B125" s="31">
        <v>310</v>
      </c>
      <c r="C125" s="31">
        <v>310</v>
      </c>
      <c r="D125" s="31">
        <v>310</v>
      </c>
      <c r="E125" s="31">
        <v>310</v>
      </c>
      <c r="F125" s="31">
        <v>310</v>
      </c>
      <c r="G125" s="31">
        <v>310</v>
      </c>
      <c r="H125" s="31">
        <v>310</v>
      </c>
      <c r="I125" s="31">
        <v>310</v>
      </c>
      <c r="J125" s="31">
        <v>310</v>
      </c>
      <c r="K125" s="31">
        <v>310</v>
      </c>
      <c r="L125" s="31">
        <v>310</v>
      </c>
      <c r="M125" s="31">
        <v>310</v>
      </c>
      <c r="N125" s="31">
        <v>310</v>
      </c>
    </row>
    <row r="127" spans="1:14" ht="18" x14ac:dyDescent="0.55000000000000004">
      <c r="A127" s="42" t="s">
        <v>463</v>
      </c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1:14" x14ac:dyDescent="0.45">
      <c r="A128" s="57" t="s">
        <v>372</v>
      </c>
      <c r="B128" s="58">
        <v>2012</v>
      </c>
      <c r="C128" s="99"/>
      <c r="D128" s="164">
        <v>2017</v>
      </c>
      <c r="E128" s="164"/>
      <c r="F128" s="164"/>
      <c r="G128" s="165">
        <v>2020</v>
      </c>
      <c r="H128" s="166"/>
      <c r="I128" s="165">
        <v>2030</v>
      </c>
      <c r="J128" s="166"/>
      <c r="K128" s="167">
        <v>2040</v>
      </c>
      <c r="L128" s="164"/>
      <c r="M128" s="60">
        <v>2050</v>
      </c>
      <c r="N128" s="61"/>
    </row>
    <row r="129" spans="1:14" ht="28.5" x14ac:dyDescent="0.45">
      <c r="A129" s="124"/>
      <c r="B129" s="125" t="s">
        <v>400</v>
      </c>
      <c r="C129" s="126" t="s">
        <v>407</v>
      </c>
      <c r="D129" s="75" t="s">
        <v>375</v>
      </c>
      <c r="E129" s="131" t="s">
        <v>413</v>
      </c>
      <c r="F129" s="75" t="s">
        <v>377</v>
      </c>
      <c r="G129" s="75" t="s">
        <v>375</v>
      </c>
      <c r="H129" s="132" t="s">
        <v>377</v>
      </c>
      <c r="I129" s="75" t="s">
        <v>375</v>
      </c>
      <c r="J129" s="65" t="s">
        <v>377</v>
      </c>
      <c r="K129" s="75" t="s">
        <v>375</v>
      </c>
      <c r="L129" s="65" t="s">
        <v>377</v>
      </c>
      <c r="M129" s="64" t="s">
        <v>375</v>
      </c>
      <c r="N129" s="65" t="s">
        <v>377</v>
      </c>
    </row>
    <row r="130" spans="1:14" x14ac:dyDescent="0.45">
      <c r="A130" s="27" t="s">
        <v>459</v>
      </c>
      <c r="B130" s="29">
        <v>100</v>
      </c>
      <c r="C130" s="30">
        <v>100</v>
      </c>
      <c r="D130" s="28">
        <v>100</v>
      </c>
      <c r="E130" s="30">
        <v>100</v>
      </c>
      <c r="F130" s="28">
        <v>100</v>
      </c>
      <c r="G130" s="28">
        <v>100</v>
      </c>
      <c r="H130" s="30">
        <v>100</v>
      </c>
      <c r="I130" s="28">
        <v>100</v>
      </c>
      <c r="J130" s="30">
        <v>100</v>
      </c>
      <c r="K130" s="28">
        <v>100</v>
      </c>
      <c r="L130" s="30">
        <v>100</v>
      </c>
      <c r="M130" s="29">
        <v>100</v>
      </c>
      <c r="N130" s="30">
        <v>100</v>
      </c>
    </row>
    <row r="131" spans="1:14" x14ac:dyDescent="0.45">
      <c r="A131" s="26" t="s">
        <v>379</v>
      </c>
      <c r="B131" s="32">
        <v>199</v>
      </c>
      <c r="C131" s="33">
        <v>199</v>
      </c>
      <c r="D131" s="31">
        <v>199</v>
      </c>
      <c r="E131" s="33">
        <v>199</v>
      </c>
      <c r="F131" s="31">
        <v>199</v>
      </c>
      <c r="G131" s="31">
        <v>199</v>
      </c>
      <c r="H131" s="33">
        <v>199</v>
      </c>
      <c r="I131" s="31">
        <v>199</v>
      </c>
      <c r="J131" s="33">
        <v>199</v>
      </c>
      <c r="K131" s="31">
        <v>199</v>
      </c>
      <c r="L131" s="33">
        <v>199</v>
      </c>
      <c r="M131" s="32">
        <v>199</v>
      </c>
      <c r="N131" s="33">
        <v>199</v>
      </c>
    </row>
    <row r="132" spans="1:14" x14ac:dyDescent="0.45">
      <c r="A132" s="27" t="s">
        <v>460</v>
      </c>
      <c r="B132" s="127">
        <v>81</v>
      </c>
      <c r="C132" s="30">
        <v>80</v>
      </c>
      <c r="D132" s="28">
        <v>82</v>
      </c>
      <c r="E132" s="30">
        <v>94</v>
      </c>
      <c r="F132" s="28">
        <v>99</v>
      </c>
      <c r="G132" s="28">
        <v>82</v>
      </c>
      <c r="H132" s="30">
        <v>99</v>
      </c>
      <c r="I132" s="28">
        <v>82</v>
      </c>
      <c r="J132" s="30">
        <v>99</v>
      </c>
      <c r="K132" s="28">
        <v>82</v>
      </c>
      <c r="L132" s="30">
        <v>99</v>
      </c>
      <c r="M132" s="29">
        <v>82</v>
      </c>
      <c r="N132" s="30">
        <v>99</v>
      </c>
    </row>
    <row r="133" spans="1:14" x14ac:dyDescent="0.45">
      <c r="A133" s="26" t="s">
        <v>394</v>
      </c>
      <c r="B133" s="128">
        <v>13</v>
      </c>
      <c r="C133" s="33">
        <v>10</v>
      </c>
      <c r="D133" s="31">
        <v>10</v>
      </c>
      <c r="E133" s="33">
        <v>10</v>
      </c>
      <c r="F133" s="31">
        <v>10</v>
      </c>
      <c r="G133" s="31">
        <v>10</v>
      </c>
      <c r="H133" s="33">
        <v>10</v>
      </c>
      <c r="I133" s="31">
        <v>10</v>
      </c>
      <c r="J133" s="33">
        <v>10</v>
      </c>
      <c r="K133" s="31">
        <v>10</v>
      </c>
      <c r="L133" s="33">
        <v>10</v>
      </c>
      <c r="M133" s="32">
        <v>10</v>
      </c>
      <c r="N133" s="33">
        <v>10</v>
      </c>
    </row>
    <row r="134" spans="1:14" x14ac:dyDescent="0.45">
      <c r="A134" s="79" t="s">
        <v>461</v>
      </c>
      <c r="B134" s="94">
        <v>3400</v>
      </c>
      <c r="C134" s="95">
        <v>3300</v>
      </c>
      <c r="D134" s="93">
        <v>3450</v>
      </c>
      <c r="E134" s="95">
        <v>3950</v>
      </c>
      <c r="F134" s="93">
        <v>4050</v>
      </c>
      <c r="G134" s="93">
        <v>3450</v>
      </c>
      <c r="H134" s="95">
        <v>4050</v>
      </c>
      <c r="I134" s="93">
        <v>3450</v>
      </c>
      <c r="J134" s="133">
        <v>4050</v>
      </c>
      <c r="K134" s="93">
        <v>3450</v>
      </c>
      <c r="L134" s="133">
        <v>4050</v>
      </c>
      <c r="M134" s="94">
        <v>3450</v>
      </c>
      <c r="N134" s="95">
        <v>4050</v>
      </c>
    </row>
    <row r="135" spans="1:14" x14ac:dyDescent="0.45">
      <c r="A135" s="83"/>
      <c r="B135" s="97">
        <v>4200</v>
      </c>
      <c r="C135" s="98">
        <v>4100</v>
      </c>
      <c r="D135" s="96">
        <v>4300</v>
      </c>
      <c r="E135" s="98">
        <v>4850</v>
      </c>
      <c r="F135" s="96">
        <v>4950</v>
      </c>
      <c r="G135" s="96">
        <v>4300</v>
      </c>
      <c r="H135" s="98">
        <v>4950</v>
      </c>
      <c r="I135" s="96">
        <v>4300</v>
      </c>
      <c r="J135" s="134">
        <v>4950</v>
      </c>
      <c r="K135" s="96">
        <v>4300</v>
      </c>
      <c r="L135" s="134">
        <v>4950</v>
      </c>
      <c r="M135" s="97">
        <v>4300</v>
      </c>
      <c r="N135" s="98">
        <v>4950</v>
      </c>
    </row>
    <row r="136" spans="1:14" x14ac:dyDescent="0.45">
      <c r="A136" s="66" t="s">
        <v>462</v>
      </c>
      <c r="B136" s="88">
        <v>4200</v>
      </c>
      <c r="C136" s="89">
        <v>4150</v>
      </c>
      <c r="D136" s="87">
        <v>4300</v>
      </c>
      <c r="E136" s="89">
        <v>5450</v>
      </c>
      <c r="F136" s="87">
        <v>5550</v>
      </c>
      <c r="G136" s="87">
        <v>4300</v>
      </c>
      <c r="H136" s="89">
        <v>5550</v>
      </c>
      <c r="I136" s="87">
        <v>4300</v>
      </c>
      <c r="J136" s="135">
        <v>5550</v>
      </c>
      <c r="K136" s="87">
        <v>4300</v>
      </c>
      <c r="L136" s="135">
        <v>5550</v>
      </c>
      <c r="M136" s="88">
        <v>4300</v>
      </c>
      <c r="N136" s="89">
        <v>5550</v>
      </c>
    </row>
    <row r="137" spans="1:14" x14ac:dyDescent="0.45">
      <c r="A137" s="69"/>
      <c r="B137" s="91">
        <v>6050</v>
      </c>
      <c r="C137" s="92">
        <v>5950</v>
      </c>
      <c r="D137" s="90">
        <v>6150</v>
      </c>
      <c r="E137" s="92">
        <v>6500</v>
      </c>
      <c r="F137" s="90">
        <v>6600</v>
      </c>
      <c r="G137" s="90">
        <v>6150</v>
      </c>
      <c r="H137" s="92">
        <v>6600</v>
      </c>
      <c r="I137" s="90">
        <v>6150</v>
      </c>
      <c r="J137" s="136">
        <v>6600</v>
      </c>
      <c r="K137" s="90">
        <v>6150</v>
      </c>
      <c r="L137" s="136">
        <v>6600</v>
      </c>
      <c r="M137" s="91">
        <v>6150</v>
      </c>
      <c r="N137" s="92">
        <v>6600</v>
      </c>
    </row>
    <row r="138" spans="1:14" ht="28.5" x14ac:dyDescent="0.45">
      <c r="A138" s="27" t="s">
        <v>385</v>
      </c>
      <c r="B138" s="81">
        <v>270</v>
      </c>
      <c r="C138" s="101">
        <v>270</v>
      </c>
      <c r="D138" s="129">
        <v>270</v>
      </c>
      <c r="E138" s="101">
        <v>270</v>
      </c>
      <c r="F138" s="129">
        <v>270</v>
      </c>
      <c r="G138" s="129">
        <v>270</v>
      </c>
      <c r="H138" s="101">
        <v>270</v>
      </c>
      <c r="I138" s="129">
        <v>270</v>
      </c>
      <c r="J138" s="101">
        <v>270</v>
      </c>
      <c r="K138" s="129">
        <v>270</v>
      </c>
      <c r="L138" s="101">
        <v>270</v>
      </c>
      <c r="M138" s="81">
        <v>270</v>
      </c>
      <c r="N138" s="101">
        <v>270</v>
      </c>
    </row>
    <row r="140" spans="1:14" ht="18" x14ac:dyDescent="0.55000000000000004">
      <c r="A140" s="42" t="s">
        <v>464</v>
      </c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</row>
    <row r="141" spans="1:14" x14ac:dyDescent="0.45">
      <c r="A141" s="146" t="s">
        <v>372</v>
      </c>
      <c r="B141" s="25">
        <v>2012</v>
      </c>
      <c r="C141" s="143">
        <v>2017</v>
      </c>
      <c r="D141" s="141"/>
      <c r="E141" s="142"/>
      <c r="F141" s="143">
        <v>2020</v>
      </c>
      <c r="G141" s="142"/>
      <c r="H141" s="143">
        <v>2030</v>
      </c>
      <c r="I141" s="142"/>
      <c r="J141" s="143">
        <v>2040</v>
      </c>
      <c r="K141" s="142"/>
      <c r="L141" s="143">
        <v>2050</v>
      </c>
      <c r="M141" s="142"/>
    </row>
    <row r="142" spans="1:14" ht="28.5" x14ac:dyDescent="0.45">
      <c r="A142" s="147"/>
      <c r="B142" s="119" t="s">
        <v>373</v>
      </c>
      <c r="C142" s="26" t="s">
        <v>374</v>
      </c>
      <c r="D142" s="26" t="s">
        <v>375</v>
      </c>
      <c r="E142" s="26" t="s">
        <v>377</v>
      </c>
      <c r="F142" s="26" t="s">
        <v>375</v>
      </c>
      <c r="G142" s="26" t="s">
        <v>377</v>
      </c>
      <c r="H142" s="26" t="s">
        <v>375</v>
      </c>
      <c r="I142" s="26" t="s">
        <v>377</v>
      </c>
      <c r="J142" s="26" t="s">
        <v>375</v>
      </c>
      <c r="K142" s="26" t="s">
        <v>377</v>
      </c>
      <c r="L142" s="26" t="s">
        <v>375</v>
      </c>
      <c r="M142" s="26" t="s">
        <v>377</v>
      </c>
    </row>
    <row r="143" spans="1:14" x14ac:dyDescent="0.45">
      <c r="A143" s="27" t="s">
        <v>459</v>
      </c>
      <c r="B143" s="117">
        <v>70</v>
      </c>
      <c r="C143" s="117">
        <v>85</v>
      </c>
      <c r="D143" s="117">
        <v>85</v>
      </c>
      <c r="E143" s="117">
        <v>85</v>
      </c>
      <c r="F143" s="28">
        <v>85</v>
      </c>
      <c r="G143" s="28">
        <v>85</v>
      </c>
      <c r="H143" s="28">
        <v>85</v>
      </c>
      <c r="I143" s="28">
        <v>85</v>
      </c>
      <c r="J143" s="28">
        <v>85</v>
      </c>
      <c r="K143" s="28">
        <v>85</v>
      </c>
      <c r="L143" s="28">
        <v>85</v>
      </c>
      <c r="M143" s="28">
        <v>85</v>
      </c>
    </row>
    <row r="144" spans="1:14" x14ac:dyDescent="0.45">
      <c r="A144" s="26" t="s">
        <v>379</v>
      </c>
      <c r="B144" s="31">
        <v>300</v>
      </c>
      <c r="C144" s="31">
        <v>300</v>
      </c>
      <c r="D144" s="31">
        <v>300</v>
      </c>
      <c r="E144" s="31">
        <v>300</v>
      </c>
      <c r="F144" s="31">
        <v>300</v>
      </c>
      <c r="G144" s="31">
        <v>300</v>
      </c>
      <c r="H144" s="31">
        <v>300</v>
      </c>
      <c r="I144" s="31">
        <v>300</v>
      </c>
      <c r="J144" s="31">
        <v>300</v>
      </c>
      <c r="K144" s="31">
        <v>300</v>
      </c>
      <c r="L144" s="31">
        <v>300</v>
      </c>
      <c r="M144" s="31">
        <v>300</v>
      </c>
    </row>
    <row r="145" spans="1:13" x14ac:dyDescent="0.45">
      <c r="A145" s="27" t="s">
        <v>460</v>
      </c>
      <c r="B145" s="117">
        <v>79</v>
      </c>
      <c r="C145" s="117">
        <v>80</v>
      </c>
      <c r="D145" s="117">
        <v>81</v>
      </c>
      <c r="E145" s="117">
        <v>82</v>
      </c>
      <c r="F145" s="28">
        <v>81</v>
      </c>
      <c r="G145" s="28">
        <v>82</v>
      </c>
      <c r="H145" s="28">
        <v>81</v>
      </c>
      <c r="I145" s="28">
        <v>82</v>
      </c>
      <c r="J145" s="28">
        <v>81</v>
      </c>
      <c r="K145" s="28">
        <v>82</v>
      </c>
      <c r="L145" s="28">
        <v>81</v>
      </c>
      <c r="M145" s="28">
        <v>82</v>
      </c>
    </row>
    <row r="146" spans="1:13" x14ac:dyDescent="0.45">
      <c r="A146" s="26" t="s">
        <v>394</v>
      </c>
      <c r="B146" s="53">
        <v>13</v>
      </c>
      <c r="C146" s="53">
        <v>13</v>
      </c>
      <c r="D146" s="53">
        <v>13</v>
      </c>
      <c r="E146" s="53">
        <v>13</v>
      </c>
      <c r="F146" s="31">
        <v>13</v>
      </c>
      <c r="G146" s="31">
        <v>13</v>
      </c>
      <c r="H146" s="31">
        <v>13</v>
      </c>
      <c r="I146" s="31">
        <v>13</v>
      </c>
      <c r="J146" s="31">
        <v>13</v>
      </c>
      <c r="K146" s="31">
        <v>13</v>
      </c>
      <c r="L146" s="31">
        <v>13</v>
      </c>
      <c r="M146" s="31">
        <v>13</v>
      </c>
    </row>
    <row r="147" spans="1:13" x14ac:dyDescent="0.45">
      <c r="A147" s="27" t="s">
        <v>383</v>
      </c>
      <c r="B147" s="34">
        <v>4650</v>
      </c>
      <c r="C147" s="34">
        <v>4650</v>
      </c>
      <c r="D147" s="34">
        <v>4650</v>
      </c>
      <c r="E147" s="34">
        <v>4650</v>
      </c>
      <c r="F147" s="34">
        <v>4650</v>
      </c>
      <c r="G147" s="34">
        <v>4650</v>
      </c>
      <c r="H147" s="34">
        <v>4650</v>
      </c>
      <c r="I147" s="34">
        <v>4650</v>
      </c>
      <c r="J147" s="34">
        <v>4650</v>
      </c>
      <c r="K147" s="34">
        <v>4650</v>
      </c>
      <c r="L147" s="34">
        <v>4650</v>
      </c>
      <c r="M147" s="34">
        <v>4650</v>
      </c>
    </row>
    <row r="148" spans="1:13" x14ac:dyDescent="0.45">
      <c r="A148" s="26" t="s">
        <v>384</v>
      </c>
      <c r="B148" s="37">
        <v>5200</v>
      </c>
      <c r="C148" s="37">
        <v>5200</v>
      </c>
      <c r="D148" s="37">
        <v>5200</v>
      </c>
      <c r="E148" s="37">
        <v>5200</v>
      </c>
      <c r="F148" s="37">
        <v>5200</v>
      </c>
      <c r="G148" s="37">
        <v>5200</v>
      </c>
      <c r="H148" s="37">
        <v>5200</v>
      </c>
      <c r="I148" s="37">
        <v>5200</v>
      </c>
      <c r="J148" s="37">
        <v>5200</v>
      </c>
      <c r="K148" s="37">
        <v>5200</v>
      </c>
      <c r="L148" s="37">
        <v>5200</v>
      </c>
      <c r="M148" s="37">
        <v>5200</v>
      </c>
    </row>
    <row r="149" spans="1:13" ht="28.5" x14ac:dyDescent="0.45">
      <c r="A149" s="105" t="s">
        <v>385</v>
      </c>
      <c r="B149" s="28">
        <v>168</v>
      </c>
      <c r="C149" s="28">
        <v>168</v>
      </c>
      <c r="D149" s="28">
        <v>168</v>
      </c>
      <c r="E149" s="28">
        <v>168</v>
      </c>
      <c r="F149" s="28">
        <v>168</v>
      </c>
      <c r="G149" s="28">
        <v>168</v>
      </c>
      <c r="H149" s="28">
        <v>168</v>
      </c>
      <c r="I149" s="28">
        <v>168</v>
      </c>
      <c r="J149" s="28">
        <v>168</v>
      </c>
      <c r="K149" s="28">
        <v>168</v>
      </c>
      <c r="L149" s="28">
        <v>168</v>
      </c>
      <c r="M149" s="28">
        <v>168</v>
      </c>
    </row>
  </sheetData>
  <mergeCells count="48">
    <mergeCell ref="A141:A142"/>
    <mergeCell ref="C141:E141"/>
    <mergeCell ref="F141:G141"/>
    <mergeCell ref="H141:I141"/>
    <mergeCell ref="J141:K141"/>
    <mergeCell ref="L141:M141"/>
    <mergeCell ref="K116:L116"/>
    <mergeCell ref="M116:N116"/>
    <mergeCell ref="D128:F128"/>
    <mergeCell ref="G128:H128"/>
    <mergeCell ref="I128:J128"/>
    <mergeCell ref="K128:L128"/>
    <mergeCell ref="I116:J116"/>
    <mergeCell ref="A105:A106"/>
    <mergeCell ref="C105:E105"/>
    <mergeCell ref="A116:A117"/>
    <mergeCell ref="C116:F116"/>
    <mergeCell ref="G116:H116"/>
    <mergeCell ref="A2:A3"/>
    <mergeCell ref="N53:O53"/>
    <mergeCell ref="L53:M53"/>
    <mergeCell ref="D53:G53"/>
    <mergeCell ref="H53:I53"/>
    <mergeCell ref="J53:K53"/>
    <mergeCell ref="L40:M40"/>
    <mergeCell ref="N40:O40"/>
    <mergeCell ref="A19:A20"/>
    <mergeCell ref="A21:A22"/>
    <mergeCell ref="A23:A24"/>
    <mergeCell ref="A7:A8"/>
    <mergeCell ref="A40:A41"/>
    <mergeCell ref="D40:G40"/>
    <mergeCell ref="H40:I40"/>
    <mergeCell ref="J40:K40"/>
    <mergeCell ref="A14:A15"/>
    <mergeCell ref="D14:G14"/>
    <mergeCell ref="H14:I14"/>
    <mergeCell ref="A45:A46"/>
    <mergeCell ref="A49:A50"/>
    <mergeCell ref="J14:K14"/>
    <mergeCell ref="L14:M14"/>
    <mergeCell ref="N14:O14"/>
    <mergeCell ref="I15:J15"/>
    <mergeCell ref="D2:G2"/>
    <mergeCell ref="H2:I2"/>
    <mergeCell ref="J2:K2"/>
    <mergeCell ref="L2:M2"/>
    <mergeCell ref="N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9"/>
  <sheetViews>
    <sheetView topLeftCell="B1" workbookViewId="0">
      <selection activeCell="B1" sqref="B1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>
      <c r="C2" s="7"/>
      <c r="D2" s="7"/>
      <c r="E2" s="7"/>
      <c r="F2" s="7"/>
      <c r="G2" s="7"/>
    </row>
    <row r="3" spans="1:35" ht="15" customHeight="1" x14ac:dyDescent="0.45">
      <c r="C3" s="7" t="s">
        <v>17</v>
      </c>
      <c r="D3" s="7" t="s">
        <v>18</v>
      </c>
      <c r="E3" s="7"/>
      <c r="F3" s="7"/>
      <c r="G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</row>
    <row r="10" spans="1:35" ht="15" customHeight="1" x14ac:dyDescent="0.5">
      <c r="A10" s="8" t="s">
        <v>26</v>
      </c>
      <c r="B10" s="9" t="s">
        <v>27</v>
      </c>
    </row>
    <row r="11" spans="1:35" ht="15" customHeight="1" x14ac:dyDescent="0.45">
      <c r="B11" s="5" t="s">
        <v>28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30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31</v>
      </c>
    </row>
    <row r="16" spans="1:35" ht="15" customHeight="1" x14ac:dyDescent="0.45">
      <c r="B16" s="11" t="s">
        <v>32</v>
      </c>
    </row>
    <row r="17" spans="1:35" ht="15" customHeight="1" x14ac:dyDescent="0.45">
      <c r="A17" s="8" t="s">
        <v>33</v>
      </c>
      <c r="B17" s="12" t="s">
        <v>34</v>
      </c>
      <c r="C17" s="13">
        <v>83.258246999999997</v>
      </c>
      <c r="D17" s="13">
        <v>83.912719999999993</v>
      </c>
      <c r="E17" s="13">
        <v>84.601241999999999</v>
      </c>
      <c r="F17" s="13">
        <v>85.306702000000001</v>
      </c>
      <c r="G17" s="13">
        <v>86.002067999999994</v>
      </c>
      <c r="H17" s="13">
        <v>86.689278000000002</v>
      </c>
      <c r="I17" s="13">
        <v>87.380538999999999</v>
      </c>
      <c r="J17" s="13">
        <v>88.052750000000003</v>
      </c>
      <c r="K17" s="13">
        <v>88.699996999999996</v>
      </c>
      <c r="L17" s="13">
        <v>89.336258000000001</v>
      </c>
      <c r="M17" s="13">
        <v>89.965835999999996</v>
      </c>
      <c r="N17" s="13">
        <v>90.606200999999999</v>
      </c>
      <c r="O17" s="13">
        <v>91.267821999999995</v>
      </c>
      <c r="P17" s="13">
        <v>91.907379000000006</v>
      </c>
      <c r="Q17" s="13">
        <v>92.550880000000006</v>
      </c>
      <c r="R17" s="13">
        <v>93.203498999999994</v>
      </c>
      <c r="S17" s="13">
        <v>93.871727000000007</v>
      </c>
      <c r="T17" s="13">
        <v>94.531143</v>
      </c>
      <c r="U17" s="13">
        <v>95.178925000000007</v>
      </c>
      <c r="V17" s="13">
        <v>95.816588999999993</v>
      </c>
      <c r="W17" s="13">
        <v>96.436301999999998</v>
      </c>
      <c r="X17" s="13">
        <v>97.055526999999998</v>
      </c>
      <c r="Y17" s="13">
        <v>97.674025999999998</v>
      </c>
      <c r="Z17" s="13">
        <v>98.285645000000002</v>
      </c>
      <c r="AA17" s="13">
        <v>98.902289999999994</v>
      </c>
      <c r="AB17" s="13">
        <v>99.534981000000002</v>
      </c>
      <c r="AC17" s="13">
        <v>100.184258</v>
      </c>
      <c r="AD17" s="13">
        <v>100.845367</v>
      </c>
      <c r="AE17" s="13">
        <v>101.50953699999999</v>
      </c>
      <c r="AF17" s="13">
        <v>102.168739</v>
      </c>
      <c r="AG17" s="13">
        <v>102.824989</v>
      </c>
      <c r="AH17" s="13">
        <v>103.476883</v>
      </c>
      <c r="AI17" s="14">
        <v>7.038E-3</v>
      </c>
    </row>
    <row r="18" spans="1:35" ht="15" customHeight="1" x14ac:dyDescent="0.45">
      <c r="A18" s="8" t="s">
        <v>35</v>
      </c>
      <c r="B18" s="12" t="s">
        <v>36</v>
      </c>
      <c r="C18" s="13">
        <v>31.398492999999998</v>
      </c>
      <c r="D18" s="13">
        <v>31.611248</v>
      </c>
      <c r="E18" s="13">
        <v>31.837154000000002</v>
      </c>
      <c r="F18" s="13">
        <v>32.069595</v>
      </c>
      <c r="G18" s="13">
        <v>32.297522999999998</v>
      </c>
      <c r="H18" s="13">
        <v>32.522053</v>
      </c>
      <c r="I18" s="13">
        <v>32.747836999999997</v>
      </c>
      <c r="J18" s="13">
        <v>32.965831999999999</v>
      </c>
      <c r="K18" s="13">
        <v>33.173115000000003</v>
      </c>
      <c r="L18" s="13">
        <v>33.375602999999998</v>
      </c>
      <c r="M18" s="13">
        <v>33.575169000000002</v>
      </c>
      <c r="N18" s="13">
        <v>33.778312999999997</v>
      </c>
      <c r="O18" s="13">
        <v>33.990009000000001</v>
      </c>
      <c r="P18" s="13">
        <v>34.192988999999997</v>
      </c>
      <c r="Q18" s="13">
        <v>34.381999999999998</v>
      </c>
      <c r="R18" s="13">
        <v>34.564419000000001</v>
      </c>
      <c r="S18" s="13">
        <v>34.740966999999998</v>
      </c>
      <c r="T18" s="13">
        <v>34.912537</v>
      </c>
      <c r="U18" s="13">
        <v>35.082169</v>
      </c>
      <c r="V18" s="13">
        <v>35.252743000000002</v>
      </c>
      <c r="W18" s="13">
        <v>35.423073000000002</v>
      </c>
      <c r="X18" s="13">
        <v>35.593879999999999</v>
      </c>
      <c r="Y18" s="13">
        <v>35.763817000000003</v>
      </c>
      <c r="Z18" s="13">
        <v>35.932476000000001</v>
      </c>
      <c r="AA18" s="13">
        <v>36.101669000000001</v>
      </c>
      <c r="AB18" s="13">
        <v>36.272334999999998</v>
      </c>
      <c r="AC18" s="13">
        <v>36.444175999999999</v>
      </c>
      <c r="AD18" s="13">
        <v>36.616486000000002</v>
      </c>
      <c r="AE18" s="13">
        <v>36.792113999999998</v>
      </c>
      <c r="AF18" s="13">
        <v>36.969349000000001</v>
      </c>
      <c r="AG18" s="13">
        <v>37.146191000000002</v>
      </c>
      <c r="AH18" s="13">
        <v>37.322144000000002</v>
      </c>
      <c r="AI18" s="14">
        <v>5.5909999999999996E-3</v>
      </c>
    </row>
    <row r="19" spans="1:35" ht="15" customHeight="1" x14ac:dyDescent="0.45">
      <c r="A19" s="8" t="s">
        <v>37</v>
      </c>
      <c r="B19" s="12" t="s">
        <v>38</v>
      </c>
      <c r="C19" s="13">
        <v>6.2615299999999996</v>
      </c>
      <c r="D19" s="13">
        <v>6.154318</v>
      </c>
      <c r="E19" s="13">
        <v>6.0527009999999999</v>
      </c>
      <c r="F19" s="13">
        <v>5.9498300000000004</v>
      </c>
      <c r="G19" s="13">
        <v>5.8506229999999997</v>
      </c>
      <c r="H19" s="13">
        <v>5.755592</v>
      </c>
      <c r="I19" s="13">
        <v>5.6642849999999996</v>
      </c>
      <c r="J19" s="13">
        <v>5.5779620000000003</v>
      </c>
      <c r="K19" s="13">
        <v>5.4949469999999998</v>
      </c>
      <c r="L19" s="13">
        <v>5.4196559999999998</v>
      </c>
      <c r="M19" s="13">
        <v>5.3490840000000004</v>
      </c>
      <c r="N19" s="13">
        <v>5.2847059999999999</v>
      </c>
      <c r="O19" s="13">
        <v>5.2288319999999997</v>
      </c>
      <c r="P19" s="13">
        <v>5.1797829999999996</v>
      </c>
      <c r="Q19" s="13">
        <v>5.1336300000000001</v>
      </c>
      <c r="R19" s="13">
        <v>5.0880619999999999</v>
      </c>
      <c r="S19" s="13">
        <v>5.0412939999999997</v>
      </c>
      <c r="T19" s="13">
        <v>4.988785</v>
      </c>
      <c r="U19" s="13">
        <v>4.9316300000000002</v>
      </c>
      <c r="V19" s="13">
        <v>4.8688979999999997</v>
      </c>
      <c r="W19" s="13">
        <v>4.8041910000000003</v>
      </c>
      <c r="X19" s="13">
        <v>4.740024</v>
      </c>
      <c r="Y19" s="13">
        <v>4.6793170000000002</v>
      </c>
      <c r="Z19" s="13">
        <v>4.6250549999999997</v>
      </c>
      <c r="AA19" s="13">
        <v>4.5755100000000004</v>
      </c>
      <c r="AB19" s="13">
        <v>4.5311589999999997</v>
      </c>
      <c r="AC19" s="13">
        <v>4.4913040000000004</v>
      </c>
      <c r="AD19" s="13">
        <v>4.4564199999999996</v>
      </c>
      <c r="AE19" s="13">
        <v>4.4244060000000003</v>
      </c>
      <c r="AF19" s="13">
        <v>4.3926550000000004</v>
      </c>
      <c r="AG19" s="13">
        <v>4.3598049999999997</v>
      </c>
      <c r="AH19" s="13">
        <v>4.3249040000000001</v>
      </c>
      <c r="AI19" s="14">
        <v>-1.1866E-2</v>
      </c>
    </row>
    <row r="20" spans="1:35" ht="15" customHeight="1" x14ac:dyDescent="0.45">
      <c r="A20" s="8" t="s">
        <v>39</v>
      </c>
      <c r="B20" s="11" t="s">
        <v>40</v>
      </c>
      <c r="C20" s="15">
        <v>120.918266</v>
      </c>
      <c r="D20" s="15">
        <v>121.678291</v>
      </c>
      <c r="E20" s="15">
        <v>122.49110400000001</v>
      </c>
      <c r="F20" s="15">
        <v>123.326126</v>
      </c>
      <c r="G20" s="15">
        <v>124.150215</v>
      </c>
      <c r="H20" s="15">
        <v>124.966927</v>
      </c>
      <c r="I20" s="15">
        <v>125.79265599999999</v>
      </c>
      <c r="J20" s="15">
        <v>126.59654999999999</v>
      </c>
      <c r="K20" s="15">
        <v>127.36805699999999</v>
      </c>
      <c r="L20" s="15">
        <v>128.131516</v>
      </c>
      <c r="M20" s="15">
        <v>128.89009100000001</v>
      </c>
      <c r="N20" s="15">
        <v>129.66922</v>
      </c>
      <c r="O20" s="15">
        <v>130.48666399999999</v>
      </c>
      <c r="P20" s="15">
        <v>131.28015099999999</v>
      </c>
      <c r="Q20" s="15">
        <v>132.06651299999999</v>
      </c>
      <c r="R20" s="15">
        <v>132.85597200000001</v>
      </c>
      <c r="S20" s="15">
        <v>133.65399199999999</v>
      </c>
      <c r="T20" s="15">
        <v>134.43246500000001</v>
      </c>
      <c r="U20" s="15">
        <v>135.19271900000001</v>
      </c>
      <c r="V20" s="15">
        <v>135.938232</v>
      </c>
      <c r="W20" s="15">
        <v>136.66355899999999</v>
      </c>
      <c r="X20" s="15">
        <v>137.38943499999999</v>
      </c>
      <c r="Y20" s="15">
        <v>138.11715699999999</v>
      </c>
      <c r="Z20" s="15">
        <v>138.84318500000001</v>
      </c>
      <c r="AA20" s="15">
        <v>139.57948300000001</v>
      </c>
      <c r="AB20" s="15">
        <v>140.33847</v>
      </c>
      <c r="AC20" s="15">
        <v>141.11973599999999</v>
      </c>
      <c r="AD20" s="15">
        <v>141.918274</v>
      </c>
      <c r="AE20" s="15">
        <v>142.72605899999999</v>
      </c>
      <c r="AF20" s="15">
        <v>143.53074599999999</v>
      </c>
      <c r="AG20" s="15">
        <v>144.33097799999999</v>
      </c>
      <c r="AH20" s="15">
        <v>145.123932</v>
      </c>
      <c r="AI20" s="16">
        <v>5.9040000000000004E-3</v>
      </c>
    </row>
    <row r="22" spans="1:35" ht="15" customHeight="1" x14ac:dyDescent="0.45">
      <c r="A22" s="8" t="s">
        <v>41</v>
      </c>
      <c r="B22" s="11" t="s">
        <v>42</v>
      </c>
      <c r="C22" s="17">
        <v>1786.4722899999999</v>
      </c>
      <c r="D22" s="17">
        <v>1793.6450199999999</v>
      </c>
      <c r="E22" s="17">
        <v>1800.7163089999999</v>
      </c>
      <c r="F22" s="17">
        <v>1807.728394</v>
      </c>
      <c r="G22" s="17">
        <v>1814.6717530000001</v>
      </c>
      <c r="H22" s="17">
        <v>1821.544678</v>
      </c>
      <c r="I22" s="17">
        <v>1828.3442379999999</v>
      </c>
      <c r="J22" s="17">
        <v>1835.0820309999999</v>
      </c>
      <c r="K22" s="17">
        <v>1841.7692870000001</v>
      </c>
      <c r="L22" s="17">
        <v>1848.378052</v>
      </c>
      <c r="M22" s="17">
        <v>1854.926514</v>
      </c>
      <c r="N22" s="17">
        <v>1861.4023440000001</v>
      </c>
      <c r="O22" s="17">
        <v>1867.786987</v>
      </c>
      <c r="P22" s="17">
        <v>1874.1099850000001</v>
      </c>
      <c r="Q22" s="17">
        <v>1880.4951169999999</v>
      </c>
      <c r="R22" s="17">
        <v>1886.91626</v>
      </c>
      <c r="S22" s="17">
        <v>1893.3969729999999</v>
      </c>
      <c r="T22" s="17">
        <v>1899.889404</v>
      </c>
      <c r="U22" s="17">
        <v>1906.35376</v>
      </c>
      <c r="V22" s="17">
        <v>1912.782837</v>
      </c>
      <c r="W22" s="17">
        <v>1919.1412350000001</v>
      </c>
      <c r="X22" s="17">
        <v>1925.4639890000001</v>
      </c>
      <c r="Y22" s="17">
        <v>1931.748047</v>
      </c>
      <c r="Z22" s="17">
        <v>1937.963379</v>
      </c>
      <c r="AA22" s="17">
        <v>1944.1405030000001</v>
      </c>
      <c r="AB22" s="17">
        <v>1950.30603</v>
      </c>
      <c r="AC22" s="17">
        <v>1956.469116</v>
      </c>
      <c r="AD22" s="17">
        <v>1962.6176760000001</v>
      </c>
      <c r="AE22" s="17">
        <v>1968.715942</v>
      </c>
      <c r="AF22" s="17">
        <v>1974.7667240000001</v>
      </c>
      <c r="AG22" s="17">
        <v>1980.795288</v>
      </c>
      <c r="AH22" s="17">
        <v>1986.8093260000001</v>
      </c>
      <c r="AI22" s="16">
        <v>3.4350000000000001E-3</v>
      </c>
    </row>
    <row r="24" spans="1:35" ht="15" customHeight="1" x14ac:dyDescent="0.45">
      <c r="B24" s="11" t="s">
        <v>43</v>
      </c>
    </row>
    <row r="25" spans="1:35" ht="15" customHeight="1" x14ac:dyDescent="0.45">
      <c r="B25" s="11" t="s">
        <v>44</v>
      </c>
    </row>
    <row r="26" spans="1:35" ht="15" customHeight="1" x14ac:dyDescent="0.45">
      <c r="A26" s="8" t="s">
        <v>45</v>
      </c>
      <c r="B26" s="12" t="s">
        <v>46</v>
      </c>
      <c r="C26" s="18">
        <v>95.697143999999994</v>
      </c>
      <c r="D26" s="18">
        <v>92.980331000000007</v>
      </c>
      <c r="E26" s="18">
        <v>92.121559000000005</v>
      </c>
      <c r="F26" s="18">
        <v>91.208443000000003</v>
      </c>
      <c r="G26" s="18">
        <v>90.232085999999995</v>
      </c>
      <c r="H26" s="18">
        <v>89.298751999999993</v>
      </c>
      <c r="I26" s="18">
        <v>88.320342999999994</v>
      </c>
      <c r="J26" s="18">
        <v>87.413794999999993</v>
      </c>
      <c r="K26" s="18">
        <v>86.582808999999997</v>
      </c>
      <c r="L26" s="18">
        <v>85.874001000000007</v>
      </c>
      <c r="M26" s="18">
        <v>85.295563000000001</v>
      </c>
      <c r="N26" s="18">
        <v>84.643210999999994</v>
      </c>
      <c r="O26" s="18">
        <v>84.080100999999999</v>
      </c>
      <c r="P26" s="18">
        <v>83.601478999999998</v>
      </c>
      <c r="Q26" s="18">
        <v>83.151786999999999</v>
      </c>
      <c r="R26" s="18">
        <v>82.737899999999996</v>
      </c>
      <c r="S26" s="18">
        <v>82.385352999999995</v>
      </c>
      <c r="T26" s="18">
        <v>82.091408000000001</v>
      </c>
      <c r="U26" s="18">
        <v>81.815314999999998</v>
      </c>
      <c r="V26" s="18">
        <v>81.544349999999994</v>
      </c>
      <c r="W26" s="18">
        <v>81.290474000000003</v>
      </c>
      <c r="X26" s="18">
        <v>81.050612999999998</v>
      </c>
      <c r="Y26" s="18">
        <v>80.829880000000003</v>
      </c>
      <c r="Z26" s="18">
        <v>80.628517000000002</v>
      </c>
      <c r="AA26" s="18">
        <v>80.437545999999998</v>
      </c>
      <c r="AB26" s="18">
        <v>80.245536999999999</v>
      </c>
      <c r="AC26" s="18">
        <v>80.072402999999994</v>
      </c>
      <c r="AD26" s="18">
        <v>79.915999999999997</v>
      </c>
      <c r="AE26" s="18">
        <v>79.759551999999999</v>
      </c>
      <c r="AF26" s="18">
        <v>79.616118999999998</v>
      </c>
      <c r="AG26" s="18">
        <v>79.498489000000006</v>
      </c>
      <c r="AH26" s="18">
        <v>79.387016000000003</v>
      </c>
      <c r="AI26" s="14">
        <v>-6.0089999999999996E-3</v>
      </c>
    </row>
    <row r="27" spans="1:35" ht="15" customHeight="1" x14ac:dyDescent="0.45">
      <c r="A27" s="8" t="s">
        <v>47</v>
      </c>
      <c r="B27" s="12" t="s">
        <v>48</v>
      </c>
      <c r="C27" s="18">
        <v>173.42773399999999</v>
      </c>
      <c r="D27" s="18">
        <v>167.86871300000001</v>
      </c>
      <c r="E27" s="18">
        <v>166.86203</v>
      </c>
      <c r="F27" s="18">
        <v>163.85972599999999</v>
      </c>
      <c r="G27" s="18">
        <v>160.82557700000001</v>
      </c>
      <c r="H27" s="18">
        <v>158.501282</v>
      </c>
      <c r="I27" s="18">
        <v>155.320618</v>
      </c>
      <c r="J27" s="18">
        <v>152.74231</v>
      </c>
      <c r="K27" s="18">
        <v>151.28805500000001</v>
      </c>
      <c r="L27" s="18">
        <v>150.10295099999999</v>
      </c>
      <c r="M27" s="18">
        <v>149.23703</v>
      </c>
      <c r="N27" s="18">
        <v>148.32543899999999</v>
      </c>
      <c r="O27" s="18">
        <v>147.505188</v>
      </c>
      <c r="P27" s="18">
        <v>146.745285</v>
      </c>
      <c r="Q27" s="18">
        <v>146.022369</v>
      </c>
      <c r="R27" s="18">
        <v>145.263214</v>
      </c>
      <c r="S27" s="18">
        <v>144.790558</v>
      </c>
      <c r="T27" s="18">
        <v>144.455322</v>
      </c>
      <c r="U27" s="18">
        <v>144.12377900000001</v>
      </c>
      <c r="V27" s="18">
        <v>143.74891700000001</v>
      </c>
      <c r="W27" s="18">
        <v>143.38677999999999</v>
      </c>
      <c r="X27" s="18">
        <v>143.04949999999999</v>
      </c>
      <c r="Y27" s="18">
        <v>142.858215</v>
      </c>
      <c r="Z27" s="18">
        <v>142.75308200000001</v>
      </c>
      <c r="AA27" s="18">
        <v>142.59695400000001</v>
      </c>
      <c r="AB27" s="18">
        <v>142.53301999999999</v>
      </c>
      <c r="AC27" s="18">
        <v>142.523392</v>
      </c>
      <c r="AD27" s="18">
        <v>142.598175</v>
      </c>
      <c r="AE27" s="18">
        <v>142.59866299999999</v>
      </c>
      <c r="AF27" s="18">
        <v>142.555939</v>
      </c>
      <c r="AG27" s="18">
        <v>142.52969400000001</v>
      </c>
      <c r="AH27" s="18">
        <v>142.59376499999999</v>
      </c>
      <c r="AI27" s="14">
        <v>-6.2950000000000002E-3</v>
      </c>
    </row>
    <row r="28" spans="1:35" ht="15" customHeight="1" x14ac:dyDescent="0.45">
      <c r="B28" s="11" t="s">
        <v>49</v>
      </c>
    </row>
    <row r="29" spans="1:35" ht="15" customHeight="1" x14ac:dyDescent="0.45">
      <c r="A29" s="8" t="s">
        <v>50</v>
      </c>
      <c r="B29" s="12" t="s">
        <v>46</v>
      </c>
      <c r="C29" s="18">
        <v>53.567661000000001</v>
      </c>
      <c r="D29" s="18">
        <v>51.838760000000001</v>
      </c>
      <c r="E29" s="18">
        <v>51.158287000000001</v>
      </c>
      <c r="F29" s="18">
        <v>50.454726999999998</v>
      </c>
      <c r="G29" s="18">
        <v>49.723640000000003</v>
      </c>
      <c r="H29" s="18">
        <v>49.02364</v>
      </c>
      <c r="I29" s="18">
        <v>48.306190000000001</v>
      </c>
      <c r="J29" s="18">
        <v>47.634819</v>
      </c>
      <c r="K29" s="18">
        <v>47.010669999999998</v>
      </c>
      <c r="L29" s="18">
        <v>46.459114</v>
      </c>
      <c r="M29" s="18">
        <v>45.983257000000002</v>
      </c>
      <c r="N29" s="18">
        <v>45.472819999999999</v>
      </c>
      <c r="O29" s="18">
        <v>45.015892000000001</v>
      </c>
      <c r="P29" s="18">
        <v>44.608631000000003</v>
      </c>
      <c r="Q29" s="18">
        <v>44.218029000000001</v>
      </c>
      <c r="R29" s="18">
        <v>43.848208999999997</v>
      </c>
      <c r="S29" s="18">
        <v>43.511929000000002</v>
      </c>
      <c r="T29" s="18">
        <v>43.208519000000003</v>
      </c>
      <c r="U29" s="18">
        <v>42.917171000000003</v>
      </c>
      <c r="V29" s="18">
        <v>42.631264000000002</v>
      </c>
      <c r="W29" s="18">
        <v>42.357734999999998</v>
      </c>
      <c r="X29" s="18">
        <v>42.094070000000002</v>
      </c>
      <c r="Y29" s="18">
        <v>41.842869</v>
      </c>
      <c r="Z29" s="18">
        <v>41.604767000000002</v>
      </c>
      <c r="AA29" s="18">
        <v>41.374347999999998</v>
      </c>
      <c r="AB29" s="18">
        <v>41.145099999999999</v>
      </c>
      <c r="AC29" s="18">
        <v>40.926997999999998</v>
      </c>
      <c r="AD29" s="18">
        <v>40.719090000000001</v>
      </c>
      <c r="AE29" s="18">
        <v>40.513489</v>
      </c>
      <c r="AF29" s="18">
        <v>40.316718999999999</v>
      </c>
      <c r="AG29" s="18">
        <v>40.134632000000003</v>
      </c>
      <c r="AH29" s="18">
        <v>39.957039000000002</v>
      </c>
      <c r="AI29" s="14">
        <v>-9.4120000000000002E-3</v>
      </c>
    </row>
    <row r="30" spans="1:35" ht="15" customHeight="1" x14ac:dyDescent="0.45">
      <c r="A30" s="8" t="s">
        <v>51</v>
      </c>
      <c r="B30" s="12" t="s">
        <v>48</v>
      </c>
      <c r="C30" s="18">
        <v>97.078322999999997</v>
      </c>
      <c r="D30" s="18">
        <v>93.590828000000002</v>
      </c>
      <c r="E30" s="18">
        <v>92.664246000000006</v>
      </c>
      <c r="F30" s="18">
        <v>90.643996999999999</v>
      </c>
      <c r="G30" s="18">
        <v>88.625159999999994</v>
      </c>
      <c r="H30" s="18">
        <v>87.014763000000002</v>
      </c>
      <c r="I30" s="18">
        <v>84.951522999999995</v>
      </c>
      <c r="J30" s="18">
        <v>83.234595999999996</v>
      </c>
      <c r="K30" s="18">
        <v>82.142784000000006</v>
      </c>
      <c r="L30" s="18">
        <v>81.207932</v>
      </c>
      <c r="M30" s="18">
        <v>80.454414</v>
      </c>
      <c r="N30" s="18">
        <v>79.684775999999999</v>
      </c>
      <c r="O30" s="18">
        <v>78.973243999999994</v>
      </c>
      <c r="P30" s="18">
        <v>78.301315000000002</v>
      </c>
      <c r="Q30" s="18">
        <v>77.651024000000007</v>
      </c>
      <c r="R30" s="18">
        <v>76.984451000000007</v>
      </c>
      <c r="S30" s="18">
        <v>76.471312999999995</v>
      </c>
      <c r="T30" s="18">
        <v>76.033539000000005</v>
      </c>
      <c r="U30" s="18">
        <v>75.601799</v>
      </c>
      <c r="V30" s="18">
        <v>75.151718000000002</v>
      </c>
      <c r="W30" s="18">
        <v>74.714034999999996</v>
      </c>
      <c r="X30" s="18">
        <v>74.293526</v>
      </c>
      <c r="Y30" s="18">
        <v>73.952820000000003</v>
      </c>
      <c r="Z30" s="18">
        <v>73.661392000000006</v>
      </c>
      <c r="AA30" s="18">
        <v>73.347037999999998</v>
      </c>
      <c r="AB30" s="18">
        <v>73.082390000000004</v>
      </c>
      <c r="AC30" s="18">
        <v>72.847244000000003</v>
      </c>
      <c r="AD30" s="18">
        <v>72.657127000000003</v>
      </c>
      <c r="AE30" s="18">
        <v>72.432320000000004</v>
      </c>
      <c r="AF30" s="18">
        <v>72.188750999999996</v>
      </c>
      <c r="AG30" s="18">
        <v>71.955794999999995</v>
      </c>
      <c r="AH30" s="18">
        <v>71.770225999999994</v>
      </c>
      <c r="AI30" s="14">
        <v>-9.6959999999999998E-3</v>
      </c>
    </row>
    <row r="32" spans="1:35" ht="15" customHeight="1" x14ac:dyDescent="0.45">
      <c r="B32" s="11" t="s">
        <v>52</v>
      </c>
    </row>
    <row r="33" spans="1:35" ht="15" customHeight="1" x14ac:dyDescent="0.45">
      <c r="B33" s="11" t="s">
        <v>53</v>
      </c>
    </row>
    <row r="34" spans="1:35" ht="15" customHeight="1" x14ac:dyDescent="0.45">
      <c r="A34" s="8" t="s">
        <v>54</v>
      </c>
      <c r="B34" s="12" t="s">
        <v>55</v>
      </c>
      <c r="C34" s="13">
        <v>0.71245800000000004</v>
      </c>
      <c r="D34" s="13">
        <v>0.69934700000000005</v>
      </c>
      <c r="E34" s="13">
        <v>0.67821299999999995</v>
      </c>
      <c r="F34" s="13">
        <v>0.67223299999999997</v>
      </c>
      <c r="G34" s="13">
        <v>0.66493199999999997</v>
      </c>
      <c r="H34" s="13">
        <v>0.65703699999999998</v>
      </c>
      <c r="I34" s="13">
        <v>0.64855200000000002</v>
      </c>
      <c r="J34" s="13">
        <v>0.63985199999999998</v>
      </c>
      <c r="K34" s="13">
        <v>0.63198699999999997</v>
      </c>
      <c r="L34" s="13">
        <v>0.62503799999999998</v>
      </c>
      <c r="M34" s="13">
        <v>0.61892199999999997</v>
      </c>
      <c r="N34" s="13">
        <v>0.61324900000000004</v>
      </c>
      <c r="O34" s="13">
        <v>0.60793699999999995</v>
      </c>
      <c r="P34" s="13">
        <v>0.60282999999999998</v>
      </c>
      <c r="Q34" s="13">
        <v>0.59757199999999999</v>
      </c>
      <c r="R34" s="13">
        <v>0.59213300000000002</v>
      </c>
      <c r="S34" s="13">
        <v>0.58752899999999997</v>
      </c>
      <c r="T34" s="13">
        <v>0.58305099999999999</v>
      </c>
      <c r="U34" s="13">
        <v>0.57860999999999996</v>
      </c>
      <c r="V34" s="13">
        <v>0.57405200000000001</v>
      </c>
      <c r="W34" s="13">
        <v>0.56929700000000005</v>
      </c>
      <c r="X34" s="13">
        <v>0.56488000000000005</v>
      </c>
      <c r="Y34" s="13">
        <v>0.56057999999999997</v>
      </c>
      <c r="Z34" s="13">
        <v>0.55634499999999998</v>
      </c>
      <c r="AA34" s="13">
        <v>0.55226699999999995</v>
      </c>
      <c r="AB34" s="13">
        <v>0.54790700000000003</v>
      </c>
      <c r="AC34" s="13">
        <v>0.54388000000000003</v>
      </c>
      <c r="AD34" s="13">
        <v>0.53988100000000006</v>
      </c>
      <c r="AE34" s="13">
        <v>0.53615999999999997</v>
      </c>
      <c r="AF34" s="13">
        <v>0.53233799999999998</v>
      </c>
      <c r="AG34" s="13">
        <v>0.52907899999999997</v>
      </c>
      <c r="AH34" s="13">
        <v>0.525729</v>
      </c>
      <c r="AI34" s="14">
        <v>-9.7560000000000008E-3</v>
      </c>
    </row>
    <row r="35" spans="1:35" ht="15" customHeight="1" x14ac:dyDescent="0.45">
      <c r="A35" s="8" t="s">
        <v>56</v>
      </c>
      <c r="B35" s="12" t="s">
        <v>57</v>
      </c>
      <c r="C35" s="13">
        <v>0.772702</v>
      </c>
      <c r="D35" s="13">
        <v>0.69437400000000005</v>
      </c>
      <c r="E35" s="13">
        <v>0.80934700000000004</v>
      </c>
      <c r="F35" s="13">
        <v>0.82285699999999995</v>
      </c>
      <c r="G35" s="13">
        <v>0.83160900000000004</v>
      </c>
      <c r="H35" s="13">
        <v>0.83966300000000005</v>
      </c>
      <c r="I35" s="13">
        <v>0.84638199999999997</v>
      </c>
      <c r="J35" s="13">
        <v>0.85308600000000001</v>
      </c>
      <c r="K35" s="13">
        <v>0.86099800000000004</v>
      </c>
      <c r="L35" s="13">
        <v>0.87073</v>
      </c>
      <c r="M35" s="13">
        <v>0.88250099999999998</v>
      </c>
      <c r="N35" s="13">
        <v>0.89538499999999999</v>
      </c>
      <c r="O35" s="13">
        <v>0.90917300000000001</v>
      </c>
      <c r="P35" s="13">
        <v>0.92387200000000003</v>
      </c>
      <c r="Q35" s="13">
        <v>0.93836399999999998</v>
      </c>
      <c r="R35" s="13">
        <v>0.95314200000000004</v>
      </c>
      <c r="S35" s="13">
        <v>0.969503</v>
      </c>
      <c r="T35" s="13">
        <v>0.98705200000000004</v>
      </c>
      <c r="U35" s="13">
        <v>1.005425</v>
      </c>
      <c r="V35" s="13">
        <v>1.02356</v>
      </c>
      <c r="W35" s="13">
        <v>1.041668</v>
      </c>
      <c r="X35" s="13">
        <v>1.0603990000000001</v>
      </c>
      <c r="Y35" s="13">
        <v>1.079688</v>
      </c>
      <c r="Z35" s="13">
        <v>1.099475</v>
      </c>
      <c r="AA35" s="13">
        <v>1.1189979999999999</v>
      </c>
      <c r="AB35" s="13">
        <v>1.1385540000000001</v>
      </c>
      <c r="AC35" s="13">
        <v>1.1590640000000001</v>
      </c>
      <c r="AD35" s="13">
        <v>1.1806950000000001</v>
      </c>
      <c r="AE35" s="13">
        <v>1.2020740000000001</v>
      </c>
      <c r="AF35" s="13">
        <v>1.2239</v>
      </c>
      <c r="AG35" s="13">
        <v>1.2465090000000001</v>
      </c>
      <c r="AH35" s="13">
        <v>1.2693460000000001</v>
      </c>
      <c r="AI35" s="14">
        <v>1.6140999999999999E-2</v>
      </c>
    </row>
    <row r="36" spans="1:35" ht="15" customHeight="1" x14ac:dyDescent="0.45">
      <c r="A36" s="8" t="s">
        <v>58</v>
      </c>
      <c r="B36" s="12" t="s">
        <v>59</v>
      </c>
      <c r="C36" s="13">
        <v>0.592256</v>
      </c>
      <c r="D36" s="13">
        <v>0.59603499999999998</v>
      </c>
      <c r="E36" s="13">
        <v>0.59704100000000004</v>
      </c>
      <c r="F36" s="13">
        <v>0.59716100000000005</v>
      </c>
      <c r="G36" s="13">
        <v>0.59637799999999996</v>
      </c>
      <c r="H36" s="13">
        <v>0.59452400000000005</v>
      </c>
      <c r="I36" s="13">
        <v>0.59156299999999995</v>
      </c>
      <c r="J36" s="13">
        <v>0.58801199999999998</v>
      </c>
      <c r="K36" s="13">
        <v>0.58509699999999998</v>
      </c>
      <c r="L36" s="13">
        <v>0.58326599999999995</v>
      </c>
      <c r="M36" s="13">
        <v>0.58231500000000003</v>
      </c>
      <c r="N36" s="13">
        <v>0.58167000000000002</v>
      </c>
      <c r="O36" s="13">
        <v>0.58168399999999998</v>
      </c>
      <c r="P36" s="13">
        <v>0.58210700000000004</v>
      </c>
      <c r="Q36" s="13">
        <v>0.58243</v>
      </c>
      <c r="R36" s="13">
        <v>0.58288399999999996</v>
      </c>
      <c r="S36" s="13">
        <v>0.58415300000000003</v>
      </c>
      <c r="T36" s="13">
        <v>0.58579400000000004</v>
      </c>
      <c r="U36" s="13">
        <v>0.58764000000000005</v>
      </c>
      <c r="V36" s="13">
        <v>0.58924500000000002</v>
      </c>
      <c r="W36" s="13">
        <v>0.59065599999999996</v>
      </c>
      <c r="X36" s="13">
        <v>0.59222200000000003</v>
      </c>
      <c r="Y36" s="13">
        <v>0.59375999999999995</v>
      </c>
      <c r="Z36" s="13">
        <v>0.595499</v>
      </c>
      <c r="AA36" s="13">
        <v>0.597217</v>
      </c>
      <c r="AB36" s="13">
        <v>0.59896000000000005</v>
      </c>
      <c r="AC36" s="13">
        <v>0.600935</v>
      </c>
      <c r="AD36" s="13">
        <v>0.60329999999999995</v>
      </c>
      <c r="AE36" s="13">
        <v>0.60577199999999998</v>
      </c>
      <c r="AF36" s="13">
        <v>0.60846100000000003</v>
      </c>
      <c r="AG36" s="13">
        <v>0.61155199999999998</v>
      </c>
      <c r="AH36" s="13">
        <v>0.614815</v>
      </c>
      <c r="AI36" s="14">
        <v>1.207E-3</v>
      </c>
    </row>
    <row r="37" spans="1:35" ht="15" customHeight="1" x14ac:dyDescent="0.45">
      <c r="A37" s="8" t="s">
        <v>60</v>
      </c>
      <c r="B37" s="12" t="s">
        <v>61</v>
      </c>
      <c r="C37" s="13">
        <v>0.29492000000000002</v>
      </c>
      <c r="D37" s="13">
        <v>0.29289100000000001</v>
      </c>
      <c r="E37" s="13">
        <v>0.29088000000000003</v>
      </c>
      <c r="F37" s="13">
        <v>0.288794</v>
      </c>
      <c r="G37" s="13">
        <v>0.28657199999999999</v>
      </c>
      <c r="H37" s="13">
        <v>0.28452499999999997</v>
      </c>
      <c r="I37" s="13">
        <v>0.28270600000000001</v>
      </c>
      <c r="J37" s="13">
        <v>0.28104699999999999</v>
      </c>
      <c r="K37" s="13">
        <v>0.27953499999999998</v>
      </c>
      <c r="L37" s="13">
        <v>0.27823300000000001</v>
      </c>
      <c r="M37" s="13">
        <v>0.27716099999999999</v>
      </c>
      <c r="N37" s="13">
        <v>0.27640799999999999</v>
      </c>
      <c r="O37" s="13">
        <v>0.27607399999999999</v>
      </c>
      <c r="P37" s="13">
        <v>0.27601799999999999</v>
      </c>
      <c r="Q37" s="13">
        <v>0.27630900000000003</v>
      </c>
      <c r="R37" s="13">
        <v>0.276972</v>
      </c>
      <c r="S37" s="13">
        <v>0.27801300000000001</v>
      </c>
      <c r="T37" s="13">
        <v>0.27934999999999999</v>
      </c>
      <c r="U37" s="13">
        <v>0.28095900000000001</v>
      </c>
      <c r="V37" s="13">
        <v>0.28283999999999998</v>
      </c>
      <c r="W37" s="13">
        <v>0.28494900000000001</v>
      </c>
      <c r="X37" s="13">
        <v>0.28733700000000001</v>
      </c>
      <c r="Y37" s="13">
        <v>0.29000399999999998</v>
      </c>
      <c r="Z37" s="13">
        <v>0.29292099999999999</v>
      </c>
      <c r="AA37" s="13">
        <v>0.29583500000000001</v>
      </c>
      <c r="AB37" s="13">
        <v>0.29876599999999998</v>
      </c>
      <c r="AC37" s="13">
        <v>0.301707</v>
      </c>
      <c r="AD37" s="13">
        <v>0.30463800000000002</v>
      </c>
      <c r="AE37" s="13">
        <v>0.30753000000000003</v>
      </c>
      <c r="AF37" s="13">
        <v>0.31035000000000001</v>
      </c>
      <c r="AG37" s="13">
        <v>0.31309599999999999</v>
      </c>
      <c r="AH37" s="13">
        <v>0.31575999999999999</v>
      </c>
      <c r="AI37" s="14">
        <v>2.2049999999999999E-3</v>
      </c>
    </row>
    <row r="38" spans="1:35" ht="15" customHeight="1" x14ac:dyDescent="0.45">
      <c r="A38" s="8" t="s">
        <v>62</v>
      </c>
      <c r="B38" s="12" t="s">
        <v>63</v>
      </c>
      <c r="C38" s="13">
        <v>5.3922999999999999E-2</v>
      </c>
      <c r="D38" s="13">
        <v>5.4093000000000002E-2</v>
      </c>
      <c r="E38" s="13">
        <v>5.4278E-2</v>
      </c>
      <c r="F38" s="13">
        <v>5.4465E-2</v>
      </c>
      <c r="G38" s="13">
        <v>5.4642999999999997E-2</v>
      </c>
      <c r="H38" s="13">
        <v>5.4814000000000002E-2</v>
      </c>
      <c r="I38" s="13">
        <v>5.4982000000000003E-2</v>
      </c>
      <c r="J38" s="13">
        <v>5.5135999999999998E-2</v>
      </c>
      <c r="K38" s="13">
        <v>5.5271000000000001E-2</v>
      </c>
      <c r="L38" s="13">
        <v>5.5393999999999999E-2</v>
      </c>
      <c r="M38" s="13">
        <v>5.5493000000000001E-2</v>
      </c>
      <c r="N38" s="13">
        <v>5.5576E-2</v>
      </c>
      <c r="O38" s="13">
        <v>5.5645E-2</v>
      </c>
      <c r="P38" s="13">
        <v>5.5674000000000001E-2</v>
      </c>
      <c r="Q38" s="13">
        <v>5.5718999999999998E-2</v>
      </c>
      <c r="R38" s="13">
        <v>5.5799000000000001E-2</v>
      </c>
      <c r="S38" s="13">
        <v>5.5916E-2</v>
      </c>
      <c r="T38" s="13">
        <v>5.6064999999999997E-2</v>
      </c>
      <c r="U38" s="13">
        <v>5.6251000000000002E-2</v>
      </c>
      <c r="V38" s="13">
        <v>5.6424000000000002E-2</v>
      </c>
      <c r="W38" s="13">
        <v>5.6583000000000001E-2</v>
      </c>
      <c r="X38" s="13">
        <v>5.6736000000000002E-2</v>
      </c>
      <c r="Y38" s="13">
        <v>5.6882000000000002E-2</v>
      </c>
      <c r="Z38" s="13">
        <v>5.7022000000000003E-2</v>
      </c>
      <c r="AA38" s="13">
        <v>5.7158E-2</v>
      </c>
      <c r="AB38" s="13">
        <v>5.7296E-2</v>
      </c>
      <c r="AC38" s="13">
        <v>5.7437000000000002E-2</v>
      </c>
      <c r="AD38" s="13">
        <v>5.7579999999999999E-2</v>
      </c>
      <c r="AE38" s="13">
        <v>5.7724999999999999E-2</v>
      </c>
      <c r="AF38" s="13">
        <v>5.7868999999999997E-2</v>
      </c>
      <c r="AG38" s="13">
        <v>5.8014000000000003E-2</v>
      </c>
      <c r="AH38" s="13">
        <v>5.8161999999999998E-2</v>
      </c>
      <c r="AI38" s="14">
        <v>2.4450000000000001E-3</v>
      </c>
    </row>
    <row r="39" spans="1:35" ht="15" customHeight="1" x14ac:dyDescent="0.45">
      <c r="A39" s="8" t="s">
        <v>64</v>
      </c>
      <c r="B39" s="12" t="s">
        <v>65</v>
      </c>
      <c r="C39" s="13">
        <v>0.20835000000000001</v>
      </c>
      <c r="D39" s="13">
        <v>0.21265100000000001</v>
      </c>
      <c r="E39" s="13">
        <v>0.216005</v>
      </c>
      <c r="F39" s="13">
        <v>0.21882499999999999</v>
      </c>
      <c r="G39" s="13">
        <v>0.221357</v>
      </c>
      <c r="H39" s="13">
        <v>0.22359499999999999</v>
      </c>
      <c r="I39" s="13">
        <v>0.22556399999999999</v>
      </c>
      <c r="J39" s="13">
        <v>0.22728200000000001</v>
      </c>
      <c r="K39" s="13">
        <v>0.229048</v>
      </c>
      <c r="L39" s="13">
        <v>0.231239</v>
      </c>
      <c r="M39" s="13">
        <v>0.23377800000000001</v>
      </c>
      <c r="N39" s="13">
        <v>0.236429</v>
      </c>
      <c r="O39" s="13">
        <v>0.23925099999999999</v>
      </c>
      <c r="P39" s="13">
        <v>0.24210899999999999</v>
      </c>
      <c r="Q39" s="13">
        <v>0.24488299999999999</v>
      </c>
      <c r="R39" s="13">
        <v>0.247781</v>
      </c>
      <c r="S39" s="13">
        <v>0.25100699999999998</v>
      </c>
      <c r="T39" s="13">
        <v>0.25440600000000002</v>
      </c>
      <c r="U39" s="13">
        <v>0.25775799999999999</v>
      </c>
      <c r="V39" s="13">
        <v>0.26089699999999999</v>
      </c>
      <c r="W39" s="13">
        <v>0.26400499999999999</v>
      </c>
      <c r="X39" s="13">
        <v>0.26719700000000002</v>
      </c>
      <c r="Y39" s="13">
        <v>0.27036199999999999</v>
      </c>
      <c r="Z39" s="13">
        <v>0.27355200000000002</v>
      </c>
      <c r="AA39" s="13">
        <v>0.27668599999999999</v>
      </c>
      <c r="AB39" s="13">
        <v>0.27978700000000001</v>
      </c>
      <c r="AC39" s="13">
        <v>0.28293800000000002</v>
      </c>
      <c r="AD39" s="13">
        <v>0.28620099999999998</v>
      </c>
      <c r="AE39" s="13">
        <v>0.28944199999999998</v>
      </c>
      <c r="AF39" s="13">
        <v>0.292717</v>
      </c>
      <c r="AG39" s="13">
        <v>0.296124</v>
      </c>
      <c r="AH39" s="13">
        <v>0.29957400000000001</v>
      </c>
      <c r="AI39" s="14">
        <v>1.1783E-2</v>
      </c>
    </row>
    <row r="40" spans="1:35" ht="15" customHeight="1" x14ac:dyDescent="0.45">
      <c r="A40" s="8" t="s">
        <v>66</v>
      </c>
      <c r="B40" s="12" t="s">
        <v>67</v>
      </c>
      <c r="C40" s="13">
        <v>6.8360000000000004E-2</v>
      </c>
      <c r="D40" s="13">
        <v>6.8026000000000003E-2</v>
      </c>
      <c r="E40" s="13">
        <v>6.7716999999999999E-2</v>
      </c>
      <c r="F40" s="13">
        <v>6.7414000000000002E-2</v>
      </c>
      <c r="G40" s="13">
        <v>6.7088999999999996E-2</v>
      </c>
      <c r="H40" s="13">
        <v>6.6740999999999995E-2</v>
      </c>
      <c r="I40" s="13">
        <v>6.6377000000000005E-2</v>
      </c>
      <c r="J40" s="13">
        <v>6.5984000000000001E-2</v>
      </c>
      <c r="K40" s="13">
        <v>6.5562999999999996E-2</v>
      </c>
      <c r="L40" s="13">
        <v>6.5169000000000005E-2</v>
      </c>
      <c r="M40" s="13">
        <v>6.4802999999999999E-2</v>
      </c>
      <c r="N40" s="13">
        <v>6.4477000000000007E-2</v>
      </c>
      <c r="O40" s="13">
        <v>6.4197000000000004E-2</v>
      </c>
      <c r="P40" s="13">
        <v>6.3935000000000006E-2</v>
      </c>
      <c r="Q40" s="13">
        <v>6.3707E-2</v>
      </c>
      <c r="R40" s="13">
        <v>6.3516000000000003E-2</v>
      </c>
      <c r="S40" s="13">
        <v>6.3362000000000002E-2</v>
      </c>
      <c r="T40" s="13">
        <v>6.3237000000000002E-2</v>
      </c>
      <c r="U40" s="13">
        <v>6.3135999999999998E-2</v>
      </c>
      <c r="V40" s="13">
        <v>6.3062000000000007E-2</v>
      </c>
      <c r="W40" s="13">
        <v>6.3010999999999998E-2</v>
      </c>
      <c r="X40" s="13">
        <v>6.2993999999999994E-2</v>
      </c>
      <c r="Y40" s="13">
        <v>6.3019000000000006E-2</v>
      </c>
      <c r="Z40" s="13">
        <v>6.3083E-2</v>
      </c>
      <c r="AA40" s="13">
        <v>6.3197000000000003E-2</v>
      </c>
      <c r="AB40" s="13">
        <v>6.3370999999999997E-2</v>
      </c>
      <c r="AC40" s="13">
        <v>6.3605999999999996E-2</v>
      </c>
      <c r="AD40" s="13">
        <v>6.3898999999999997E-2</v>
      </c>
      <c r="AE40" s="13">
        <v>6.4237000000000002E-2</v>
      </c>
      <c r="AF40" s="13">
        <v>6.4572000000000004E-2</v>
      </c>
      <c r="AG40" s="13">
        <v>6.4903000000000002E-2</v>
      </c>
      <c r="AH40" s="13">
        <v>6.5230999999999997E-2</v>
      </c>
      <c r="AI40" s="14">
        <v>-1.5100000000000001E-3</v>
      </c>
    </row>
    <row r="41" spans="1:35" ht="15" customHeight="1" x14ac:dyDescent="0.45">
      <c r="A41" s="8" t="s">
        <v>68</v>
      </c>
      <c r="B41" s="12" t="s">
        <v>69</v>
      </c>
      <c r="C41" s="13">
        <v>0.25604500000000002</v>
      </c>
      <c r="D41" s="13">
        <v>0.23879600000000001</v>
      </c>
      <c r="E41" s="13">
        <v>0.230631</v>
      </c>
      <c r="F41" s="13">
        <v>0.22553400000000001</v>
      </c>
      <c r="G41" s="13">
        <v>0.221581</v>
      </c>
      <c r="H41" s="13">
        <v>0.21904199999999999</v>
      </c>
      <c r="I41" s="13">
        <v>0.21710199999999999</v>
      </c>
      <c r="J41" s="13">
        <v>0.21512899999999999</v>
      </c>
      <c r="K41" s="13">
        <v>0.213755</v>
      </c>
      <c r="L41" s="13">
        <v>0.21294299999999999</v>
      </c>
      <c r="M41" s="13">
        <v>0.212843</v>
      </c>
      <c r="N41" s="13">
        <v>0.20053499999999999</v>
      </c>
      <c r="O41" s="13">
        <v>0.19170400000000001</v>
      </c>
      <c r="P41" s="13">
        <v>0.186775</v>
      </c>
      <c r="Q41" s="13">
        <v>0.185498</v>
      </c>
      <c r="R41" s="13">
        <v>0.185061</v>
      </c>
      <c r="S41" s="13">
        <v>0.18565599999999999</v>
      </c>
      <c r="T41" s="13">
        <v>0.18668299999999999</v>
      </c>
      <c r="U41" s="13">
        <v>0.18784400000000001</v>
      </c>
      <c r="V41" s="13">
        <v>0.18893199999999999</v>
      </c>
      <c r="W41" s="13">
        <v>0.19007099999999999</v>
      </c>
      <c r="X41" s="13">
        <v>0.18820200000000001</v>
      </c>
      <c r="Y41" s="13">
        <v>0.18690999999999999</v>
      </c>
      <c r="Z41" s="13">
        <v>0.18611800000000001</v>
      </c>
      <c r="AA41" s="13">
        <v>0.18571799999999999</v>
      </c>
      <c r="AB41" s="13">
        <v>0.18534500000000001</v>
      </c>
      <c r="AC41" s="13">
        <v>0.185026</v>
      </c>
      <c r="AD41" s="13">
        <v>0.18479200000000001</v>
      </c>
      <c r="AE41" s="13">
        <v>0.18456900000000001</v>
      </c>
      <c r="AF41" s="13">
        <v>0.184418</v>
      </c>
      <c r="AG41" s="13">
        <v>0.184392</v>
      </c>
      <c r="AH41" s="13">
        <v>0.184448</v>
      </c>
      <c r="AI41" s="14">
        <v>-1.0524E-2</v>
      </c>
    </row>
    <row r="42" spans="1:35" ht="15" customHeight="1" x14ac:dyDescent="0.45">
      <c r="A42" s="8" t="s">
        <v>70</v>
      </c>
      <c r="B42" s="12" t="s">
        <v>71</v>
      </c>
      <c r="C42" s="13">
        <v>3.5947E-2</v>
      </c>
      <c r="D42" s="13">
        <v>3.6193000000000003E-2</v>
      </c>
      <c r="E42" s="13">
        <v>3.6456000000000002E-2</v>
      </c>
      <c r="F42" s="13">
        <v>3.6725000000000001E-2</v>
      </c>
      <c r="G42" s="13">
        <v>3.6989000000000001E-2</v>
      </c>
      <c r="H42" s="13">
        <v>3.7248000000000003E-2</v>
      </c>
      <c r="I42" s="13">
        <v>3.7506999999999999E-2</v>
      </c>
      <c r="J42" s="13">
        <v>3.7755999999999998E-2</v>
      </c>
      <c r="K42" s="13">
        <v>3.7990999999999997E-2</v>
      </c>
      <c r="L42" s="13">
        <v>3.8225000000000002E-2</v>
      </c>
      <c r="M42" s="13">
        <v>3.8461000000000002E-2</v>
      </c>
      <c r="N42" s="13">
        <v>3.8720999999999998E-2</v>
      </c>
      <c r="O42" s="13">
        <v>3.8995000000000002E-2</v>
      </c>
      <c r="P42" s="13">
        <v>3.9265000000000001E-2</v>
      </c>
      <c r="Q42" s="13">
        <v>3.9536000000000002E-2</v>
      </c>
      <c r="R42" s="13">
        <v>3.9813000000000001E-2</v>
      </c>
      <c r="S42" s="13">
        <v>4.0094999999999999E-2</v>
      </c>
      <c r="T42" s="13">
        <v>4.0372999999999999E-2</v>
      </c>
      <c r="U42" s="13">
        <v>4.0646000000000002E-2</v>
      </c>
      <c r="V42" s="13">
        <v>4.0913999999999999E-2</v>
      </c>
      <c r="W42" s="13">
        <v>4.1175000000000003E-2</v>
      </c>
      <c r="X42" s="13">
        <v>4.1436000000000001E-2</v>
      </c>
      <c r="Y42" s="13">
        <v>4.1697999999999999E-2</v>
      </c>
      <c r="Z42" s="13">
        <v>4.1958000000000002E-2</v>
      </c>
      <c r="AA42" s="13">
        <v>4.2221000000000002E-2</v>
      </c>
      <c r="AB42" s="13">
        <v>4.2491000000000001E-2</v>
      </c>
      <c r="AC42" s="13">
        <v>4.2768E-2</v>
      </c>
      <c r="AD42" s="13">
        <v>4.3050999999999999E-2</v>
      </c>
      <c r="AE42" s="13">
        <v>4.3334999999999999E-2</v>
      </c>
      <c r="AF42" s="13">
        <v>4.3617999999999997E-2</v>
      </c>
      <c r="AG42" s="13">
        <v>4.3899000000000001E-2</v>
      </c>
      <c r="AH42" s="13">
        <v>4.4179000000000003E-2</v>
      </c>
      <c r="AI42" s="14">
        <v>6.6740000000000002E-3</v>
      </c>
    </row>
    <row r="43" spans="1:35" ht="15" customHeight="1" x14ac:dyDescent="0.45">
      <c r="A43" s="8" t="s">
        <v>72</v>
      </c>
      <c r="B43" s="12" t="s">
        <v>73</v>
      </c>
      <c r="C43" s="13">
        <v>2.5829999999999999E-2</v>
      </c>
      <c r="D43" s="13">
        <v>2.6223E-2</v>
      </c>
      <c r="E43" s="13">
        <v>2.6616999999999998E-2</v>
      </c>
      <c r="F43" s="13">
        <v>2.7004E-2</v>
      </c>
      <c r="G43" s="13">
        <v>2.7380000000000002E-2</v>
      </c>
      <c r="H43" s="13">
        <v>2.7743E-2</v>
      </c>
      <c r="I43" s="13">
        <v>2.8094999999999998E-2</v>
      </c>
      <c r="J43" s="13">
        <v>2.8427000000000001E-2</v>
      </c>
      <c r="K43" s="13">
        <v>2.8733999999999999E-2</v>
      </c>
      <c r="L43" s="13">
        <v>2.9076000000000001E-2</v>
      </c>
      <c r="M43" s="13">
        <v>2.9453E-2</v>
      </c>
      <c r="N43" s="13">
        <v>2.9870000000000001E-2</v>
      </c>
      <c r="O43" s="13">
        <v>3.0334E-2</v>
      </c>
      <c r="P43" s="13">
        <v>3.0831000000000001E-2</v>
      </c>
      <c r="Q43" s="13">
        <v>3.1371000000000003E-2</v>
      </c>
      <c r="R43" s="13">
        <v>3.1956999999999999E-2</v>
      </c>
      <c r="S43" s="13">
        <v>3.2543000000000002E-2</v>
      </c>
      <c r="T43" s="13">
        <v>3.3121999999999999E-2</v>
      </c>
      <c r="U43" s="13">
        <v>3.3695000000000003E-2</v>
      </c>
      <c r="V43" s="13">
        <v>3.4261E-2</v>
      </c>
      <c r="W43" s="13">
        <v>3.4819999999999997E-2</v>
      </c>
      <c r="X43" s="13">
        <v>3.5375999999999998E-2</v>
      </c>
      <c r="Y43" s="13">
        <v>3.5930999999999998E-2</v>
      </c>
      <c r="Z43" s="13">
        <v>3.6481E-2</v>
      </c>
      <c r="AA43" s="13">
        <v>3.7032000000000002E-2</v>
      </c>
      <c r="AB43" s="13">
        <v>3.7586000000000001E-2</v>
      </c>
      <c r="AC43" s="13">
        <v>3.8143000000000003E-2</v>
      </c>
      <c r="AD43" s="13">
        <v>3.8702E-2</v>
      </c>
      <c r="AE43" s="13">
        <v>3.9260000000000003E-2</v>
      </c>
      <c r="AF43" s="13">
        <v>3.9815000000000003E-2</v>
      </c>
      <c r="AG43" s="13">
        <v>4.0365999999999999E-2</v>
      </c>
      <c r="AH43" s="13">
        <v>4.0912999999999998E-2</v>
      </c>
      <c r="AI43" s="14">
        <v>1.4947E-2</v>
      </c>
    </row>
    <row r="44" spans="1:35" ht="15" customHeight="1" x14ac:dyDescent="0.45">
      <c r="A44" s="8" t="s">
        <v>74</v>
      </c>
      <c r="B44" s="12" t="s">
        <v>75</v>
      </c>
      <c r="C44" s="13">
        <v>0.20808299999999999</v>
      </c>
      <c r="D44" s="13">
        <v>0.20495099999999999</v>
      </c>
      <c r="E44" s="13">
        <v>0.20144400000000001</v>
      </c>
      <c r="F44" s="13">
        <v>0.19812399999999999</v>
      </c>
      <c r="G44" s="13">
        <v>0.19530900000000001</v>
      </c>
      <c r="H44" s="13">
        <v>0.19306400000000001</v>
      </c>
      <c r="I44" s="13">
        <v>0.19136800000000001</v>
      </c>
      <c r="J44" s="13">
        <v>0.190277</v>
      </c>
      <c r="K44" s="13">
        <v>0.19003100000000001</v>
      </c>
      <c r="L44" s="13">
        <v>0.19079599999999999</v>
      </c>
      <c r="M44" s="13">
        <v>0.192493</v>
      </c>
      <c r="N44" s="13">
        <v>0.1948</v>
      </c>
      <c r="O44" s="13">
        <v>0.19772600000000001</v>
      </c>
      <c r="P44" s="13">
        <v>0.20114699999999999</v>
      </c>
      <c r="Q44" s="13">
        <v>0.20486599999999999</v>
      </c>
      <c r="R44" s="13">
        <v>0.20885100000000001</v>
      </c>
      <c r="S44" s="13">
        <v>0.21329999999999999</v>
      </c>
      <c r="T44" s="13">
        <v>0.21798799999999999</v>
      </c>
      <c r="U44" s="13">
        <v>0.222723</v>
      </c>
      <c r="V44" s="13">
        <v>0.227242</v>
      </c>
      <c r="W44" s="13">
        <v>0.231576</v>
      </c>
      <c r="X44" s="13">
        <v>0.23571900000000001</v>
      </c>
      <c r="Y44" s="13">
        <v>0.23938100000000001</v>
      </c>
      <c r="Z44" s="13">
        <v>0.242558</v>
      </c>
      <c r="AA44" s="13">
        <v>0.24543699999999999</v>
      </c>
      <c r="AB44" s="13">
        <v>0.24821099999999999</v>
      </c>
      <c r="AC44" s="13">
        <v>0.25095699999999999</v>
      </c>
      <c r="AD44" s="13">
        <v>0.25370999999999999</v>
      </c>
      <c r="AE44" s="13">
        <v>0.25636300000000001</v>
      </c>
      <c r="AF44" s="13">
        <v>0.25897700000000001</v>
      </c>
      <c r="AG44" s="13">
        <v>0.26162000000000002</v>
      </c>
      <c r="AH44" s="13">
        <v>0.264239</v>
      </c>
      <c r="AI44" s="14">
        <v>7.737E-3</v>
      </c>
    </row>
    <row r="45" spans="1:35" ht="15" customHeight="1" x14ac:dyDescent="0.45">
      <c r="A45" s="8" t="s">
        <v>76</v>
      </c>
      <c r="B45" s="12" t="s">
        <v>77</v>
      </c>
      <c r="C45" s="13">
        <v>8.7326000000000001E-2</v>
      </c>
      <c r="D45" s="13">
        <v>8.4899000000000002E-2</v>
      </c>
      <c r="E45" s="13">
        <v>8.2296999999999995E-2</v>
      </c>
      <c r="F45" s="13">
        <v>7.9729999999999995E-2</v>
      </c>
      <c r="G45" s="13">
        <v>7.7313999999999994E-2</v>
      </c>
      <c r="H45" s="13">
        <v>7.5060000000000002E-2</v>
      </c>
      <c r="I45" s="13">
        <v>7.2930999999999996E-2</v>
      </c>
      <c r="J45" s="13">
        <v>7.0951E-2</v>
      </c>
      <c r="K45" s="13">
        <v>6.9189000000000001E-2</v>
      </c>
      <c r="L45" s="13">
        <v>6.7692000000000002E-2</v>
      </c>
      <c r="M45" s="13">
        <v>6.6407999999999995E-2</v>
      </c>
      <c r="N45" s="13">
        <v>6.5201999999999996E-2</v>
      </c>
      <c r="O45" s="13">
        <v>6.4068E-2</v>
      </c>
      <c r="P45" s="13">
        <v>6.2961000000000003E-2</v>
      </c>
      <c r="Q45" s="13">
        <v>6.1802999999999997E-2</v>
      </c>
      <c r="R45" s="13">
        <v>6.0587000000000002E-2</v>
      </c>
      <c r="S45" s="13">
        <v>5.9361999999999998E-2</v>
      </c>
      <c r="T45" s="13">
        <v>5.8061000000000001E-2</v>
      </c>
      <c r="U45" s="13">
        <v>5.6781999999999999E-2</v>
      </c>
      <c r="V45" s="13">
        <v>5.5481000000000003E-2</v>
      </c>
      <c r="W45" s="13">
        <v>5.4179999999999999E-2</v>
      </c>
      <c r="X45" s="13">
        <v>5.2900000000000003E-2</v>
      </c>
      <c r="Y45" s="13">
        <v>5.16E-2</v>
      </c>
      <c r="Z45" s="13">
        <v>5.0269000000000001E-2</v>
      </c>
      <c r="AA45" s="13">
        <v>4.8920999999999999E-2</v>
      </c>
      <c r="AB45" s="13">
        <v>4.7536000000000002E-2</v>
      </c>
      <c r="AC45" s="13">
        <v>4.6108999999999997E-2</v>
      </c>
      <c r="AD45" s="13">
        <v>4.4636000000000002E-2</v>
      </c>
      <c r="AE45" s="13">
        <v>4.3078999999999999E-2</v>
      </c>
      <c r="AF45" s="13">
        <v>4.1451000000000002E-2</v>
      </c>
      <c r="AG45" s="13">
        <v>3.9722E-2</v>
      </c>
      <c r="AH45" s="13">
        <v>3.7878000000000002E-2</v>
      </c>
      <c r="AI45" s="14">
        <v>-2.6585000000000001E-2</v>
      </c>
    </row>
    <row r="46" spans="1:35" ht="15" customHeight="1" x14ac:dyDescent="0.45">
      <c r="A46" s="8" t="s">
        <v>78</v>
      </c>
      <c r="B46" s="12" t="s">
        <v>79</v>
      </c>
      <c r="C46" s="13">
        <v>8.7068000000000006E-2</v>
      </c>
      <c r="D46" s="13">
        <v>8.2974999999999993E-2</v>
      </c>
      <c r="E46" s="13">
        <v>8.1054000000000001E-2</v>
      </c>
      <c r="F46" s="13">
        <v>8.1338999999999995E-2</v>
      </c>
      <c r="G46" s="13">
        <v>8.1551999999999999E-2</v>
      </c>
      <c r="H46" s="13">
        <v>8.1741999999999995E-2</v>
      </c>
      <c r="I46" s="13">
        <v>8.1824999999999995E-2</v>
      </c>
      <c r="J46" s="13">
        <v>8.1792000000000004E-2</v>
      </c>
      <c r="K46" s="13">
        <v>8.1794000000000006E-2</v>
      </c>
      <c r="L46" s="13">
        <v>8.1753000000000006E-2</v>
      </c>
      <c r="M46" s="13">
        <v>8.1711000000000006E-2</v>
      </c>
      <c r="N46" s="13">
        <v>8.1574999999999995E-2</v>
      </c>
      <c r="O46" s="13">
        <v>8.1370999999999999E-2</v>
      </c>
      <c r="P46" s="13">
        <v>8.1004000000000007E-2</v>
      </c>
      <c r="Q46" s="13">
        <v>8.0406000000000005E-2</v>
      </c>
      <c r="R46" s="13">
        <v>7.9596E-2</v>
      </c>
      <c r="S46" s="13">
        <v>7.8668000000000002E-2</v>
      </c>
      <c r="T46" s="13">
        <v>7.7636999999999998E-2</v>
      </c>
      <c r="U46" s="13">
        <v>7.6470999999999997E-2</v>
      </c>
      <c r="V46" s="13">
        <v>7.5204999999999994E-2</v>
      </c>
      <c r="W46" s="13">
        <v>7.3893E-2</v>
      </c>
      <c r="X46" s="13">
        <v>7.2623999999999994E-2</v>
      </c>
      <c r="Y46" s="13">
        <v>7.1430999999999994E-2</v>
      </c>
      <c r="Z46" s="13">
        <v>7.0263999999999993E-2</v>
      </c>
      <c r="AA46" s="13">
        <v>6.9203000000000001E-2</v>
      </c>
      <c r="AB46" s="13">
        <v>6.8248000000000003E-2</v>
      </c>
      <c r="AC46" s="13">
        <v>6.7405999999999994E-2</v>
      </c>
      <c r="AD46" s="13">
        <v>6.6669000000000006E-2</v>
      </c>
      <c r="AE46" s="13">
        <v>6.6037999999999999E-2</v>
      </c>
      <c r="AF46" s="13">
        <v>6.5499000000000002E-2</v>
      </c>
      <c r="AG46" s="13">
        <v>6.5074999999999994E-2</v>
      </c>
      <c r="AH46" s="13">
        <v>6.4744999999999997E-2</v>
      </c>
      <c r="AI46" s="14">
        <v>-9.5099999999999994E-3</v>
      </c>
    </row>
    <row r="47" spans="1:35" ht="15" customHeight="1" x14ac:dyDescent="0.45">
      <c r="A47" s="8" t="s">
        <v>80</v>
      </c>
      <c r="B47" s="12" t="s">
        <v>81</v>
      </c>
      <c r="C47" s="13">
        <v>1.4984409999999999</v>
      </c>
      <c r="D47" s="13">
        <v>1.531728</v>
      </c>
      <c r="E47" s="13">
        <v>1.554379</v>
      </c>
      <c r="F47" s="13">
        <v>1.5574110000000001</v>
      </c>
      <c r="G47" s="13">
        <v>1.5576110000000001</v>
      </c>
      <c r="H47" s="13">
        <v>1.559407</v>
      </c>
      <c r="I47" s="13">
        <v>1.5614399999999999</v>
      </c>
      <c r="J47" s="13">
        <v>1.5730759999999999</v>
      </c>
      <c r="K47" s="13">
        <v>1.5854999999999999</v>
      </c>
      <c r="L47" s="13">
        <v>1.600948</v>
      </c>
      <c r="M47" s="13">
        <v>1.619111</v>
      </c>
      <c r="N47" s="13">
        <v>1.6379079999999999</v>
      </c>
      <c r="O47" s="13">
        <v>1.657821</v>
      </c>
      <c r="P47" s="13">
        <v>1.6784889999999999</v>
      </c>
      <c r="Q47" s="13">
        <v>1.6981930000000001</v>
      </c>
      <c r="R47" s="13">
        <v>1.721085</v>
      </c>
      <c r="S47" s="13">
        <v>1.7438750000000001</v>
      </c>
      <c r="T47" s="13">
        <v>1.7673509999999999</v>
      </c>
      <c r="U47" s="13">
        <v>1.7910870000000001</v>
      </c>
      <c r="V47" s="13">
        <v>1.814111</v>
      </c>
      <c r="W47" s="13">
        <v>1.8377209999999999</v>
      </c>
      <c r="X47" s="13">
        <v>1.8629519999999999</v>
      </c>
      <c r="Y47" s="13">
        <v>1.8881760000000001</v>
      </c>
      <c r="Z47" s="13">
        <v>1.914072</v>
      </c>
      <c r="AA47" s="13">
        <v>1.9408030000000001</v>
      </c>
      <c r="AB47" s="13">
        <v>1.9677370000000001</v>
      </c>
      <c r="AC47" s="13">
        <v>1.995857</v>
      </c>
      <c r="AD47" s="13">
        <v>2.0253869999999998</v>
      </c>
      <c r="AE47" s="13">
        <v>2.0550419999999998</v>
      </c>
      <c r="AF47" s="13">
        <v>2.085337</v>
      </c>
      <c r="AG47" s="13">
        <v>2.116628</v>
      </c>
      <c r="AH47" s="13">
        <v>2.1483949999999998</v>
      </c>
      <c r="AI47" s="14">
        <v>1.1690000000000001E-2</v>
      </c>
    </row>
    <row r="48" spans="1:35" ht="15" customHeight="1" x14ac:dyDescent="0.45">
      <c r="A48" s="8" t="s">
        <v>82</v>
      </c>
      <c r="B48" s="11" t="s">
        <v>83</v>
      </c>
      <c r="C48" s="15">
        <v>4.9017080000000002</v>
      </c>
      <c r="D48" s="15">
        <v>4.8231840000000004</v>
      </c>
      <c r="E48" s="15">
        <v>4.9263599999999999</v>
      </c>
      <c r="F48" s="15">
        <v>4.9276160000000004</v>
      </c>
      <c r="G48" s="15">
        <v>4.9203169999999998</v>
      </c>
      <c r="H48" s="15">
        <v>4.9142039999999998</v>
      </c>
      <c r="I48" s="15">
        <v>4.906396</v>
      </c>
      <c r="J48" s="15">
        <v>4.907807</v>
      </c>
      <c r="K48" s="15">
        <v>4.9144909999999999</v>
      </c>
      <c r="L48" s="15">
        <v>4.9305019999999997</v>
      </c>
      <c r="M48" s="15">
        <v>4.9554549999999997</v>
      </c>
      <c r="N48" s="15">
        <v>4.9718049999999998</v>
      </c>
      <c r="O48" s="15">
        <v>4.9959790000000002</v>
      </c>
      <c r="P48" s="15">
        <v>5.027018</v>
      </c>
      <c r="Q48" s="15">
        <v>5.0606580000000001</v>
      </c>
      <c r="R48" s="15">
        <v>5.0991770000000001</v>
      </c>
      <c r="S48" s="15">
        <v>5.1429840000000002</v>
      </c>
      <c r="T48" s="15">
        <v>5.1901719999999996</v>
      </c>
      <c r="U48" s="15">
        <v>5.2390270000000001</v>
      </c>
      <c r="V48" s="15">
        <v>5.286225</v>
      </c>
      <c r="W48" s="15">
        <v>5.3336040000000002</v>
      </c>
      <c r="X48" s="15">
        <v>5.380973</v>
      </c>
      <c r="Y48" s="15">
        <v>5.4294229999999999</v>
      </c>
      <c r="Z48" s="15">
        <v>5.4796170000000002</v>
      </c>
      <c r="AA48" s="15">
        <v>5.5306940000000004</v>
      </c>
      <c r="AB48" s="15">
        <v>5.581798</v>
      </c>
      <c r="AC48" s="15">
        <v>5.6358329999999999</v>
      </c>
      <c r="AD48" s="15">
        <v>5.6931399999999996</v>
      </c>
      <c r="AE48" s="15">
        <v>5.7506259999999996</v>
      </c>
      <c r="AF48" s="15">
        <v>5.8093199999999996</v>
      </c>
      <c r="AG48" s="15">
        <v>5.8709809999999996</v>
      </c>
      <c r="AH48" s="15">
        <v>5.9334150000000001</v>
      </c>
      <c r="AI48" s="16">
        <v>6.1809999999999999E-3</v>
      </c>
    </row>
    <row r="50" spans="1:35" ht="15" customHeight="1" x14ac:dyDescent="0.45">
      <c r="B50" s="11" t="s">
        <v>84</v>
      </c>
    </row>
    <row r="51" spans="1:35" ht="15" customHeight="1" x14ac:dyDescent="0.45">
      <c r="A51" s="8" t="s">
        <v>85</v>
      </c>
      <c r="B51" s="12" t="s">
        <v>55</v>
      </c>
      <c r="C51" s="13">
        <v>3.7959489999999998</v>
      </c>
      <c r="D51" s="13">
        <v>3.6940870000000001</v>
      </c>
      <c r="E51" s="13">
        <v>3.6075400000000002</v>
      </c>
      <c r="F51" s="13">
        <v>3.5934979999999999</v>
      </c>
      <c r="G51" s="13">
        <v>3.5758390000000002</v>
      </c>
      <c r="H51" s="13">
        <v>3.55768</v>
      </c>
      <c r="I51" s="13">
        <v>3.5350820000000001</v>
      </c>
      <c r="J51" s="13">
        <v>3.5081929999999999</v>
      </c>
      <c r="K51" s="13">
        <v>3.4808750000000002</v>
      </c>
      <c r="L51" s="13">
        <v>3.454825</v>
      </c>
      <c r="M51" s="13">
        <v>3.431918</v>
      </c>
      <c r="N51" s="13">
        <v>3.4095819999999999</v>
      </c>
      <c r="O51" s="13">
        <v>3.39093</v>
      </c>
      <c r="P51" s="13">
        <v>3.37276</v>
      </c>
      <c r="Q51" s="13">
        <v>3.353904</v>
      </c>
      <c r="R51" s="13">
        <v>3.334873</v>
      </c>
      <c r="S51" s="13">
        <v>3.31813</v>
      </c>
      <c r="T51" s="13">
        <v>3.3033190000000001</v>
      </c>
      <c r="U51" s="13">
        <v>3.2878430000000001</v>
      </c>
      <c r="V51" s="13">
        <v>3.2729910000000002</v>
      </c>
      <c r="W51" s="13">
        <v>3.2580480000000001</v>
      </c>
      <c r="X51" s="13">
        <v>3.2444820000000001</v>
      </c>
      <c r="Y51" s="13">
        <v>3.231506</v>
      </c>
      <c r="Z51" s="13">
        <v>3.2180170000000001</v>
      </c>
      <c r="AA51" s="13">
        <v>3.2049310000000002</v>
      </c>
      <c r="AB51" s="13">
        <v>3.1922600000000001</v>
      </c>
      <c r="AC51" s="13">
        <v>3.1795040000000001</v>
      </c>
      <c r="AD51" s="13">
        <v>3.166553</v>
      </c>
      <c r="AE51" s="13">
        <v>3.153451</v>
      </c>
      <c r="AF51" s="13">
        <v>3.1400939999999999</v>
      </c>
      <c r="AG51" s="13">
        <v>3.1268060000000002</v>
      </c>
      <c r="AH51" s="13">
        <v>3.1131660000000001</v>
      </c>
      <c r="AI51" s="14">
        <v>-6.3759999999999997E-3</v>
      </c>
    </row>
    <row r="52" spans="1:35" ht="15" customHeight="1" x14ac:dyDescent="0.45">
      <c r="A52" s="8" t="s">
        <v>86</v>
      </c>
      <c r="B52" s="12" t="s">
        <v>57</v>
      </c>
      <c r="C52" s="13">
        <v>6.0571E-2</v>
      </c>
      <c r="D52" s="13">
        <v>5.2993999999999999E-2</v>
      </c>
      <c r="E52" s="13">
        <v>5.9462000000000001E-2</v>
      </c>
      <c r="F52" s="13">
        <v>5.9247000000000001E-2</v>
      </c>
      <c r="G52" s="13">
        <v>5.8909999999999997E-2</v>
      </c>
      <c r="H52" s="13">
        <v>5.8560000000000001E-2</v>
      </c>
      <c r="I52" s="13">
        <v>5.8153999999999997E-2</v>
      </c>
      <c r="J52" s="13">
        <v>5.7736999999999997E-2</v>
      </c>
      <c r="K52" s="13">
        <v>5.7354000000000002E-2</v>
      </c>
      <c r="L52" s="13">
        <v>5.6975999999999999E-2</v>
      </c>
      <c r="M52" s="13">
        <v>5.6651E-2</v>
      </c>
      <c r="N52" s="13">
        <v>5.6307999999999997E-2</v>
      </c>
      <c r="O52" s="13">
        <v>5.5961999999999998E-2</v>
      </c>
      <c r="P52" s="13">
        <v>5.5627000000000003E-2</v>
      </c>
      <c r="Q52" s="13">
        <v>5.5288999999999998E-2</v>
      </c>
      <c r="R52" s="13">
        <v>5.4960000000000002E-2</v>
      </c>
      <c r="S52" s="13">
        <v>5.4711000000000003E-2</v>
      </c>
      <c r="T52" s="13">
        <v>5.4593999999999997E-2</v>
      </c>
      <c r="U52" s="13">
        <v>5.4584000000000001E-2</v>
      </c>
      <c r="V52" s="13">
        <v>5.4607999999999997E-2</v>
      </c>
      <c r="W52" s="13">
        <v>5.4625E-2</v>
      </c>
      <c r="X52" s="13">
        <v>5.466E-2</v>
      </c>
      <c r="Y52" s="13">
        <v>5.4705999999999998E-2</v>
      </c>
      <c r="Z52" s="13">
        <v>5.4729E-2</v>
      </c>
      <c r="AA52" s="13">
        <v>5.4754999999999998E-2</v>
      </c>
      <c r="AB52" s="13">
        <v>5.4764E-2</v>
      </c>
      <c r="AC52" s="13">
        <v>5.4790999999999999E-2</v>
      </c>
      <c r="AD52" s="13">
        <v>5.4816999999999998E-2</v>
      </c>
      <c r="AE52" s="13">
        <v>5.4829999999999997E-2</v>
      </c>
      <c r="AF52" s="13">
        <v>5.4861E-2</v>
      </c>
      <c r="AG52" s="13">
        <v>5.4894999999999999E-2</v>
      </c>
      <c r="AH52" s="13">
        <v>5.4914999999999999E-2</v>
      </c>
      <c r="AI52" s="14">
        <v>-3.1570000000000001E-3</v>
      </c>
    </row>
    <row r="53" spans="1:35" ht="15" customHeight="1" x14ac:dyDescent="0.45">
      <c r="A53" s="8" t="s">
        <v>87</v>
      </c>
      <c r="B53" s="12" t="s">
        <v>59</v>
      </c>
      <c r="C53" s="13">
        <v>0.99819400000000003</v>
      </c>
      <c r="D53" s="13">
        <v>1.000704</v>
      </c>
      <c r="E53" s="13">
        <v>1.0022470000000001</v>
      </c>
      <c r="F53" s="13">
        <v>1.005484</v>
      </c>
      <c r="G53" s="13">
        <v>1.0094510000000001</v>
      </c>
      <c r="H53" s="13">
        <v>1.0143850000000001</v>
      </c>
      <c r="I53" s="13">
        <v>1.0194669999999999</v>
      </c>
      <c r="J53" s="13">
        <v>1.0243040000000001</v>
      </c>
      <c r="K53" s="13">
        <v>1.02928</v>
      </c>
      <c r="L53" s="13">
        <v>1.0354620000000001</v>
      </c>
      <c r="M53" s="13">
        <v>1.0431839999999999</v>
      </c>
      <c r="N53" s="13">
        <v>1.049998</v>
      </c>
      <c r="O53" s="13">
        <v>1.0576989999999999</v>
      </c>
      <c r="P53" s="13">
        <v>1.0656110000000001</v>
      </c>
      <c r="Q53" s="13">
        <v>1.0729770000000001</v>
      </c>
      <c r="R53" s="13">
        <v>1.07995</v>
      </c>
      <c r="S53" s="13">
        <v>1.0871040000000001</v>
      </c>
      <c r="T53" s="13">
        <v>1.0942529999999999</v>
      </c>
      <c r="U53" s="13">
        <v>1.1005259999999999</v>
      </c>
      <c r="V53" s="13">
        <v>1.106147</v>
      </c>
      <c r="W53" s="13">
        <v>1.111402</v>
      </c>
      <c r="X53" s="13">
        <v>1.116676</v>
      </c>
      <c r="Y53" s="13">
        <v>1.1218649999999999</v>
      </c>
      <c r="Z53" s="13">
        <v>1.1270640000000001</v>
      </c>
      <c r="AA53" s="13">
        <v>1.1324639999999999</v>
      </c>
      <c r="AB53" s="13">
        <v>1.138388</v>
      </c>
      <c r="AC53" s="13">
        <v>1.1446080000000001</v>
      </c>
      <c r="AD53" s="13">
        <v>1.151105</v>
      </c>
      <c r="AE53" s="13">
        <v>1.157691</v>
      </c>
      <c r="AF53" s="13">
        <v>1.164493</v>
      </c>
      <c r="AG53" s="13">
        <v>1.1712370000000001</v>
      </c>
      <c r="AH53" s="13">
        <v>1.1779390000000001</v>
      </c>
      <c r="AI53" s="14">
        <v>5.3550000000000004E-3</v>
      </c>
    </row>
    <row r="54" spans="1:35" ht="15" customHeight="1" x14ac:dyDescent="0.45">
      <c r="A54" s="8" t="s">
        <v>88</v>
      </c>
      <c r="B54" s="12" t="s">
        <v>63</v>
      </c>
      <c r="C54" s="13">
        <v>0.102219</v>
      </c>
      <c r="D54" s="13">
        <v>0.10213999999999999</v>
      </c>
      <c r="E54" s="13">
        <v>0.102093</v>
      </c>
      <c r="F54" s="13">
        <v>0.10206899999999999</v>
      </c>
      <c r="G54" s="13">
        <v>0.10204000000000001</v>
      </c>
      <c r="H54" s="13">
        <v>0.102017</v>
      </c>
      <c r="I54" s="13">
        <v>0.10201300000000001</v>
      </c>
      <c r="J54" s="13">
        <v>0.101996</v>
      </c>
      <c r="K54" s="13">
        <v>0.10195799999999999</v>
      </c>
      <c r="L54" s="13">
        <v>0.10194</v>
      </c>
      <c r="M54" s="13">
        <v>0.10199900000000001</v>
      </c>
      <c r="N54" s="13">
        <v>0.102145</v>
      </c>
      <c r="O54" s="13">
        <v>0.102404</v>
      </c>
      <c r="P54" s="13">
        <v>0.102747</v>
      </c>
      <c r="Q54" s="13">
        <v>0.103195</v>
      </c>
      <c r="R54" s="13">
        <v>0.10370500000000001</v>
      </c>
      <c r="S54" s="13">
        <v>0.104282</v>
      </c>
      <c r="T54" s="13">
        <v>0.10489900000000001</v>
      </c>
      <c r="U54" s="13">
        <v>0.10555200000000001</v>
      </c>
      <c r="V54" s="13">
        <v>0.10621999999999999</v>
      </c>
      <c r="W54" s="13">
        <v>0.106902</v>
      </c>
      <c r="X54" s="13">
        <v>0.107608</v>
      </c>
      <c r="Y54" s="13">
        <v>0.10834100000000001</v>
      </c>
      <c r="Z54" s="13">
        <v>0.109097</v>
      </c>
      <c r="AA54" s="13">
        <v>0.10988199999999999</v>
      </c>
      <c r="AB54" s="13">
        <v>0.11070099999999999</v>
      </c>
      <c r="AC54" s="13">
        <v>0.11155</v>
      </c>
      <c r="AD54" s="13">
        <v>0.112418</v>
      </c>
      <c r="AE54" s="13">
        <v>0.11329400000000001</v>
      </c>
      <c r="AF54" s="13">
        <v>0.114162</v>
      </c>
      <c r="AG54" s="13">
        <v>0.11501400000000001</v>
      </c>
      <c r="AH54" s="13">
        <v>0.115843</v>
      </c>
      <c r="AI54" s="14">
        <v>4.0439999999999999E-3</v>
      </c>
    </row>
    <row r="55" spans="1:35" ht="15" customHeight="1" x14ac:dyDescent="0.45">
      <c r="A55" s="8" t="s">
        <v>89</v>
      </c>
      <c r="B55" s="12" t="s">
        <v>65</v>
      </c>
      <c r="C55" s="13">
        <v>3.8254999999999997E-2</v>
      </c>
      <c r="D55" s="13">
        <v>3.8837000000000003E-2</v>
      </c>
      <c r="E55" s="13">
        <v>3.9348000000000001E-2</v>
      </c>
      <c r="F55" s="13">
        <v>3.9896000000000001E-2</v>
      </c>
      <c r="G55" s="13">
        <v>4.0455999999999999E-2</v>
      </c>
      <c r="H55" s="13">
        <v>4.1035000000000002E-2</v>
      </c>
      <c r="I55" s="13">
        <v>4.1600999999999999E-2</v>
      </c>
      <c r="J55" s="13">
        <v>4.2140999999999998E-2</v>
      </c>
      <c r="K55" s="13">
        <v>4.2692000000000001E-2</v>
      </c>
      <c r="L55" s="13">
        <v>4.3250999999999998E-2</v>
      </c>
      <c r="M55" s="13">
        <v>4.3839999999999997E-2</v>
      </c>
      <c r="N55" s="13">
        <v>4.4351000000000002E-2</v>
      </c>
      <c r="O55" s="13">
        <v>4.4922999999999998E-2</v>
      </c>
      <c r="P55" s="13">
        <v>4.5523000000000001E-2</v>
      </c>
      <c r="Q55" s="13">
        <v>4.6109999999999998E-2</v>
      </c>
      <c r="R55" s="13">
        <v>4.6684000000000003E-2</v>
      </c>
      <c r="S55" s="13">
        <v>4.7260999999999997E-2</v>
      </c>
      <c r="T55" s="13">
        <v>4.7836999999999998E-2</v>
      </c>
      <c r="U55" s="13">
        <v>4.8417000000000002E-2</v>
      </c>
      <c r="V55" s="13">
        <v>4.9003999999999999E-2</v>
      </c>
      <c r="W55" s="13">
        <v>4.9602E-2</v>
      </c>
      <c r="X55" s="13">
        <v>5.0219E-2</v>
      </c>
      <c r="Y55" s="13">
        <v>5.0841999999999998E-2</v>
      </c>
      <c r="Z55" s="13">
        <v>5.1465999999999998E-2</v>
      </c>
      <c r="AA55" s="13">
        <v>5.2091999999999999E-2</v>
      </c>
      <c r="AB55" s="13">
        <v>5.2724E-2</v>
      </c>
      <c r="AC55" s="13">
        <v>5.3348E-2</v>
      </c>
      <c r="AD55" s="13">
        <v>5.3962999999999997E-2</v>
      </c>
      <c r="AE55" s="13">
        <v>5.4563E-2</v>
      </c>
      <c r="AF55" s="13">
        <v>5.5159E-2</v>
      </c>
      <c r="AG55" s="13">
        <v>5.5743000000000001E-2</v>
      </c>
      <c r="AH55" s="13">
        <v>5.6320000000000002E-2</v>
      </c>
      <c r="AI55" s="14">
        <v>1.2555E-2</v>
      </c>
    </row>
    <row r="56" spans="1:35" ht="15" customHeight="1" x14ac:dyDescent="0.45">
      <c r="A56" s="8" t="s">
        <v>90</v>
      </c>
      <c r="B56" s="12" t="s">
        <v>91</v>
      </c>
      <c r="C56" s="13">
        <v>0.230131</v>
      </c>
      <c r="D56" s="13">
        <v>0.23019300000000001</v>
      </c>
      <c r="E56" s="13">
        <v>0.229575</v>
      </c>
      <c r="F56" s="13">
        <v>0.229018</v>
      </c>
      <c r="G56" s="13">
        <v>0.228383</v>
      </c>
      <c r="H56" s="13">
        <v>0.227713</v>
      </c>
      <c r="I56" s="13">
        <v>0.226824</v>
      </c>
      <c r="J56" s="13">
        <v>0.22565099999999999</v>
      </c>
      <c r="K56" s="13">
        <v>0.224382</v>
      </c>
      <c r="L56" s="13">
        <v>0.223194</v>
      </c>
      <c r="M56" s="13">
        <v>0.222165</v>
      </c>
      <c r="N56" s="13">
        <v>0.220607</v>
      </c>
      <c r="O56" s="13">
        <v>0.21934899999999999</v>
      </c>
      <c r="P56" s="13">
        <v>0.218337</v>
      </c>
      <c r="Q56" s="13">
        <v>0.217336</v>
      </c>
      <c r="R56" s="13">
        <v>0.21632799999999999</v>
      </c>
      <c r="S56" s="13">
        <v>0.215415</v>
      </c>
      <c r="T56" s="13">
        <v>0.214613</v>
      </c>
      <c r="U56" s="13">
        <v>0.21377399999999999</v>
      </c>
      <c r="V56" s="13">
        <v>0.212921</v>
      </c>
      <c r="W56" s="13">
        <v>0.21208199999999999</v>
      </c>
      <c r="X56" s="13">
        <v>0.211281</v>
      </c>
      <c r="Y56" s="13">
        <v>0.210481</v>
      </c>
      <c r="Z56" s="13">
        <v>0.20968100000000001</v>
      </c>
      <c r="AA56" s="13">
        <v>0.20888300000000001</v>
      </c>
      <c r="AB56" s="13">
        <v>0.208097</v>
      </c>
      <c r="AC56" s="13">
        <v>0.207287</v>
      </c>
      <c r="AD56" s="13">
        <v>0.20646600000000001</v>
      </c>
      <c r="AE56" s="13">
        <v>0.205618</v>
      </c>
      <c r="AF56" s="13">
        <v>0.204794</v>
      </c>
      <c r="AG56" s="13">
        <v>0.20396600000000001</v>
      </c>
      <c r="AH56" s="13">
        <v>0.20314299999999999</v>
      </c>
      <c r="AI56" s="14">
        <v>-4.0159999999999996E-3</v>
      </c>
    </row>
    <row r="57" spans="1:35" ht="15" customHeight="1" x14ac:dyDescent="0.45">
      <c r="A57" s="8" t="s">
        <v>92</v>
      </c>
      <c r="B57" s="11" t="s">
        <v>83</v>
      </c>
      <c r="C57" s="15">
        <v>5.2253179999999997</v>
      </c>
      <c r="D57" s="15">
        <v>5.1189559999999998</v>
      </c>
      <c r="E57" s="15">
        <v>5.0402670000000001</v>
      </c>
      <c r="F57" s="15">
        <v>5.0292120000000002</v>
      </c>
      <c r="G57" s="15">
        <v>5.0150779999999999</v>
      </c>
      <c r="H57" s="15">
        <v>5.0013889999999996</v>
      </c>
      <c r="I57" s="15">
        <v>4.983142</v>
      </c>
      <c r="J57" s="15">
        <v>4.9600229999999996</v>
      </c>
      <c r="K57" s="15">
        <v>4.9365420000000002</v>
      </c>
      <c r="L57" s="15">
        <v>4.915648</v>
      </c>
      <c r="M57" s="15">
        <v>4.899756</v>
      </c>
      <c r="N57" s="15">
        <v>4.8829919999999998</v>
      </c>
      <c r="O57" s="15">
        <v>4.8712669999999996</v>
      </c>
      <c r="P57" s="15">
        <v>4.8606040000000004</v>
      </c>
      <c r="Q57" s="15">
        <v>4.8488119999999997</v>
      </c>
      <c r="R57" s="15">
        <v>4.8365</v>
      </c>
      <c r="S57" s="15">
        <v>4.8269019999999996</v>
      </c>
      <c r="T57" s="15">
        <v>4.8195160000000001</v>
      </c>
      <c r="U57" s="15">
        <v>4.8106949999999999</v>
      </c>
      <c r="V57" s="15">
        <v>4.8018910000000004</v>
      </c>
      <c r="W57" s="15">
        <v>4.7926599999999997</v>
      </c>
      <c r="X57" s="15">
        <v>4.7849279999999998</v>
      </c>
      <c r="Y57" s="15">
        <v>4.7777399999999997</v>
      </c>
      <c r="Z57" s="15">
        <v>4.770054</v>
      </c>
      <c r="AA57" s="15">
        <v>4.7630059999999999</v>
      </c>
      <c r="AB57" s="15">
        <v>4.7569340000000002</v>
      </c>
      <c r="AC57" s="15">
        <v>4.7510899999999996</v>
      </c>
      <c r="AD57" s="15">
        <v>4.745323</v>
      </c>
      <c r="AE57" s="15">
        <v>4.7394470000000002</v>
      </c>
      <c r="AF57" s="15">
        <v>4.733562</v>
      </c>
      <c r="AG57" s="15">
        <v>4.7276629999999997</v>
      </c>
      <c r="AH57" s="15">
        <v>4.7213250000000002</v>
      </c>
      <c r="AI57" s="16">
        <v>-3.2659999999999998E-3</v>
      </c>
    </row>
    <row r="59" spans="1:35" ht="15" customHeight="1" x14ac:dyDescent="0.45">
      <c r="B59" s="11" t="s">
        <v>93</v>
      </c>
    </row>
    <row r="60" spans="1:35" ht="15" customHeight="1" x14ac:dyDescent="0.45">
      <c r="A60" s="8" t="s">
        <v>94</v>
      </c>
      <c r="B60" s="12" t="s">
        <v>55</v>
      </c>
      <c r="C60" s="13">
        <v>0.39630500000000002</v>
      </c>
      <c r="D60" s="13">
        <v>0.37365399999999999</v>
      </c>
      <c r="E60" s="13">
        <v>0.35734199999999999</v>
      </c>
      <c r="F60" s="13">
        <v>0.348408</v>
      </c>
      <c r="G60" s="13">
        <v>0.33939200000000003</v>
      </c>
      <c r="H60" s="13">
        <v>0.33038899999999999</v>
      </c>
      <c r="I60" s="13">
        <v>0.32172800000000001</v>
      </c>
      <c r="J60" s="13">
        <v>0.31355899999999998</v>
      </c>
      <c r="K60" s="13">
        <v>0.30630200000000002</v>
      </c>
      <c r="L60" s="13">
        <v>0.29918099999999997</v>
      </c>
      <c r="M60" s="13">
        <v>0.292431</v>
      </c>
      <c r="N60" s="13">
        <v>0.28610200000000002</v>
      </c>
      <c r="O60" s="13">
        <v>0.27993299999999999</v>
      </c>
      <c r="P60" s="13">
        <v>0.27397300000000002</v>
      </c>
      <c r="Q60" s="13">
        <v>0.26814900000000003</v>
      </c>
      <c r="R60" s="13">
        <v>0.26252199999999998</v>
      </c>
      <c r="S60" s="13">
        <v>0.25709300000000002</v>
      </c>
      <c r="T60" s="13">
        <v>0.25184200000000001</v>
      </c>
      <c r="U60" s="13">
        <v>0.246837</v>
      </c>
      <c r="V60" s="13">
        <v>0.24202799999999999</v>
      </c>
      <c r="W60" s="13">
        <v>0.23729</v>
      </c>
      <c r="X60" s="13">
        <v>0.23288600000000001</v>
      </c>
      <c r="Y60" s="13">
        <v>0.22851099999999999</v>
      </c>
      <c r="Z60" s="13">
        <v>0.22400700000000001</v>
      </c>
      <c r="AA60" s="13">
        <v>0.219531</v>
      </c>
      <c r="AB60" s="13">
        <v>0.215146</v>
      </c>
      <c r="AC60" s="13">
        <v>0.21073700000000001</v>
      </c>
      <c r="AD60" s="13">
        <v>0.206484</v>
      </c>
      <c r="AE60" s="13">
        <v>0.202234</v>
      </c>
      <c r="AF60" s="13">
        <v>0.197932</v>
      </c>
      <c r="AG60" s="13">
        <v>0.19373199999999999</v>
      </c>
      <c r="AH60" s="13">
        <v>0.18964500000000001</v>
      </c>
      <c r="AI60" s="14">
        <v>-2.3494999999999999E-2</v>
      </c>
    </row>
    <row r="61" spans="1:35" ht="15" customHeight="1" x14ac:dyDescent="0.45">
      <c r="A61" s="8" t="s">
        <v>95</v>
      </c>
      <c r="B61" s="12" t="s">
        <v>59</v>
      </c>
      <c r="C61" s="13">
        <v>4.9792999999999997E-2</v>
      </c>
      <c r="D61" s="13">
        <v>4.7361E-2</v>
      </c>
      <c r="E61" s="13">
        <v>4.5157999999999997E-2</v>
      </c>
      <c r="F61" s="13">
        <v>4.3024E-2</v>
      </c>
      <c r="G61" s="13">
        <v>4.1055000000000001E-2</v>
      </c>
      <c r="H61" s="13">
        <v>3.9294999999999997E-2</v>
      </c>
      <c r="I61" s="13">
        <v>3.7783999999999998E-2</v>
      </c>
      <c r="J61" s="13">
        <v>3.6502E-2</v>
      </c>
      <c r="K61" s="13">
        <v>3.5485999999999997E-2</v>
      </c>
      <c r="L61" s="13">
        <v>3.4648999999999999E-2</v>
      </c>
      <c r="M61" s="13">
        <v>3.3993000000000002E-2</v>
      </c>
      <c r="N61" s="13">
        <v>3.3533E-2</v>
      </c>
      <c r="O61" s="13">
        <v>3.3020000000000001E-2</v>
      </c>
      <c r="P61" s="13">
        <v>3.2479000000000001E-2</v>
      </c>
      <c r="Q61" s="13">
        <v>3.1905999999999997E-2</v>
      </c>
      <c r="R61" s="13">
        <v>3.1322999999999997E-2</v>
      </c>
      <c r="S61" s="13">
        <v>3.0728999999999999E-2</v>
      </c>
      <c r="T61" s="13">
        <v>3.0126E-2</v>
      </c>
      <c r="U61" s="13">
        <v>2.9527999999999999E-2</v>
      </c>
      <c r="V61" s="13">
        <v>2.8937000000000001E-2</v>
      </c>
      <c r="W61" s="13">
        <v>2.8351000000000001E-2</v>
      </c>
      <c r="X61" s="13">
        <v>2.7793000000000002E-2</v>
      </c>
      <c r="Y61" s="13">
        <v>2.7248000000000001E-2</v>
      </c>
      <c r="Z61" s="13">
        <v>2.6707000000000002E-2</v>
      </c>
      <c r="AA61" s="13">
        <v>2.6189E-2</v>
      </c>
      <c r="AB61" s="13">
        <v>2.5701000000000002E-2</v>
      </c>
      <c r="AC61" s="13">
        <v>2.5228E-2</v>
      </c>
      <c r="AD61" s="13">
        <v>2.4791000000000001E-2</v>
      </c>
      <c r="AE61" s="13">
        <v>2.4369999999999999E-2</v>
      </c>
      <c r="AF61" s="13">
        <v>2.3959000000000001E-2</v>
      </c>
      <c r="AG61" s="13">
        <v>2.3560999999999999E-2</v>
      </c>
      <c r="AH61" s="13">
        <v>2.3179999999999999E-2</v>
      </c>
      <c r="AI61" s="14">
        <v>-2.4362999999999999E-2</v>
      </c>
    </row>
    <row r="62" spans="1:35" ht="15" customHeight="1" x14ac:dyDescent="0.45">
      <c r="A62" s="8" t="s">
        <v>96</v>
      </c>
      <c r="B62" s="12" t="s">
        <v>97</v>
      </c>
      <c r="C62" s="13">
        <v>7.639E-3</v>
      </c>
      <c r="D62" s="13">
        <v>7.5909999999999997E-3</v>
      </c>
      <c r="E62" s="13">
        <v>7.5560000000000002E-3</v>
      </c>
      <c r="F62" s="13">
        <v>7.4999999999999997E-3</v>
      </c>
      <c r="G62" s="13">
        <v>7.4390000000000003E-3</v>
      </c>
      <c r="H62" s="13">
        <v>7.3740000000000003E-3</v>
      </c>
      <c r="I62" s="13">
        <v>7.3119999999999999E-3</v>
      </c>
      <c r="J62" s="13">
        <v>7.2550000000000002E-3</v>
      </c>
      <c r="K62" s="13">
        <v>7.2090000000000001E-3</v>
      </c>
      <c r="L62" s="13">
        <v>7.162E-3</v>
      </c>
      <c r="M62" s="13">
        <v>7.1159999999999999E-3</v>
      </c>
      <c r="N62" s="13">
        <v>7.0730000000000003E-3</v>
      </c>
      <c r="O62" s="13">
        <v>7.0299999999999998E-3</v>
      </c>
      <c r="P62" s="13">
        <v>6.9870000000000002E-3</v>
      </c>
      <c r="Q62" s="13">
        <v>6.9430000000000004E-3</v>
      </c>
      <c r="R62" s="13">
        <v>6.8999999999999999E-3</v>
      </c>
      <c r="S62" s="13">
        <v>6.8580000000000004E-3</v>
      </c>
      <c r="T62" s="13">
        <v>6.8170000000000001E-3</v>
      </c>
      <c r="U62" s="13">
        <v>6.7780000000000002E-3</v>
      </c>
      <c r="V62" s="13">
        <v>6.7400000000000003E-3</v>
      </c>
      <c r="W62" s="13">
        <v>6.7019999999999996E-3</v>
      </c>
      <c r="X62" s="13">
        <v>6.6670000000000002E-3</v>
      </c>
      <c r="Y62" s="13">
        <v>6.633E-3</v>
      </c>
      <c r="Z62" s="13">
        <v>6.594E-3</v>
      </c>
      <c r="AA62" s="13">
        <v>6.5570000000000003E-3</v>
      </c>
      <c r="AB62" s="13">
        <v>6.5209999999999999E-3</v>
      </c>
      <c r="AC62" s="13">
        <v>6.4840000000000002E-3</v>
      </c>
      <c r="AD62" s="13">
        <v>6.45E-3</v>
      </c>
      <c r="AE62" s="13">
        <v>6.4159999999999998E-3</v>
      </c>
      <c r="AF62" s="13">
        <v>6.3810000000000004E-3</v>
      </c>
      <c r="AG62" s="13">
        <v>6.3470000000000002E-3</v>
      </c>
      <c r="AH62" s="13">
        <v>6.3150000000000003E-3</v>
      </c>
      <c r="AI62" s="14">
        <v>-6.1199999999999996E-3</v>
      </c>
    </row>
    <row r="63" spans="1:35" ht="15" customHeight="1" x14ac:dyDescent="0.45">
      <c r="A63" s="8" t="s">
        <v>98</v>
      </c>
      <c r="B63" s="11" t="s">
        <v>83</v>
      </c>
      <c r="C63" s="15">
        <v>0.453737</v>
      </c>
      <c r="D63" s="15">
        <v>0.42860700000000002</v>
      </c>
      <c r="E63" s="15">
        <v>0.41005599999999998</v>
      </c>
      <c r="F63" s="15">
        <v>0.39893200000000001</v>
      </c>
      <c r="G63" s="15">
        <v>0.38788600000000001</v>
      </c>
      <c r="H63" s="15">
        <v>0.377058</v>
      </c>
      <c r="I63" s="15">
        <v>0.36682399999999998</v>
      </c>
      <c r="J63" s="15">
        <v>0.35731600000000002</v>
      </c>
      <c r="K63" s="15">
        <v>0.348997</v>
      </c>
      <c r="L63" s="15">
        <v>0.34099099999999999</v>
      </c>
      <c r="M63" s="15">
        <v>0.33354099999999998</v>
      </c>
      <c r="N63" s="15">
        <v>0.32670900000000003</v>
      </c>
      <c r="O63" s="15">
        <v>0.31998199999999999</v>
      </c>
      <c r="P63" s="15">
        <v>0.31344</v>
      </c>
      <c r="Q63" s="15">
        <v>0.30699700000000002</v>
      </c>
      <c r="R63" s="15">
        <v>0.30074499999999998</v>
      </c>
      <c r="S63" s="15">
        <v>0.29468</v>
      </c>
      <c r="T63" s="15">
        <v>0.28878599999999999</v>
      </c>
      <c r="U63" s="15">
        <v>0.28314299999999998</v>
      </c>
      <c r="V63" s="15">
        <v>0.27770499999999998</v>
      </c>
      <c r="W63" s="15">
        <v>0.272343</v>
      </c>
      <c r="X63" s="15">
        <v>0.26734599999999997</v>
      </c>
      <c r="Y63" s="15">
        <v>0.26239200000000001</v>
      </c>
      <c r="Z63" s="15">
        <v>0.25730799999999998</v>
      </c>
      <c r="AA63" s="15">
        <v>0.25227699999999997</v>
      </c>
      <c r="AB63" s="15">
        <v>0.247368</v>
      </c>
      <c r="AC63" s="15">
        <v>0.24245</v>
      </c>
      <c r="AD63" s="15">
        <v>0.23772499999999999</v>
      </c>
      <c r="AE63" s="15">
        <v>0.23303399999999999</v>
      </c>
      <c r="AF63" s="15">
        <v>0.22831899999999999</v>
      </c>
      <c r="AG63" s="15">
        <v>0.223718</v>
      </c>
      <c r="AH63" s="15">
        <v>0.21925</v>
      </c>
      <c r="AI63" s="16">
        <v>-2.3188E-2</v>
      </c>
    </row>
    <row r="65" spans="1:35" ht="15" customHeight="1" x14ac:dyDescent="0.45">
      <c r="B65" s="11" t="s">
        <v>99</v>
      </c>
    </row>
    <row r="66" spans="1:35" ht="15" customHeight="1" x14ac:dyDescent="0.45">
      <c r="A66" s="8" t="s">
        <v>100</v>
      </c>
      <c r="B66" s="12" t="s">
        <v>55</v>
      </c>
      <c r="C66" s="13">
        <v>0.31240000000000001</v>
      </c>
      <c r="D66" s="13">
        <v>0.297348</v>
      </c>
      <c r="E66" s="13">
        <v>0.28806999999999999</v>
      </c>
      <c r="F66" s="13">
        <v>0.28329500000000002</v>
      </c>
      <c r="G66" s="13">
        <v>0.27804499999999999</v>
      </c>
      <c r="H66" s="13">
        <v>0.27272299999999999</v>
      </c>
      <c r="I66" s="13">
        <v>0.26722800000000002</v>
      </c>
      <c r="J66" s="13">
        <v>0.26155600000000001</v>
      </c>
      <c r="K66" s="13">
        <v>0.25622299999999998</v>
      </c>
      <c r="L66" s="13">
        <v>0.25131799999999999</v>
      </c>
      <c r="M66" s="13">
        <v>0.24693699999999999</v>
      </c>
      <c r="N66" s="13">
        <v>0.24301400000000001</v>
      </c>
      <c r="O66" s="13">
        <v>0.23950299999999999</v>
      </c>
      <c r="P66" s="13">
        <v>0.23625599999999999</v>
      </c>
      <c r="Q66" s="13">
        <v>0.23310900000000001</v>
      </c>
      <c r="R66" s="13">
        <v>0.23000499999999999</v>
      </c>
      <c r="S66" s="13">
        <v>0.227025</v>
      </c>
      <c r="T66" s="13">
        <v>0.22408700000000001</v>
      </c>
      <c r="U66" s="13">
        <v>0.22117200000000001</v>
      </c>
      <c r="V66" s="13">
        <v>0.21834799999999999</v>
      </c>
      <c r="W66" s="13">
        <v>0.215563</v>
      </c>
      <c r="X66" s="13">
        <v>0.21290600000000001</v>
      </c>
      <c r="Y66" s="13">
        <v>0.210395</v>
      </c>
      <c r="Z66" s="13">
        <v>0.20783499999999999</v>
      </c>
      <c r="AA66" s="13">
        <v>0.20531099999999999</v>
      </c>
      <c r="AB66" s="13">
        <v>0.20280300000000001</v>
      </c>
      <c r="AC66" s="13">
        <v>0.20036699999999999</v>
      </c>
      <c r="AD66" s="13">
        <v>0.19797200000000001</v>
      </c>
      <c r="AE66" s="13">
        <v>0.19562599999999999</v>
      </c>
      <c r="AF66" s="13">
        <v>0.193273</v>
      </c>
      <c r="AG66" s="13">
        <v>0.190998</v>
      </c>
      <c r="AH66" s="13">
        <v>0.188774</v>
      </c>
      <c r="AI66" s="14">
        <v>-1.6118E-2</v>
      </c>
    </row>
    <row r="67" spans="1:35" ht="15" customHeight="1" x14ac:dyDescent="0.45">
      <c r="A67" s="8" t="s">
        <v>101</v>
      </c>
      <c r="B67" s="12" t="s">
        <v>59</v>
      </c>
      <c r="C67" s="13">
        <v>6.4907000000000006E-2</v>
      </c>
      <c r="D67" s="13">
        <v>6.1996999999999997E-2</v>
      </c>
      <c r="E67" s="13">
        <v>5.9512000000000002E-2</v>
      </c>
      <c r="F67" s="13">
        <v>5.7116E-2</v>
      </c>
      <c r="G67" s="13">
        <v>5.4857999999999997E-2</v>
      </c>
      <c r="H67" s="13">
        <v>5.2810000000000003E-2</v>
      </c>
      <c r="I67" s="13">
        <v>5.0929000000000002E-2</v>
      </c>
      <c r="J67" s="13">
        <v>4.9193000000000001E-2</v>
      </c>
      <c r="K67" s="13">
        <v>4.7643999999999999E-2</v>
      </c>
      <c r="L67" s="13">
        <v>4.6325999999999999E-2</v>
      </c>
      <c r="M67" s="13">
        <v>4.5241999999999997E-2</v>
      </c>
      <c r="N67" s="13">
        <v>4.4375999999999999E-2</v>
      </c>
      <c r="O67" s="13">
        <v>4.3494999999999999E-2</v>
      </c>
      <c r="P67" s="13">
        <v>4.2594E-2</v>
      </c>
      <c r="Q67" s="13">
        <v>4.1651000000000001E-2</v>
      </c>
      <c r="R67" s="13">
        <v>4.0675000000000003E-2</v>
      </c>
      <c r="S67" s="13">
        <v>3.9683000000000003E-2</v>
      </c>
      <c r="T67" s="13">
        <v>3.8676000000000002E-2</v>
      </c>
      <c r="U67" s="13">
        <v>3.7665999999999998E-2</v>
      </c>
      <c r="V67" s="13">
        <v>3.6667999999999999E-2</v>
      </c>
      <c r="W67" s="13">
        <v>3.5697E-2</v>
      </c>
      <c r="X67" s="13">
        <v>3.4771000000000003E-2</v>
      </c>
      <c r="Y67" s="13">
        <v>3.3898999999999999E-2</v>
      </c>
      <c r="Z67" s="13">
        <v>3.3078000000000003E-2</v>
      </c>
      <c r="AA67" s="13">
        <v>3.2310999999999999E-2</v>
      </c>
      <c r="AB67" s="13">
        <v>3.1602999999999999E-2</v>
      </c>
      <c r="AC67" s="13">
        <v>3.0949999999999998E-2</v>
      </c>
      <c r="AD67" s="13">
        <v>3.0346999999999999E-2</v>
      </c>
      <c r="AE67" s="13">
        <v>2.9777999999999999E-2</v>
      </c>
      <c r="AF67" s="13">
        <v>2.9234E-2</v>
      </c>
      <c r="AG67" s="13">
        <v>2.8712999999999999E-2</v>
      </c>
      <c r="AH67" s="13">
        <v>2.8213999999999999E-2</v>
      </c>
      <c r="AI67" s="14">
        <v>-2.6516999999999999E-2</v>
      </c>
    </row>
    <row r="68" spans="1:35" ht="15" customHeight="1" x14ac:dyDescent="0.45">
      <c r="A68" s="8" t="s">
        <v>102</v>
      </c>
      <c r="B68" s="12" t="s">
        <v>63</v>
      </c>
      <c r="C68" s="13">
        <v>1.6829E-2</v>
      </c>
      <c r="D68" s="13">
        <v>1.6608999999999999E-2</v>
      </c>
      <c r="E68" s="13">
        <v>1.6388E-2</v>
      </c>
      <c r="F68" s="13">
        <v>1.6164000000000001E-2</v>
      </c>
      <c r="G68" s="13">
        <v>1.5934E-2</v>
      </c>
      <c r="H68" s="13">
        <v>1.5701E-2</v>
      </c>
      <c r="I68" s="13">
        <v>1.5462999999999999E-2</v>
      </c>
      <c r="J68" s="13">
        <v>1.5214999999999999E-2</v>
      </c>
      <c r="K68" s="13">
        <v>1.4951000000000001E-2</v>
      </c>
      <c r="L68" s="13">
        <v>1.4678999999999999E-2</v>
      </c>
      <c r="M68" s="13">
        <v>1.44E-2</v>
      </c>
      <c r="N68" s="13">
        <v>1.4116E-2</v>
      </c>
      <c r="O68" s="13">
        <v>1.3828E-2</v>
      </c>
      <c r="P68" s="13">
        <v>1.3538E-2</v>
      </c>
      <c r="Q68" s="13">
        <v>1.3289E-2</v>
      </c>
      <c r="R68" s="13">
        <v>1.3079E-2</v>
      </c>
      <c r="S68" s="13">
        <v>1.2911000000000001E-2</v>
      </c>
      <c r="T68" s="13">
        <v>1.2782E-2</v>
      </c>
      <c r="U68" s="13">
        <v>1.2695E-2</v>
      </c>
      <c r="V68" s="13">
        <v>1.2600999999999999E-2</v>
      </c>
      <c r="W68" s="13">
        <v>1.2501999999999999E-2</v>
      </c>
      <c r="X68" s="13">
        <v>1.2397999999999999E-2</v>
      </c>
      <c r="Y68" s="13">
        <v>1.2290000000000001E-2</v>
      </c>
      <c r="Z68" s="13">
        <v>1.2179000000000001E-2</v>
      </c>
      <c r="AA68" s="13">
        <v>1.2064999999999999E-2</v>
      </c>
      <c r="AB68" s="13">
        <v>1.1953E-2</v>
      </c>
      <c r="AC68" s="13">
        <v>1.1842999999999999E-2</v>
      </c>
      <c r="AD68" s="13">
        <v>1.1738E-2</v>
      </c>
      <c r="AE68" s="13">
        <v>1.1639E-2</v>
      </c>
      <c r="AF68" s="13">
        <v>1.1545E-2</v>
      </c>
      <c r="AG68" s="13">
        <v>1.1454000000000001E-2</v>
      </c>
      <c r="AH68" s="13">
        <v>1.1365999999999999E-2</v>
      </c>
      <c r="AI68" s="14">
        <v>-1.2579999999999999E-2</v>
      </c>
    </row>
    <row r="69" spans="1:35" ht="15" customHeight="1" x14ac:dyDescent="0.45">
      <c r="A69" s="8" t="s">
        <v>103</v>
      </c>
      <c r="B69" s="12" t="s">
        <v>104</v>
      </c>
      <c r="C69" s="13">
        <v>6.7835999999999994E-2</v>
      </c>
      <c r="D69" s="13">
        <v>6.9144999999999998E-2</v>
      </c>
      <c r="E69" s="13">
        <v>7.0644999999999999E-2</v>
      </c>
      <c r="F69" s="13">
        <v>7.2034000000000001E-2</v>
      </c>
      <c r="G69" s="13">
        <v>7.3318999999999995E-2</v>
      </c>
      <c r="H69" s="13">
        <v>7.4573E-2</v>
      </c>
      <c r="I69" s="13">
        <v>7.5785000000000005E-2</v>
      </c>
      <c r="J69" s="13">
        <v>7.6942999999999998E-2</v>
      </c>
      <c r="K69" s="13">
        <v>7.8118000000000007E-2</v>
      </c>
      <c r="L69" s="13">
        <v>7.9376000000000002E-2</v>
      </c>
      <c r="M69" s="13">
        <v>8.0732999999999999E-2</v>
      </c>
      <c r="N69" s="13">
        <v>8.2151000000000002E-2</v>
      </c>
      <c r="O69" s="13">
        <v>8.3686999999999998E-2</v>
      </c>
      <c r="P69" s="13">
        <v>8.5272000000000001E-2</v>
      </c>
      <c r="Q69" s="13">
        <v>8.6857000000000004E-2</v>
      </c>
      <c r="R69" s="13">
        <v>8.8431999999999997E-2</v>
      </c>
      <c r="S69" s="13">
        <v>9.0010000000000007E-2</v>
      </c>
      <c r="T69" s="13">
        <v>9.1566999999999996E-2</v>
      </c>
      <c r="U69" s="13">
        <v>9.3100000000000002E-2</v>
      </c>
      <c r="V69" s="13">
        <v>9.4614000000000004E-2</v>
      </c>
      <c r="W69" s="13">
        <v>9.6116999999999994E-2</v>
      </c>
      <c r="X69" s="13">
        <v>9.7638000000000003E-2</v>
      </c>
      <c r="Y69" s="13">
        <v>9.9182999999999993E-2</v>
      </c>
      <c r="Z69" s="13">
        <v>0.10072399999999999</v>
      </c>
      <c r="AA69" s="13">
        <v>0.10228</v>
      </c>
      <c r="AB69" s="13">
        <v>0.103867</v>
      </c>
      <c r="AC69" s="13">
        <v>0.105489</v>
      </c>
      <c r="AD69" s="13">
        <v>0.107143</v>
      </c>
      <c r="AE69" s="13">
        <v>0.108802</v>
      </c>
      <c r="AF69" s="13">
        <v>0.11045099999999999</v>
      </c>
      <c r="AG69" s="13">
        <v>0.112106</v>
      </c>
      <c r="AH69" s="13">
        <v>0.113775</v>
      </c>
      <c r="AI69" s="14">
        <v>1.6822E-2</v>
      </c>
    </row>
    <row r="70" spans="1:35" ht="15" customHeight="1" x14ac:dyDescent="0.45">
      <c r="A70" s="8" t="s">
        <v>105</v>
      </c>
      <c r="B70" s="11" t="s">
        <v>83</v>
      </c>
      <c r="C70" s="15">
        <v>0.46197100000000002</v>
      </c>
      <c r="D70" s="15">
        <v>0.44509799999999999</v>
      </c>
      <c r="E70" s="15">
        <v>0.43461499999999997</v>
      </c>
      <c r="F70" s="15">
        <v>0.42860900000000002</v>
      </c>
      <c r="G70" s="15">
        <v>0.42215599999999998</v>
      </c>
      <c r="H70" s="15">
        <v>0.41580600000000001</v>
      </c>
      <c r="I70" s="15">
        <v>0.40940700000000002</v>
      </c>
      <c r="J70" s="15">
        <v>0.40290599999999999</v>
      </c>
      <c r="K70" s="15">
        <v>0.39693600000000001</v>
      </c>
      <c r="L70" s="15">
        <v>0.39169900000000002</v>
      </c>
      <c r="M70" s="15">
        <v>0.38731199999999999</v>
      </c>
      <c r="N70" s="15">
        <v>0.38365700000000003</v>
      </c>
      <c r="O70" s="15">
        <v>0.38051299999999999</v>
      </c>
      <c r="P70" s="15">
        <v>0.37766</v>
      </c>
      <c r="Q70" s="15">
        <v>0.37490499999999999</v>
      </c>
      <c r="R70" s="15">
        <v>0.37219200000000002</v>
      </c>
      <c r="S70" s="15">
        <v>0.36962899999999999</v>
      </c>
      <c r="T70" s="15">
        <v>0.36711300000000002</v>
      </c>
      <c r="U70" s="15">
        <v>0.36463200000000001</v>
      </c>
      <c r="V70" s="15">
        <v>0.36223100000000003</v>
      </c>
      <c r="W70" s="15">
        <v>0.359879</v>
      </c>
      <c r="X70" s="15">
        <v>0.357713</v>
      </c>
      <c r="Y70" s="15">
        <v>0.355767</v>
      </c>
      <c r="Z70" s="15">
        <v>0.35381600000000002</v>
      </c>
      <c r="AA70" s="15">
        <v>0.35196699999999997</v>
      </c>
      <c r="AB70" s="15">
        <v>0.35022599999999998</v>
      </c>
      <c r="AC70" s="15">
        <v>0.34865000000000002</v>
      </c>
      <c r="AD70" s="15">
        <v>0.34720000000000001</v>
      </c>
      <c r="AE70" s="15">
        <v>0.34584599999999999</v>
      </c>
      <c r="AF70" s="15">
        <v>0.34450199999999997</v>
      </c>
      <c r="AG70" s="15">
        <v>0.34327099999999999</v>
      </c>
      <c r="AH70" s="15">
        <v>0.34212900000000002</v>
      </c>
      <c r="AI70" s="16">
        <v>-9.6410000000000003E-3</v>
      </c>
    </row>
    <row r="72" spans="1:35" ht="15" customHeight="1" x14ac:dyDescent="0.45">
      <c r="A72" s="8" t="s">
        <v>106</v>
      </c>
      <c r="B72" s="12" t="s">
        <v>107</v>
      </c>
      <c r="C72" s="13">
        <v>0.52879799999999999</v>
      </c>
      <c r="D72" s="13">
        <v>0.49784699999999998</v>
      </c>
      <c r="E72" s="13">
        <v>0.472773</v>
      </c>
      <c r="F72" s="13">
        <v>0.46401700000000001</v>
      </c>
      <c r="G72" s="13">
        <v>0.45689400000000002</v>
      </c>
      <c r="H72" s="13">
        <v>0.45093299999999997</v>
      </c>
      <c r="I72" s="13">
        <v>0.44428400000000001</v>
      </c>
      <c r="J72" s="13">
        <v>0.43823299999999998</v>
      </c>
      <c r="K72" s="13">
        <v>0.430919</v>
      </c>
      <c r="L72" s="13">
        <v>0.42432399999999998</v>
      </c>
      <c r="M72" s="13">
        <v>0.41768899999999998</v>
      </c>
      <c r="N72" s="13">
        <v>0.41045799999999999</v>
      </c>
      <c r="O72" s="13">
        <v>0.40359200000000001</v>
      </c>
      <c r="P72" s="13">
        <v>0.39649400000000001</v>
      </c>
      <c r="Q72" s="13">
        <v>0.39019500000000001</v>
      </c>
      <c r="R72" s="13">
        <v>0.383606</v>
      </c>
      <c r="S72" s="13">
        <v>0.376938</v>
      </c>
      <c r="T72" s="13">
        <v>0.37016700000000002</v>
      </c>
      <c r="U72" s="13">
        <v>0.36333599999999999</v>
      </c>
      <c r="V72" s="13">
        <v>0.35694300000000001</v>
      </c>
      <c r="W72" s="13">
        <v>0.35095799999999999</v>
      </c>
      <c r="X72" s="13">
        <v>0.34453899999999998</v>
      </c>
      <c r="Y72" s="13">
        <v>0.338671</v>
      </c>
      <c r="Z72" s="13">
        <v>0.33392500000000003</v>
      </c>
      <c r="AA72" s="13">
        <v>0.329488</v>
      </c>
      <c r="AB72" s="13">
        <v>0.32521299999999997</v>
      </c>
      <c r="AC72" s="13">
        <v>0.32177600000000001</v>
      </c>
      <c r="AD72" s="13">
        <v>0.31815399999999999</v>
      </c>
      <c r="AE72" s="13">
        <v>0.31483</v>
      </c>
      <c r="AF72" s="13">
        <v>0.31170700000000001</v>
      </c>
      <c r="AG72" s="13">
        <v>0.30854199999999998</v>
      </c>
      <c r="AH72" s="13">
        <v>0.30494900000000003</v>
      </c>
      <c r="AI72" s="14">
        <v>-1.7600000000000001E-2</v>
      </c>
    </row>
    <row r="74" spans="1:35" ht="15" customHeight="1" x14ac:dyDescent="0.45">
      <c r="B74" s="11" t="s">
        <v>108</v>
      </c>
    </row>
    <row r="75" spans="1:35" ht="15" customHeight="1" x14ac:dyDescent="0.45">
      <c r="A75" s="8" t="s">
        <v>109</v>
      </c>
      <c r="B75" s="12" t="s">
        <v>110</v>
      </c>
      <c r="C75" s="13">
        <v>5.7459110000000004</v>
      </c>
      <c r="D75" s="13">
        <v>5.5622819999999997</v>
      </c>
      <c r="E75" s="13">
        <v>5.4039380000000001</v>
      </c>
      <c r="F75" s="13">
        <v>5.3614499999999996</v>
      </c>
      <c r="G75" s="13">
        <v>5.3151020000000004</v>
      </c>
      <c r="H75" s="13">
        <v>5.2687629999999999</v>
      </c>
      <c r="I75" s="13">
        <v>5.2168739999999998</v>
      </c>
      <c r="J75" s="13">
        <v>5.1613930000000003</v>
      </c>
      <c r="K75" s="13">
        <v>5.1063049999999999</v>
      </c>
      <c r="L75" s="13">
        <v>5.0546870000000004</v>
      </c>
      <c r="M75" s="13">
        <v>5.0078969999999998</v>
      </c>
      <c r="N75" s="13">
        <v>4.9624069999999998</v>
      </c>
      <c r="O75" s="13">
        <v>4.9218950000000001</v>
      </c>
      <c r="P75" s="13">
        <v>4.8823129999999999</v>
      </c>
      <c r="Q75" s="13">
        <v>4.8429279999999997</v>
      </c>
      <c r="R75" s="13">
        <v>4.8031410000000001</v>
      </c>
      <c r="S75" s="13">
        <v>4.7667159999999997</v>
      </c>
      <c r="T75" s="13">
        <v>4.7324669999999998</v>
      </c>
      <c r="U75" s="13">
        <v>4.6977979999999997</v>
      </c>
      <c r="V75" s="13">
        <v>4.6643619999999997</v>
      </c>
      <c r="W75" s="13">
        <v>4.6311549999999997</v>
      </c>
      <c r="X75" s="13">
        <v>4.5996930000000003</v>
      </c>
      <c r="Y75" s="13">
        <v>4.5696630000000003</v>
      </c>
      <c r="Z75" s="13">
        <v>4.5401290000000003</v>
      </c>
      <c r="AA75" s="13">
        <v>4.5115280000000002</v>
      </c>
      <c r="AB75" s="13">
        <v>4.4833290000000003</v>
      </c>
      <c r="AC75" s="13">
        <v>4.456264</v>
      </c>
      <c r="AD75" s="13">
        <v>4.4290440000000002</v>
      </c>
      <c r="AE75" s="13">
        <v>4.4023009999999996</v>
      </c>
      <c r="AF75" s="13">
        <v>4.3753419999999998</v>
      </c>
      <c r="AG75" s="13">
        <v>4.3491559999999998</v>
      </c>
      <c r="AH75" s="13">
        <v>4.3222630000000004</v>
      </c>
      <c r="AI75" s="14">
        <v>-9.1420000000000008E-3</v>
      </c>
    </row>
    <row r="76" spans="1:35" ht="15" customHeight="1" x14ac:dyDescent="0.45">
      <c r="A76" s="8" t="s">
        <v>111</v>
      </c>
      <c r="B76" s="12" t="s">
        <v>112</v>
      </c>
      <c r="C76" s="13">
        <v>0.83327300000000004</v>
      </c>
      <c r="D76" s="13">
        <v>0.74736899999999995</v>
      </c>
      <c r="E76" s="13">
        <v>0.86880900000000005</v>
      </c>
      <c r="F76" s="13">
        <v>0.882104</v>
      </c>
      <c r="G76" s="13">
        <v>0.89051899999999995</v>
      </c>
      <c r="H76" s="13">
        <v>0.89822199999999996</v>
      </c>
      <c r="I76" s="13">
        <v>0.90453600000000001</v>
      </c>
      <c r="J76" s="13">
        <v>0.91082300000000005</v>
      </c>
      <c r="K76" s="13">
        <v>0.91835199999999995</v>
      </c>
      <c r="L76" s="13">
        <v>0.92770600000000003</v>
      </c>
      <c r="M76" s="13">
        <v>0.93915199999999999</v>
      </c>
      <c r="N76" s="13">
        <v>0.95169300000000001</v>
      </c>
      <c r="O76" s="13">
        <v>0.96513400000000005</v>
      </c>
      <c r="P76" s="13">
        <v>0.97949900000000001</v>
      </c>
      <c r="Q76" s="13">
        <v>0.99365300000000001</v>
      </c>
      <c r="R76" s="13">
        <v>1.0081020000000001</v>
      </c>
      <c r="S76" s="13">
        <v>1.024214</v>
      </c>
      <c r="T76" s="13">
        <v>1.041647</v>
      </c>
      <c r="U76" s="13">
        <v>1.060009</v>
      </c>
      <c r="V76" s="13">
        <v>1.078168</v>
      </c>
      <c r="W76" s="13">
        <v>1.096293</v>
      </c>
      <c r="X76" s="13">
        <v>1.115059</v>
      </c>
      <c r="Y76" s="13">
        <v>1.1343939999999999</v>
      </c>
      <c r="Z76" s="13">
        <v>1.154204</v>
      </c>
      <c r="AA76" s="13">
        <v>1.1737519999999999</v>
      </c>
      <c r="AB76" s="13">
        <v>1.1933180000000001</v>
      </c>
      <c r="AC76" s="13">
        <v>1.2138549999999999</v>
      </c>
      <c r="AD76" s="13">
        <v>1.2355119999999999</v>
      </c>
      <c r="AE76" s="13">
        <v>1.256904</v>
      </c>
      <c r="AF76" s="13">
        <v>1.278761</v>
      </c>
      <c r="AG76" s="13">
        <v>1.301404</v>
      </c>
      <c r="AH76" s="13">
        <v>1.3242609999999999</v>
      </c>
      <c r="AI76" s="14">
        <v>1.5056E-2</v>
      </c>
    </row>
    <row r="77" spans="1:35" ht="15" customHeight="1" x14ac:dyDescent="0.45">
      <c r="A77" s="8" t="s">
        <v>113</v>
      </c>
      <c r="B77" s="12" t="s">
        <v>114</v>
      </c>
      <c r="C77" s="13">
        <v>1.7051499999999999</v>
      </c>
      <c r="D77" s="13">
        <v>1.7060979999999999</v>
      </c>
      <c r="E77" s="13">
        <v>1.703959</v>
      </c>
      <c r="F77" s="13">
        <v>1.702785</v>
      </c>
      <c r="G77" s="13">
        <v>1.7017409999999999</v>
      </c>
      <c r="H77" s="13">
        <v>1.701012</v>
      </c>
      <c r="I77" s="13">
        <v>1.6997439999999999</v>
      </c>
      <c r="J77" s="13">
        <v>1.69801</v>
      </c>
      <c r="K77" s="13">
        <v>1.6975070000000001</v>
      </c>
      <c r="L77" s="13">
        <v>1.699702</v>
      </c>
      <c r="M77" s="13">
        <v>1.704734</v>
      </c>
      <c r="N77" s="13">
        <v>1.7095769999999999</v>
      </c>
      <c r="O77" s="13">
        <v>1.7158979999999999</v>
      </c>
      <c r="P77" s="13">
        <v>1.722791</v>
      </c>
      <c r="Q77" s="13">
        <v>1.7289639999999999</v>
      </c>
      <c r="R77" s="13">
        <v>1.7348330000000001</v>
      </c>
      <c r="S77" s="13">
        <v>1.7416689999999999</v>
      </c>
      <c r="T77" s="13">
        <v>1.7488490000000001</v>
      </c>
      <c r="U77" s="13">
        <v>1.7553609999999999</v>
      </c>
      <c r="V77" s="13">
        <v>1.7609969999999999</v>
      </c>
      <c r="W77" s="13">
        <v>1.7661070000000001</v>
      </c>
      <c r="X77" s="13">
        <v>1.771461</v>
      </c>
      <c r="Y77" s="13">
        <v>1.776772</v>
      </c>
      <c r="Z77" s="13">
        <v>1.7823469999999999</v>
      </c>
      <c r="AA77" s="13">
        <v>1.788181</v>
      </c>
      <c r="AB77" s="13">
        <v>1.7946530000000001</v>
      </c>
      <c r="AC77" s="13">
        <v>1.801722</v>
      </c>
      <c r="AD77" s="13">
        <v>1.809542</v>
      </c>
      <c r="AE77" s="13">
        <v>1.8176110000000001</v>
      </c>
      <c r="AF77" s="13">
        <v>1.826146</v>
      </c>
      <c r="AG77" s="13">
        <v>1.8350630000000001</v>
      </c>
      <c r="AH77" s="13">
        <v>1.8441479999999999</v>
      </c>
      <c r="AI77" s="14">
        <v>2.5309999999999998E-3</v>
      </c>
    </row>
    <row r="78" spans="1:35" ht="15" customHeight="1" x14ac:dyDescent="0.45">
      <c r="A78" s="8" t="s">
        <v>115</v>
      </c>
      <c r="B78" s="12" t="s">
        <v>116</v>
      </c>
      <c r="C78" s="13">
        <v>0.29492000000000002</v>
      </c>
      <c r="D78" s="13">
        <v>0.29289100000000001</v>
      </c>
      <c r="E78" s="13">
        <v>0.29088000000000003</v>
      </c>
      <c r="F78" s="13">
        <v>0.288794</v>
      </c>
      <c r="G78" s="13">
        <v>0.28657199999999999</v>
      </c>
      <c r="H78" s="13">
        <v>0.28452499999999997</v>
      </c>
      <c r="I78" s="13">
        <v>0.28270600000000001</v>
      </c>
      <c r="J78" s="13">
        <v>0.28104699999999999</v>
      </c>
      <c r="K78" s="13">
        <v>0.27953499999999998</v>
      </c>
      <c r="L78" s="13">
        <v>0.27823300000000001</v>
      </c>
      <c r="M78" s="13">
        <v>0.27716099999999999</v>
      </c>
      <c r="N78" s="13">
        <v>0.27640799999999999</v>
      </c>
      <c r="O78" s="13">
        <v>0.27607399999999999</v>
      </c>
      <c r="P78" s="13">
        <v>0.27601799999999999</v>
      </c>
      <c r="Q78" s="13">
        <v>0.27630900000000003</v>
      </c>
      <c r="R78" s="13">
        <v>0.276972</v>
      </c>
      <c r="S78" s="13">
        <v>0.27801300000000001</v>
      </c>
      <c r="T78" s="13">
        <v>0.27934999999999999</v>
      </c>
      <c r="U78" s="13">
        <v>0.28095900000000001</v>
      </c>
      <c r="V78" s="13">
        <v>0.28283999999999998</v>
      </c>
      <c r="W78" s="13">
        <v>0.28494900000000001</v>
      </c>
      <c r="X78" s="13">
        <v>0.28733700000000001</v>
      </c>
      <c r="Y78" s="13">
        <v>0.29000399999999998</v>
      </c>
      <c r="Z78" s="13">
        <v>0.29292099999999999</v>
      </c>
      <c r="AA78" s="13">
        <v>0.29583500000000001</v>
      </c>
      <c r="AB78" s="13">
        <v>0.29876599999999998</v>
      </c>
      <c r="AC78" s="13">
        <v>0.301707</v>
      </c>
      <c r="AD78" s="13">
        <v>0.30463800000000002</v>
      </c>
      <c r="AE78" s="13">
        <v>0.30753000000000003</v>
      </c>
      <c r="AF78" s="13">
        <v>0.31035000000000001</v>
      </c>
      <c r="AG78" s="13">
        <v>0.31309599999999999</v>
      </c>
      <c r="AH78" s="13">
        <v>0.31575999999999999</v>
      </c>
      <c r="AI78" s="14">
        <v>2.2049999999999999E-3</v>
      </c>
    </row>
    <row r="79" spans="1:35" ht="15" customHeight="1" x14ac:dyDescent="0.45">
      <c r="A79" s="8" t="s">
        <v>117</v>
      </c>
      <c r="B79" s="12" t="s">
        <v>118</v>
      </c>
      <c r="C79" s="13">
        <v>0.17297000000000001</v>
      </c>
      <c r="D79" s="13">
        <v>0.172843</v>
      </c>
      <c r="E79" s="13">
        <v>0.17276</v>
      </c>
      <c r="F79" s="13">
        <v>0.17269799999999999</v>
      </c>
      <c r="G79" s="13">
        <v>0.17261799999999999</v>
      </c>
      <c r="H79" s="13">
        <v>0.17253199999999999</v>
      </c>
      <c r="I79" s="13">
        <v>0.172459</v>
      </c>
      <c r="J79" s="13">
        <v>0.172347</v>
      </c>
      <c r="K79" s="13">
        <v>0.17218</v>
      </c>
      <c r="L79" s="13">
        <v>0.172014</v>
      </c>
      <c r="M79" s="13">
        <v>0.17189299999999999</v>
      </c>
      <c r="N79" s="13">
        <v>0.17183699999999999</v>
      </c>
      <c r="O79" s="13">
        <v>0.171877</v>
      </c>
      <c r="P79" s="13">
        <v>0.171959</v>
      </c>
      <c r="Q79" s="13">
        <v>0.17220299999999999</v>
      </c>
      <c r="R79" s="13">
        <v>0.17258299999999999</v>
      </c>
      <c r="S79" s="13">
        <v>0.17310800000000001</v>
      </c>
      <c r="T79" s="13">
        <v>0.17374700000000001</v>
      </c>
      <c r="U79" s="13">
        <v>0.17449700000000001</v>
      </c>
      <c r="V79" s="13">
        <v>0.17524500000000001</v>
      </c>
      <c r="W79" s="13">
        <v>0.175987</v>
      </c>
      <c r="X79" s="13">
        <v>0.17674200000000001</v>
      </c>
      <c r="Y79" s="13">
        <v>0.17751400000000001</v>
      </c>
      <c r="Z79" s="13">
        <v>0.17829700000000001</v>
      </c>
      <c r="AA79" s="13">
        <v>0.17910499999999999</v>
      </c>
      <c r="AB79" s="13">
        <v>0.17995</v>
      </c>
      <c r="AC79" s="13">
        <v>0.18082999999999999</v>
      </c>
      <c r="AD79" s="13">
        <v>0.18173700000000001</v>
      </c>
      <c r="AE79" s="13">
        <v>0.18265799999999999</v>
      </c>
      <c r="AF79" s="13">
        <v>0.18357499999999999</v>
      </c>
      <c r="AG79" s="13">
        <v>0.18448300000000001</v>
      </c>
      <c r="AH79" s="13">
        <v>0.18537100000000001</v>
      </c>
      <c r="AI79" s="14">
        <v>2.2360000000000001E-3</v>
      </c>
    </row>
    <row r="80" spans="1:35" ht="15" customHeight="1" x14ac:dyDescent="0.45">
      <c r="A80" s="8" t="s">
        <v>119</v>
      </c>
      <c r="B80" s="12" t="s">
        <v>120</v>
      </c>
      <c r="C80" s="13">
        <v>0.24660399999999999</v>
      </c>
      <c r="D80" s="13">
        <v>0.25148799999999999</v>
      </c>
      <c r="E80" s="13">
        <v>0.25535400000000003</v>
      </c>
      <c r="F80" s="13">
        <v>0.25872000000000001</v>
      </c>
      <c r="G80" s="13">
        <v>0.26181300000000002</v>
      </c>
      <c r="H80" s="13">
        <v>0.264629</v>
      </c>
      <c r="I80" s="13">
        <v>0.26716499999999999</v>
      </c>
      <c r="J80" s="13">
        <v>0.26942300000000002</v>
      </c>
      <c r="K80" s="13">
        <v>0.27174100000000001</v>
      </c>
      <c r="L80" s="13">
        <v>0.27449000000000001</v>
      </c>
      <c r="M80" s="13">
        <v>0.27761799999999998</v>
      </c>
      <c r="N80" s="13">
        <v>0.28077999999999997</v>
      </c>
      <c r="O80" s="13">
        <v>0.28417300000000001</v>
      </c>
      <c r="P80" s="13">
        <v>0.28763100000000003</v>
      </c>
      <c r="Q80" s="13">
        <v>0.290993</v>
      </c>
      <c r="R80" s="13">
        <v>0.29446499999999998</v>
      </c>
      <c r="S80" s="13">
        <v>0.298267</v>
      </c>
      <c r="T80" s="13">
        <v>0.30224299999999998</v>
      </c>
      <c r="U80" s="13">
        <v>0.30617499999999997</v>
      </c>
      <c r="V80" s="13">
        <v>0.30990200000000001</v>
      </c>
      <c r="W80" s="13">
        <v>0.31360700000000002</v>
      </c>
      <c r="X80" s="13">
        <v>0.317417</v>
      </c>
      <c r="Y80" s="13">
        <v>0.32120399999999999</v>
      </c>
      <c r="Z80" s="13">
        <v>0.32501799999999997</v>
      </c>
      <c r="AA80" s="13">
        <v>0.32877800000000001</v>
      </c>
      <c r="AB80" s="13">
        <v>0.332511</v>
      </c>
      <c r="AC80" s="13">
        <v>0.33628599999999997</v>
      </c>
      <c r="AD80" s="13">
        <v>0.34016400000000002</v>
      </c>
      <c r="AE80" s="13">
        <v>0.34400500000000001</v>
      </c>
      <c r="AF80" s="13">
        <v>0.34787600000000002</v>
      </c>
      <c r="AG80" s="13">
        <v>0.35186699999999999</v>
      </c>
      <c r="AH80" s="13">
        <v>0.35589300000000001</v>
      </c>
      <c r="AI80" s="14">
        <v>1.1904E-2</v>
      </c>
    </row>
    <row r="81" spans="1:35" ht="15" customHeight="1" x14ac:dyDescent="0.45">
      <c r="A81" s="8" t="s">
        <v>121</v>
      </c>
      <c r="B81" s="12" t="s">
        <v>122</v>
      </c>
      <c r="C81" s="13">
        <v>6.8360000000000004E-2</v>
      </c>
      <c r="D81" s="13">
        <v>6.8026000000000003E-2</v>
      </c>
      <c r="E81" s="13">
        <v>6.7716999999999999E-2</v>
      </c>
      <c r="F81" s="13">
        <v>6.7414000000000002E-2</v>
      </c>
      <c r="G81" s="13">
        <v>6.7088999999999996E-2</v>
      </c>
      <c r="H81" s="13">
        <v>6.6740999999999995E-2</v>
      </c>
      <c r="I81" s="13">
        <v>6.6377000000000005E-2</v>
      </c>
      <c r="J81" s="13">
        <v>6.5984000000000001E-2</v>
      </c>
      <c r="K81" s="13">
        <v>6.5562999999999996E-2</v>
      </c>
      <c r="L81" s="13">
        <v>6.5169000000000005E-2</v>
      </c>
      <c r="M81" s="13">
        <v>6.4802999999999999E-2</v>
      </c>
      <c r="N81" s="13">
        <v>6.4477000000000007E-2</v>
      </c>
      <c r="O81" s="13">
        <v>6.4197000000000004E-2</v>
      </c>
      <c r="P81" s="13">
        <v>6.3935000000000006E-2</v>
      </c>
      <c r="Q81" s="13">
        <v>6.3707E-2</v>
      </c>
      <c r="R81" s="13">
        <v>6.3516000000000003E-2</v>
      </c>
      <c r="S81" s="13">
        <v>6.3362000000000002E-2</v>
      </c>
      <c r="T81" s="13">
        <v>6.3237000000000002E-2</v>
      </c>
      <c r="U81" s="13">
        <v>6.3135999999999998E-2</v>
      </c>
      <c r="V81" s="13">
        <v>6.3062000000000007E-2</v>
      </c>
      <c r="W81" s="13">
        <v>6.3010999999999998E-2</v>
      </c>
      <c r="X81" s="13">
        <v>6.2993999999999994E-2</v>
      </c>
      <c r="Y81" s="13">
        <v>6.3019000000000006E-2</v>
      </c>
      <c r="Z81" s="13">
        <v>6.3083E-2</v>
      </c>
      <c r="AA81" s="13">
        <v>6.3197000000000003E-2</v>
      </c>
      <c r="AB81" s="13">
        <v>6.3370999999999997E-2</v>
      </c>
      <c r="AC81" s="13">
        <v>6.3605999999999996E-2</v>
      </c>
      <c r="AD81" s="13">
        <v>6.3898999999999997E-2</v>
      </c>
      <c r="AE81" s="13">
        <v>6.4237000000000002E-2</v>
      </c>
      <c r="AF81" s="13">
        <v>6.4572000000000004E-2</v>
      </c>
      <c r="AG81" s="13">
        <v>6.4903000000000002E-2</v>
      </c>
      <c r="AH81" s="13">
        <v>6.5230999999999997E-2</v>
      </c>
      <c r="AI81" s="14">
        <v>-1.5100000000000001E-3</v>
      </c>
    </row>
    <row r="82" spans="1:35" ht="15" customHeight="1" x14ac:dyDescent="0.45">
      <c r="A82" s="8" t="s">
        <v>123</v>
      </c>
      <c r="B82" s="12" t="s">
        <v>124</v>
      </c>
      <c r="C82" s="13">
        <v>0.25604500000000002</v>
      </c>
      <c r="D82" s="13">
        <v>0.23879600000000001</v>
      </c>
      <c r="E82" s="13">
        <v>0.230631</v>
      </c>
      <c r="F82" s="13">
        <v>0.22553400000000001</v>
      </c>
      <c r="G82" s="13">
        <v>0.221581</v>
      </c>
      <c r="H82" s="13">
        <v>0.21904199999999999</v>
      </c>
      <c r="I82" s="13">
        <v>0.21710199999999999</v>
      </c>
      <c r="J82" s="13">
        <v>0.21512899999999999</v>
      </c>
      <c r="K82" s="13">
        <v>0.213755</v>
      </c>
      <c r="L82" s="13">
        <v>0.21294299999999999</v>
      </c>
      <c r="M82" s="13">
        <v>0.212843</v>
      </c>
      <c r="N82" s="13">
        <v>0.20053499999999999</v>
      </c>
      <c r="O82" s="13">
        <v>0.19170400000000001</v>
      </c>
      <c r="P82" s="13">
        <v>0.186775</v>
      </c>
      <c r="Q82" s="13">
        <v>0.185498</v>
      </c>
      <c r="R82" s="13">
        <v>0.185061</v>
      </c>
      <c r="S82" s="13">
        <v>0.18565599999999999</v>
      </c>
      <c r="T82" s="13">
        <v>0.18668299999999999</v>
      </c>
      <c r="U82" s="13">
        <v>0.18784400000000001</v>
      </c>
      <c r="V82" s="13">
        <v>0.18893199999999999</v>
      </c>
      <c r="W82" s="13">
        <v>0.19007099999999999</v>
      </c>
      <c r="X82" s="13">
        <v>0.18820200000000001</v>
      </c>
      <c r="Y82" s="13">
        <v>0.18690999999999999</v>
      </c>
      <c r="Z82" s="13">
        <v>0.18611800000000001</v>
      </c>
      <c r="AA82" s="13">
        <v>0.18571799999999999</v>
      </c>
      <c r="AB82" s="13">
        <v>0.18534500000000001</v>
      </c>
      <c r="AC82" s="13">
        <v>0.185026</v>
      </c>
      <c r="AD82" s="13">
        <v>0.18479200000000001</v>
      </c>
      <c r="AE82" s="13">
        <v>0.18456900000000001</v>
      </c>
      <c r="AF82" s="13">
        <v>0.184418</v>
      </c>
      <c r="AG82" s="13">
        <v>0.184392</v>
      </c>
      <c r="AH82" s="13">
        <v>0.184448</v>
      </c>
      <c r="AI82" s="14">
        <v>-1.0524E-2</v>
      </c>
    </row>
    <row r="83" spans="1:35" ht="15" customHeight="1" x14ac:dyDescent="0.45">
      <c r="A83" s="8" t="s">
        <v>125</v>
      </c>
      <c r="B83" s="12" t="s">
        <v>126</v>
      </c>
      <c r="C83" s="13">
        <v>3.5947E-2</v>
      </c>
      <c r="D83" s="13">
        <v>3.6193000000000003E-2</v>
      </c>
      <c r="E83" s="13">
        <v>3.6456000000000002E-2</v>
      </c>
      <c r="F83" s="13">
        <v>3.6725000000000001E-2</v>
      </c>
      <c r="G83" s="13">
        <v>3.6989000000000001E-2</v>
      </c>
      <c r="H83" s="13">
        <v>3.7248000000000003E-2</v>
      </c>
      <c r="I83" s="13">
        <v>3.7506999999999999E-2</v>
      </c>
      <c r="J83" s="13">
        <v>3.7755999999999998E-2</v>
      </c>
      <c r="K83" s="13">
        <v>3.7990999999999997E-2</v>
      </c>
      <c r="L83" s="13">
        <v>3.8225000000000002E-2</v>
      </c>
      <c r="M83" s="13">
        <v>3.8461000000000002E-2</v>
      </c>
      <c r="N83" s="13">
        <v>3.8720999999999998E-2</v>
      </c>
      <c r="O83" s="13">
        <v>3.8995000000000002E-2</v>
      </c>
      <c r="P83" s="13">
        <v>3.9265000000000001E-2</v>
      </c>
      <c r="Q83" s="13">
        <v>3.9536000000000002E-2</v>
      </c>
      <c r="R83" s="13">
        <v>3.9813000000000001E-2</v>
      </c>
      <c r="S83" s="13">
        <v>4.0094999999999999E-2</v>
      </c>
      <c r="T83" s="13">
        <v>4.0372999999999999E-2</v>
      </c>
      <c r="U83" s="13">
        <v>4.0646000000000002E-2</v>
      </c>
      <c r="V83" s="13">
        <v>4.0913999999999999E-2</v>
      </c>
      <c r="W83" s="13">
        <v>4.1175000000000003E-2</v>
      </c>
      <c r="X83" s="13">
        <v>4.1436000000000001E-2</v>
      </c>
      <c r="Y83" s="13">
        <v>4.1697999999999999E-2</v>
      </c>
      <c r="Z83" s="13">
        <v>4.1958000000000002E-2</v>
      </c>
      <c r="AA83" s="13">
        <v>4.2221000000000002E-2</v>
      </c>
      <c r="AB83" s="13">
        <v>4.2491000000000001E-2</v>
      </c>
      <c r="AC83" s="13">
        <v>4.2768E-2</v>
      </c>
      <c r="AD83" s="13">
        <v>4.3050999999999999E-2</v>
      </c>
      <c r="AE83" s="13">
        <v>4.3334999999999999E-2</v>
      </c>
      <c r="AF83" s="13">
        <v>4.3617999999999997E-2</v>
      </c>
      <c r="AG83" s="13">
        <v>4.3899000000000001E-2</v>
      </c>
      <c r="AH83" s="13">
        <v>4.4179000000000003E-2</v>
      </c>
      <c r="AI83" s="14">
        <v>6.6740000000000002E-3</v>
      </c>
    </row>
    <row r="84" spans="1:35" ht="15" customHeight="1" x14ac:dyDescent="0.45">
      <c r="A84" s="8" t="s">
        <v>127</v>
      </c>
      <c r="B84" s="12" t="s">
        <v>128</v>
      </c>
      <c r="C84" s="13">
        <v>2.5829999999999999E-2</v>
      </c>
      <c r="D84" s="13">
        <v>2.6223E-2</v>
      </c>
      <c r="E84" s="13">
        <v>2.6616999999999998E-2</v>
      </c>
      <c r="F84" s="13">
        <v>2.7004E-2</v>
      </c>
      <c r="G84" s="13">
        <v>2.7380000000000002E-2</v>
      </c>
      <c r="H84" s="13">
        <v>2.7743E-2</v>
      </c>
      <c r="I84" s="13">
        <v>2.8094999999999998E-2</v>
      </c>
      <c r="J84" s="13">
        <v>2.8427000000000001E-2</v>
      </c>
      <c r="K84" s="13">
        <v>2.8733999999999999E-2</v>
      </c>
      <c r="L84" s="13">
        <v>2.9076000000000001E-2</v>
      </c>
      <c r="M84" s="13">
        <v>2.9453E-2</v>
      </c>
      <c r="N84" s="13">
        <v>2.9870000000000001E-2</v>
      </c>
      <c r="O84" s="13">
        <v>3.0334E-2</v>
      </c>
      <c r="P84" s="13">
        <v>3.0831000000000001E-2</v>
      </c>
      <c r="Q84" s="13">
        <v>3.1371000000000003E-2</v>
      </c>
      <c r="R84" s="13">
        <v>3.1956999999999999E-2</v>
      </c>
      <c r="S84" s="13">
        <v>3.2543000000000002E-2</v>
      </c>
      <c r="T84" s="13">
        <v>3.3121999999999999E-2</v>
      </c>
      <c r="U84" s="13">
        <v>3.3695000000000003E-2</v>
      </c>
      <c r="V84" s="13">
        <v>3.4261E-2</v>
      </c>
      <c r="W84" s="13">
        <v>3.4819999999999997E-2</v>
      </c>
      <c r="X84" s="13">
        <v>3.5375999999999998E-2</v>
      </c>
      <c r="Y84" s="13">
        <v>3.5930999999999998E-2</v>
      </c>
      <c r="Z84" s="13">
        <v>3.6481E-2</v>
      </c>
      <c r="AA84" s="13">
        <v>3.7032000000000002E-2</v>
      </c>
      <c r="AB84" s="13">
        <v>3.7586000000000001E-2</v>
      </c>
      <c r="AC84" s="13">
        <v>3.8143000000000003E-2</v>
      </c>
      <c r="AD84" s="13">
        <v>3.8702E-2</v>
      </c>
      <c r="AE84" s="13">
        <v>3.9260000000000003E-2</v>
      </c>
      <c r="AF84" s="13">
        <v>3.9815000000000003E-2</v>
      </c>
      <c r="AG84" s="13">
        <v>4.0365999999999999E-2</v>
      </c>
      <c r="AH84" s="13">
        <v>4.0912999999999998E-2</v>
      </c>
      <c r="AI84" s="14">
        <v>1.4947E-2</v>
      </c>
    </row>
    <row r="85" spans="1:35" ht="15" customHeight="1" x14ac:dyDescent="0.45">
      <c r="A85" s="8" t="s">
        <v>129</v>
      </c>
      <c r="B85" s="12" t="s">
        <v>130</v>
      </c>
      <c r="C85" s="13">
        <v>0.20808299999999999</v>
      </c>
      <c r="D85" s="13">
        <v>0.20495099999999999</v>
      </c>
      <c r="E85" s="13">
        <v>0.20144400000000001</v>
      </c>
      <c r="F85" s="13">
        <v>0.19812399999999999</v>
      </c>
      <c r="G85" s="13">
        <v>0.19530900000000001</v>
      </c>
      <c r="H85" s="13">
        <v>0.19306400000000001</v>
      </c>
      <c r="I85" s="13">
        <v>0.19136800000000001</v>
      </c>
      <c r="J85" s="13">
        <v>0.190277</v>
      </c>
      <c r="K85" s="13">
        <v>0.19003100000000001</v>
      </c>
      <c r="L85" s="13">
        <v>0.19079599999999999</v>
      </c>
      <c r="M85" s="13">
        <v>0.192493</v>
      </c>
      <c r="N85" s="13">
        <v>0.1948</v>
      </c>
      <c r="O85" s="13">
        <v>0.19772600000000001</v>
      </c>
      <c r="P85" s="13">
        <v>0.20114699999999999</v>
      </c>
      <c r="Q85" s="13">
        <v>0.20486599999999999</v>
      </c>
      <c r="R85" s="13">
        <v>0.20885100000000001</v>
      </c>
      <c r="S85" s="13">
        <v>0.21329999999999999</v>
      </c>
      <c r="T85" s="13">
        <v>0.21798799999999999</v>
      </c>
      <c r="U85" s="13">
        <v>0.222723</v>
      </c>
      <c r="V85" s="13">
        <v>0.227242</v>
      </c>
      <c r="W85" s="13">
        <v>0.231576</v>
      </c>
      <c r="X85" s="13">
        <v>0.23571900000000001</v>
      </c>
      <c r="Y85" s="13">
        <v>0.23938100000000001</v>
      </c>
      <c r="Z85" s="13">
        <v>0.242558</v>
      </c>
      <c r="AA85" s="13">
        <v>0.24543699999999999</v>
      </c>
      <c r="AB85" s="13">
        <v>0.24821099999999999</v>
      </c>
      <c r="AC85" s="13">
        <v>0.25095699999999999</v>
      </c>
      <c r="AD85" s="13">
        <v>0.25370999999999999</v>
      </c>
      <c r="AE85" s="13">
        <v>0.25636300000000001</v>
      </c>
      <c r="AF85" s="13">
        <v>0.25897700000000001</v>
      </c>
      <c r="AG85" s="13">
        <v>0.26162000000000002</v>
      </c>
      <c r="AH85" s="13">
        <v>0.264239</v>
      </c>
      <c r="AI85" s="14">
        <v>7.737E-3</v>
      </c>
    </row>
    <row r="86" spans="1:35" ht="15" customHeight="1" x14ac:dyDescent="0.45">
      <c r="A86" s="8" t="s">
        <v>131</v>
      </c>
      <c r="B86" s="12" t="s">
        <v>132</v>
      </c>
      <c r="C86" s="13">
        <v>8.7326000000000001E-2</v>
      </c>
      <c r="D86" s="13">
        <v>8.4899000000000002E-2</v>
      </c>
      <c r="E86" s="13">
        <v>8.2296999999999995E-2</v>
      </c>
      <c r="F86" s="13">
        <v>7.9729999999999995E-2</v>
      </c>
      <c r="G86" s="13">
        <v>7.7313999999999994E-2</v>
      </c>
      <c r="H86" s="13">
        <v>7.5060000000000002E-2</v>
      </c>
      <c r="I86" s="13">
        <v>7.2930999999999996E-2</v>
      </c>
      <c r="J86" s="13">
        <v>7.0951E-2</v>
      </c>
      <c r="K86" s="13">
        <v>6.9189000000000001E-2</v>
      </c>
      <c r="L86" s="13">
        <v>6.7692000000000002E-2</v>
      </c>
      <c r="M86" s="13">
        <v>6.6407999999999995E-2</v>
      </c>
      <c r="N86" s="13">
        <v>6.5201999999999996E-2</v>
      </c>
      <c r="O86" s="13">
        <v>6.4068E-2</v>
      </c>
      <c r="P86" s="13">
        <v>6.2961000000000003E-2</v>
      </c>
      <c r="Q86" s="13">
        <v>6.1802999999999997E-2</v>
      </c>
      <c r="R86" s="13">
        <v>6.0587000000000002E-2</v>
      </c>
      <c r="S86" s="13">
        <v>5.9361999999999998E-2</v>
      </c>
      <c r="T86" s="13">
        <v>5.8061000000000001E-2</v>
      </c>
      <c r="U86" s="13">
        <v>5.6781999999999999E-2</v>
      </c>
      <c r="V86" s="13">
        <v>5.5481000000000003E-2</v>
      </c>
      <c r="W86" s="13">
        <v>5.4179999999999999E-2</v>
      </c>
      <c r="X86" s="13">
        <v>5.2900000000000003E-2</v>
      </c>
      <c r="Y86" s="13">
        <v>5.16E-2</v>
      </c>
      <c r="Z86" s="13">
        <v>5.0269000000000001E-2</v>
      </c>
      <c r="AA86" s="13">
        <v>4.8920999999999999E-2</v>
      </c>
      <c r="AB86" s="13">
        <v>4.7536000000000002E-2</v>
      </c>
      <c r="AC86" s="13">
        <v>4.6108999999999997E-2</v>
      </c>
      <c r="AD86" s="13">
        <v>4.4636000000000002E-2</v>
      </c>
      <c r="AE86" s="13">
        <v>4.3078999999999999E-2</v>
      </c>
      <c r="AF86" s="13">
        <v>4.1451000000000002E-2</v>
      </c>
      <c r="AG86" s="13">
        <v>3.9722E-2</v>
      </c>
      <c r="AH86" s="13">
        <v>3.7878000000000002E-2</v>
      </c>
      <c r="AI86" s="14">
        <v>-2.6585000000000001E-2</v>
      </c>
    </row>
    <row r="87" spans="1:35" ht="15" customHeight="1" x14ac:dyDescent="0.45">
      <c r="A87" s="8" t="s">
        <v>133</v>
      </c>
      <c r="B87" s="12" t="s">
        <v>134</v>
      </c>
      <c r="C87" s="13">
        <v>8.7068000000000006E-2</v>
      </c>
      <c r="D87" s="13">
        <v>8.2974999999999993E-2</v>
      </c>
      <c r="E87" s="13">
        <v>8.1054000000000001E-2</v>
      </c>
      <c r="F87" s="13">
        <v>8.1338999999999995E-2</v>
      </c>
      <c r="G87" s="13">
        <v>8.1551999999999999E-2</v>
      </c>
      <c r="H87" s="13">
        <v>8.1741999999999995E-2</v>
      </c>
      <c r="I87" s="13">
        <v>8.1824999999999995E-2</v>
      </c>
      <c r="J87" s="13">
        <v>8.1792000000000004E-2</v>
      </c>
      <c r="K87" s="13">
        <v>8.1794000000000006E-2</v>
      </c>
      <c r="L87" s="13">
        <v>8.1753000000000006E-2</v>
      </c>
      <c r="M87" s="13">
        <v>8.1711000000000006E-2</v>
      </c>
      <c r="N87" s="13">
        <v>8.1574999999999995E-2</v>
      </c>
      <c r="O87" s="13">
        <v>8.1370999999999999E-2</v>
      </c>
      <c r="P87" s="13">
        <v>8.1004000000000007E-2</v>
      </c>
      <c r="Q87" s="13">
        <v>8.0406000000000005E-2</v>
      </c>
      <c r="R87" s="13">
        <v>7.9596E-2</v>
      </c>
      <c r="S87" s="13">
        <v>7.8668000000000002E-2</v>
      </c>
      <c r="T87" s="13">
        <v>7.7636999999999998E-2</v>
      </c>
      <c r="U87" s="13">
        <v>7.6470999999999997E-2</v>
      </c>
      <c r="V87" s="13">
        <v>7.5204999999999994E-2</v>
      </c>
      <c r="W87" s="13">
        <v>7.3893E-2</v>
      </c>
      <c r="X87" s="13">
        <v>7.2623999999999994E-2</v>
      </c>
      <c r="Y87" s="13">
        <v>7.1430999999999994E-2</v>
      </c>
      <c r="Z87" s="13">
        <v>7.0263999999999993E-2</v>
      </c>
      <c r="AA87" s="13">
        <v>6.9203000000000001E-2</v>
      </c>
      <c r="AB87" s="13">
        <v>6.8248000000000003E-2</v>
      </c>
      <c r="AC87" s="13">
        <v>6.7405999999999994E-2</v>
      </c>
      <c r="AD87" s="13">
        <v>6.6669000000000006E-2</v>
      </c>
      <c r="AE87" s="13">
        <v>6.6037999999999999E-2</v>
      </c>
      <c r="AF87" s="13">
        <v>6.5499000000000002E-2</v>
      </c>
      <c r="AG87" s="13">
        <v>6.5074999999999994E-2</v>
      </c>
      <c r="AH87" s="13">
        <v>6.4744999999999997E-2</v>
      </c>
      <c r="AI87" s="14">
        <v>-9.5099999999999994E-3</v>
      </c>
    </row>
    <row r="88" spans="1:35" ht="15" customHeight="1" x14ac:dyDescent="0.45">
      <c r="A88" s="8" t="s">
        <v>135</v>
      </c>
      <c r="B88" s="12" t="s">
        <v>136</v>
      </c>
      <c r="C88" s="13">
        <v>1.804046</v>
      </c>
      <c r="D88" s="13">
        <v>1.838657</v>
      </c>
      <c r="E88" s="13">
        <v>1.862155</v>
      </c>
      <c r="F88" s="13">
        <v>1.865963</v>
      </c>
      <c r="G88" s="13">
        <v>1.866752</v>
      </c>
      <c r="H88" s="13">
        <v>1.8690659999999999</v>
      </c>
      <c r="I88" s="13">
        <v>1.871362</v>
      </c>
      <c r="J88" s="13">
        <v>1.8829260000000001</v>
      </c>
      <c r="K88" s="13">
        <v>1.8952089999999999</v>
      </c>
      <c r="L88" s="13">
        <v>1.9106810000000001</v>
      </c>
      <c r="M88" s="13">
        <v>1.9291240000000001</v>
      </c>
      <c r="N88" s="13">
        <v>1.9477390000000001</v>
      </c>
      <c r="O88" s="13">
        <v>1.9678869999999999</v>
      </c>
      <c r="P88" s="13">
        <v>1.9890859999999999</v>
      </c>
      <c r="Q88" s="13">
        <v>2.0093290000000001</v>
      </c>
      <c r="R88" s="13">
        <v>2.0327449999999998</v>
      </c>
      <c r="S88" s="13">
        <v>2.0561590000000001</v>
      </c>
      <c r="T88" s="13">
        <v>2.0803479999999999</v>
      </c>
      <c r="U88" s="13">
        <v>2.1047389999999999</v>
      </c>
      <c r="V88" s="13">
        <v>2.1283859999999999</v>
      </c>
      <c r="W88" s="13">
        <v>2.152622</v>
      </c>
      <c r="X88" s="13">
        <v>2.1785389999999998</v>
      </c>
      <c r="Y88" s="13">
        <v>2.204472</v>
      </c>
      <c r="Z88" s="13">
        <v>2.2310720000000002</v>
      </c>
      <c r="AA88" s="13">
        <v>2.2585220000000001</v>
      </c>
      <c r="AB88" s="13">
        <v>2.286222</v>
      </c>
      <c r="AC88" s="13">
        <v>2.3151169999999999</v>
      </c>
      <c r="AD88" s="13">
        <v>2.3454459999999999</v>
      </c>
      <c r="AE88" s="13">
        <v>2.3758780000000002</v>
      </c>
      <c r="AF88" s="13">
        <v>2.406962</v>
      </c>
      <c r="AG88" s="13">
        <v>2.439047</v>
      </c>
      <c r="AH88" s="13">
        <v>2.4716269999999998</v>
      </c>
      <c r="AI88" s="14">
        <v>1.0208E-2</v>
      </c>
    </row>
    <row r="89" spans="1:35" ht="15" customHeight="1" x14ac:dyDescent="0.45">
      <c r="A89" s="8" t="s">
        <v>137</v>
      </c>
      <c r="B89" s="11" t="s">
        <v>138</v>
      </c>
      <c r="C89" s="15">
        <v>11.571531999999999</v>
      </c>
      <c r="D89" s="15">
        <v>11.313691</v>
      </c>
      <c r="E89" s="15">
        <v>11.28407</v>
      </c>
      <c r="F89" s="15">
        <v>11.248384</v>
      </c>
      <c r="G89" s="15">
        <v>11.202330999999999</v>
      </c>
      <c r="H89" s="15">
        <v>11.159390999999999</v>
      </c>
      <c r="I89" s="15">
        <v>11.110049999999999</v>
      </c>
      <c r="J89" s="15">
        <v>11.066285000000001</v>
      </c>
      <c r="K89" s="15">
        <v>11.027884</v>
      </c>
      <c r="L89" s="15">
        <v>11.003166</v>
      </c>
      <c r="M89" s="15">
        <v>10.993751</v>
      </c>
      <c r="N89" s="15">
        <v>10.975622</v>
      </c>
      <c r="O89" s="15">
        <v>10.971332</v>
      </c>
      <c r="P89" s="15">
        <v>10.975213999999999</v>
      </c>
      <c r="Q89" s="15">
        <v>10.981566000000001</v>
      </c>
      <c r="R89" s="15">
        <v>10.992221000000001</v>
      </c>
      <c r="S89" s="15">
        <v>11.011132999999999</v>
      </c>
      <c r="T89" s="15">
        <v>11.035752</v>
      </c>
      <c r="U89" s="15">
        <v>11.060834</v>
      </c>
      <c r="V89" s="15">
        <v>11.084994999999999</v>
      </c>
      <c r="W89" s="15">
        <v>11.109444</v>
      </c>
      <c r="X89" s="15">
        <v>11.135498999999999</v>
      </c>
      <c r="Y89" s="15">
        <v>11.163992</v>
      </c>
      <c r="Z89" s="15">
        <v>11.194718999999999</v>
      </c>
      <c r="AA89" s="15">
        <v>11.227430999999999</v>
      </c>
      <c r="AB89" s="15">
        <v>11.261538</v>
      </c>
      <c r="AC89" s="15">
        <v>11.299797</v>
      </c>
      <c r="AD89" s="15">
        <v>11.341540999999999</v>
      </c>
      <c r="AE89" s="15">
        <v>11.383767000000001</v>
      </c>
      <c r="AF89" s="15">
        <v>11.427363</v>
      </c>
      <c r="AG89" s="15">
        <v>11.474093</v>
      </c>
      <c r="AH89" s="15">
        <v>11.520958</v>
      </c>
      <c r="AI89" s="16">
        <v>-1.4100000000000001E-4</v>
      </c>
    </row>
    <row r="91" spans="1:35" ht="15" customHeight="1" x14ac:dyDescent="0.45">
      <c r="A91" s="8" t="s">
        <v>139</v>
      </c>
      <c r="B91" s="11" t="s">
        <v>140</v>
      </c>
      <c r="C91" s="15">
        <v>9.3990480000000005</v>
      </c>
      <c r="D91" s="15">
        <v>9.1122899999999998</v>
      </c>
      <c r="E91" s="15">
        <v>9.1550440000000002</v>
      </c>
      <c r="F91" s="15">
        <v>8.9598010000000006</v>
      </c>
      <c r="G91" s="15">
        <v>8.7641969999999993</v>
      </c>
      <c r="H91" s="15">
        <v>8.6480259999999998</v>
      </c>
      <c r="I91" s="15">
        <v>8.4281439999999996</v>
      </c>
      <c r="J91" s="15">
        <v>8.270365</v>
      </c>
      <c r="K91" s="15">
        <v>8.2413810000000005</v>
      </c>
      <c r="L91" s="15">
        <v>8.2297530000000005</v>
      </c>
      <c r="M91" s="15">
        <v>8.2414210000000008</v>
      </c>
      <c r="N91" s="15">
        <v>8.2576260000000001</v>
      </c>
      <c r="O91" s="15">
        <v>8.2761289999999992</v>
      </c>
      <c r="P91" s="15">
        <v>8.2895289999999999</v>
      </c>
      <c r="Q91" s="15">
        <v>8.3031000000000006</v>
      </c>
      <c r="R91" s="15">
        <v>8.3068609999999996</v>
      </c>
      <c r="S91" s="15">
        <v>8.3407060000000008</v>
      </c>
      <c r="T91" s="15">
        <v>8.3837349999999997</v>
      </c>
      <c r="U91" s="15">
        <v>8.4236500000000003</v>
      </c>
      <c r="V91" s="15">
        <v>8.4559789999999992</v>
      </c>
      <c r="W91" s="15">
        <v>8.4863020000000002</v>
      </c>
      <c r="X91" s="15">
        <v>8.5179910000000003</v>
      </c>
      <c r="Y91" s="15">
        <v>8.5671759999999999</v>
      </c>
      <c r="Z91" s="15">
        <v>8.6255729999999993</v>
      </c>
      <c r="AA91" s="15">
        <v>8.6761789999999994</v>
      </c>
      <c r="AB91" s="15">
        <v>8.7413310000000006</v>
      </c>
      <c r="AC91" s="15">
        <v>8.8130670000000002</v>
      </c>
      <c r="AD91" s="15">
        <v>8.8957460000000008</v>
      </c>
      <c r="AE91" s="15">
        <v>8.9687780000000004</v>
      </c>
      <c r="AF91" s="15">
        <v>9.0337980000000009</v>
      </c>
      <c r="AG91" s="15">
        <v>9.0973570000000006</v>
      </c>
      <c r="AH91" s="15">
        <v>9.1728120000000004</v>
      </c>
      <c r="AI91" s="16">
        <v>-7.8600000000000002E-4</v>
      </c>
    </row>
    <row r="93" spans="1:35" ht="15" customHeight="1" x14ac:dyDescent="0.45">
      <c r="B93" s="11" t="s">
        <v>141</v>
      </c>
    </row>
    <row r="94" spans="1:35" ht="15" customHeight="1" x14ac:dyDescent="0.45">
      <c r="A94" s="8" t="s">
        <v>142</v>
      </c>
      <c r="B94" s="12" t="s">
        <v>110</v>
      </c>
      <c r="C94" s="13">
        <v>7.1120530000000004</v>
      </c>
      <c r="D94" s="13">
        <v>6.8835360000000003</v>
      </c>
      <c r="E94" s="13">
        <v>6.6643160000000004</v>
      </c>
      <c r="F94" s="13">
        <v>6.5837599999999998</v>
      </c>
      <c r="G94" s="13">
        <v>6.4994959999999997</v>
      </c>
      <c r="H94" s="13">
        <v>6.4250179999999997</v>
      </c>
      <c r="I94" s="13">
        <v>6.3309480000000002</v>
      </c>
      <c r="J94" s="13">
        <v>6.239636</v>
      </c>
      <c r="K94" s="13">
        <v>6.1661190000000001</v>
      </c>
      <c r="L94" s="13">
        <v>6.0979700000000001</v>
      </c>
      <c r="M94" s="13">
        <v>6.0372269999999997</v>
      </c>
      <c r="N94" s="13">
        <v>5.9809469999999996</v>
      </c>
      <c r="O94" s="13">
        <v>5.9289779999999999</v>
      </c>
      <c r="P94" s="13">
        <v>5.8763779999999999</v>
      </c>
      <c r="Q94" s="13">
        <v>5.8233740000000003</v>
      </c>
      <c r="R94" s="13">
        <v>5.7677610000000001</v>
      </c>
      <c r="S94" s="13">
        <v>5.7195499999999999</v>
      </c>
      <c r="T94" s="13">
        <v>5.6742749999999997</v>
      </c>
      <c r="U94" s="13">
        <v>5.628126</v>
      </c>
      <c r="V94" s="13">
        <v>5.58263</v>
      </c>
      <c r="W94" s="13">
        <v>5.5369650000000004</v>
      </c>
      <c r="X94" s="13">
        <v>5.4938880000000001</v>
      </c>
      <c r="Y94" s="13">
        <v>5.4542109999999999</v>
      </c>
      <c r="Z94" s="13">
        <v>5.415883</v>
      </c>
      <c r="AA94" s="13">
        <v>5.3778860000000002</v>
      </c>
      <c r="AB94" s="13">
        <v>5.3413750000000002</v>
      </c>
      <c r="AC94" s="13">
        <v>5.3067599999999997</v>
      </c>
      <c r="AD94" s="13">
        <v>5.2726280000000001</v>
      </c>
      <c r="AE94" s="13">
        <v>5.2385060000000001</v>
      </c>
      <c r="AF94" s="13">
        <v>5.2031559999999999</v>
      </c>
      <c r="AG94" s="13">
        <v>5.1689879999999997</v>
      </c>
      <c r="AH94" s="13">
        <v>5.1350179999999996</v>
      </c>
      <c r="AI94" s="14">
        <v>-1.0451999999999999E-2</v>
      </c>
    </row>
    <row r="95" spans="1:35" ht="15" customHeight="1" x14ac:dyDescent="0.45">
      <c r="A95" s="8" t="s">
        <v>143</v>
      </c>
      <c r="B95" s="12" t="s">
        <v>112</v>
      </c>
      <c r="C95" s="13">
        <v>2.3149320000000002</v>
      </c>
      <c r="D95" s="13">
        <v>2.0592290000000002</v>
      </c>
      <c r="E95" s="13">
        <v>2.372884</v>
      </c>
      <c r="F95" s="13">
        <v>2.3782920000000001</v>
      </c>
      <c r="G95" s="13">
        <v>2.3718029999999999</v>
      </c>
      <c r="H95" s="13">
        <v>2.3758629999999998</v>
      </c>
      <c r="I95" s="13">
        <v>2.3584399999999999</v>
      </c>
      <c r="J95" s="13">
        <v>2.3483960000000002</v>
      </c>
      <c r="K95" s="13">
        <v>2.3622070000000002</v>
      </c>
      <c r="L95" s="13">
        <v>2.3810850000000001</v>
      </c>
      <c r="M95" s="13">
        <v>2.4068399999999999</v>
      </c>
      <c r="N95" s="13">
        <v>2.438828</v>
      </c>
      <c r="O95" s="13">
        <v>2.471231</v>
      </c>
      <c r="P95" s="13">
        <v>2.5029599999999999</v>
      </c>
      <c r="Q95" s="13">
        <v>2.5332409999999999</v>
      </c>
      <c r="R95" s="13">
        <v>2.5608270000000002</v>
      </c>
      <c r="S95" s="13">
        <v>2.5965189999999998</v>
      </c>
      <c r="T95" s="13">
        <v>2.6360420000000002</v>
      </c>
      <c r="U95" s="13">
        <v>2.6765979999999998</v>
      </c>
      <c r="V95" s="13">
        <v>2.7154799999999999</v>
      </c>
      <c r="W95" s="13">
        <v>2.753692</v>
      </c>
      <c r="X95" s="13">
        <v>2.7936529999999999</v>
      </c>
      <c r="Y95" s="13">
        <v>2.8380510000000001</v>
      </c>
      <c r="Z95" s="13">
        <v>2.8849089999999999</v>
      </c>
      <c r="AA95" s="13">
        <v>2.92916</v>
      </c>
      <c r="AB95" s="13">
        <v>2.9763419999999998</v>
      </c>
      <c r="AC95" s="13">
        <v>3.0263469999999999</v>
      </c>
      <c r="AD95" s="13">
        <v>3.0803919999999998</v>
      </c>
      <c r="AE95" s="13">
        <v>3.1316809999999999</v>
      </c>
      <c r="AF95" s="13">
        <v>3.1819890000000002</v>
      </c>
      <c r="AG95" s="13">
        <v>3.232926</v>
      </c>
      <c r="AH95" s="13">
        <v>3.2866170000000001</v>
      </c>
      <c r="AI95" s="14">
        <v>1.137E-2</v>
      </c>
    </row>
    <row r="96" spans="1:35" ht="15" customHeight="1" x14ac:dyDescent="0.45">
      <c r="A96" s="8" t="s">
        <v>144</v>
      </c>
      <c r="B96" s="12" t="s">
        <v>114</v>
      </c>
      <c r="C96" s="13">
        <v>2.8408030000000002</v>
      </c>
      <c r="D96" s="13">
        <v>2.8321679999999998</v>
      </c>
      <c r="E96" s="13">
        <v>2.8134869999999998</v>
      </c>
      <c r="F96" s="13">
        <v>2.7885930000000001</v>
      </c>
      <c r="G96" s="13">
        <v>2.7640259999999999</v>
      </c>
      <c r="H96" s="13">
        <v>2.7472560000000001</v>
      </c>
      <c r="I96" s="13">
        <v>2.7159230000000001</v>
      </c>
      <c r="J96" s="13">
        <v>2.688895</v>
      </c>
      <c r="K96" s="13">
        <v>2.6786880000000002</v>
      </c>
      <c r="L96" s="13">
        <v>2.6732619999999998</v>
      </c>
      <c r="M96" s="13">
        <v>2.6731829999999999</v>
      </c>
      <c r="N96" s="13">
        <v>2.6756669999999998</v>
      </c>
      <c r="O96" s="13">
        <v>2.6794910000000001</v>
      </c>
      <c r="P96" s="13">
        <v>2.6826829999999999</v>
      </c>
      <c r="Q96" s="13">
        <v>2.6845659999999998</v>
      </c>
      <c r="R96" s="13">
        <v>2.6843859999999999</v>
      </c>
      <c r="S96" s="13">
        <v>2.6890269999999998</v>
      </c>
      <c r="T96" s="13">
        <v>2.6950880000000002</v>
      </c>
      <c r="U96" s="13">
        <v>2.7002069999999998</v>
      </c>
      <c r="V96" s="13">
        <v>2.7035680000000002</v>
      </c>
      <c r="W96" s="13">
        <v>2.7059009999999999</v>
      </c>
      <c r="X96" s="13">
        <v>2.708939</v>
      </c>
      <c r="Y96" s="13">
        <v>2.7136749999999998</v>
      </c>
      <c r="Z96" s="13">
        <v>2.7197330000000002</v>
      </c>
      <c r="AA96" s="13">
        <v>2.7250549999999998</v>
      </c>
      <c r="AB96" s="13">
        <v>2.73265</v>
      </c>
      <c r="AC96" s="13">
        <v>2.7414369999999999</v>
      </c>
      <c r="AD96" s="13">
        <v>2.752221</v>
      </c>
      <c r="AE96" s="13">
        <v>2.762384</v>
      </c>
      <c r="AF96" s="13">
        <v>2.772335</v>
      </c>
      <c r="AG96" s="13">
        <v>2.7826909999999998</v>
      </c>
      <c r="AH96" s="13">
        <v>2.7946260000000001</v>
      </c>
      <c r="AI96" s="14">
        <v>-5.2899999999999996E-4</v>
      </c>
    </row>
    <row r="97" spans="1:35" ht="15" customHeight="1" x14ac:dyDescent="0.45">
      <c r="A97" s="8" t="s">
        <v>145</v>
      </c>
      <c r="B97" s="12" t="s">
        <v>116</v>
      </c>
      <c r="C97" s="13">
        <v>0.86043099999999995</v>
      </c>
      <c r="D97" s="13">
        <v>0.84623999999999999</v>
      </c>
      <c r="E97" s="13">
        <v>0.83144499999999999</v>
      </c>
      <c r="F97" s="13">
        <v>0.81390300000000004</v>
      </c>
      <c r="G97" s="13">
        <v>0.79702300000000004</v>
      </c>
      <c r="H97" s="13">
        <v>0.78523299999999996</v>
      </c>
      <c r="I97" s="13">
        <v>0.76833499999999999</v>
      </c>
      <c r="J97" s="13">
        <v>0.75465300000000002</v>
      </c>
      <c r="K97" s="13">
        <v>0.74830200000000002</v>
      </c>
      <c r="L97" s="13">
        <v>0.742645</v>
      </c>
      <c r="M97" s="13">
        <v>0.73810699999999996</v>
      </c>
      <c r="N97" s="13">
        <v>0.73549200000000003</v>
      </c>
      <c r="O97" s="13">
        <v>0.733406</v>
      </c>
      <c r="P97" s="13">
        <v>0.73117100000000002</v>
      </c>
      <c r="Q97" s="13">
        <v>0.729653</v>
      </c>
      <c r="R97" s="13">
        <v>0.72817600000000005</v>
      </c>
      <c r="S97" s="13">
        <v>0.72888399999999998</v>
      </c>
      <c r="T97" s="13">
        <v>0.73058800000000002</v>
      </c>
      <c r="U97" s="13">
        <v>0.73270199999999996</v>
      </c>
      <c r="V97" s="13">
        <v>0.73527799999999999</v>
      </c>
      <c r="W97" s="13">
        <v>0.73833300000000002</v>
      </c>
      <c r="X97" s="13">
        <v>0.74218700000000004</v>
      </c>
      <c r="Y97" s="13">
        <v>0.74760700000000002</v>
      </c>
      <c r="Z97" s="13">
        <v>0.75401499999999999</v>
      </c>
      <c r="AA97" s="13">
        <v>0.75992099999999996</v>
      </c>
      <c r="AB97" s="13">
        <v>0.76664699999999997</v>
      </c>
      <c r="AC97" s="13">
        <v>0.77350300000000005</v>
      </c>
      <c r="AD97" s="13">
        <v>0.78064699999999998</v>
      </c>
      <c r="AE97" s="13">
        <v>0.78715900000000005</v>
      </c>
      <c r="AF97" s="13">
        <v>0.79296100000000003</v>
      </c>
      <c r="AG97" s="13">
        <v>0.79825400000000002</v>
      </c>
      <c r="AH97" s="13">
        <v>0.80391199999999996</v>
      </c>
      <c r="AI97" s="14">
        <v>-2.189E-3</v>
      </c>
    </row>
    <row r="98" spans="1:35" ht="15" customHeight="1" x14ac:dyDescent="0.45">
      <c r="A98" s="8" t="s">
        <v>146</v>
      </c>
      <c r="B98" s="12" t="s">
        <v>118</v>
      </c>
      <c r="C98" s="13">
        <v>0.27636699999999997</v>
      </c>
      <c r="D98" s="13">
        <v>0.27503899999999998</v>
      </c>
      <c r="E98" s="13">
        <v>0.27362799999999998</v>
      </c>
      <c r="F98" s="13">
        <v>0.27173199999999997</v>
      </c>
      <c r="G98" s="13">
        <v>0.26995000000000002</v>
      </c>
      <c r="H98" s="13">
        <v>0.26899299999999998</v>
      </c>
      <c r="I98" s="13">
        <v>0.26690700000000001</v>
      </c>
      <c r="J98" s="13">
        <v>0.26525900000000002</v>
      </c>
      <c r="K98" s="13">
        <v>0.26486599999999999</v>
      </c>
      <c r="L98" s="13">
        <v>0.26447599999999999</v>
      </c>
      <c r="M98" s="13">
        <v>0.26418399999999997</v>
      </c>
      <c r="N98" s="13">
        <v>0.26414399999999999</v>
      </c>
      <c r="O98" s="13">
        <v>0.26405699999999999</v>
      </c>
      <c r="P98" s="13">
        <v>0.263766</v>
      </c>
      <c r="Q98" s="13">
        <v>0.263623</v>
      </c>
      <c r="R98" s="13">
        <v>0.26348199999999999</v>
      </c>
      <c r="S98" s="13">
        <v>0.26379000000000002</v>
      </c>
      <c r="T98" s="13">
        <v>0.26430999999999999</v>
      </c>
      <c r="U98" s="13">
        <v>0.26494000000000001</v>
      </c>
      <c r="V98" s="13">
        <v>0.26550200000000002</v>
      </c>
      <c r="W98" s="13">
        <v>0.266015</v>
      </c>
      <c r="X98" s="13">
        <v>0.26655400000000001</v>
      </c>
      <c r="Y98" s="13">
        <v>0.26726899999999998</v>
      </c>
      <c r="Z98" s="13">
        <v>0.26805600000000002</v>
      </c>
      <c r="AA98" s="13">
        <v>0.26877099999999998</v>
      </c>
      <c r="AB98" s="13">
        <v>0.269679</v>
      </c>
      <c r="AC98" s="13">
        <v>0.270648</v>
      </c>
      <c r="AD98" s="13">
        <v>0.27170899999999998</v>
      </c>
      <c r="AE98" s="13">
        <v>0.27268700000000001</v>
      </c>
      <c r="AF98" s="13">
        <v>0.27356399999999997</v>
      </c>
      <c r="AG98" s="13">
        <v>0.27437800000000001</v>
      </c>
      <c r="AH98" s="13">
        <v>0.27528799999999998</v>
      </c>
      <c r="AI98" s="14">
        <v>-1.26E-4</v>
      </c>
    </row>
    <row r="99" spans="1:35" ht="15" customHeight="1" x14ac:dyDescent="0.45">
      <c r="A99" s="8" t="s">
        <v>147</v>
      </c>
      <c r="B99" s="12" t="s">
        <v>120</v>
      </c>
      <c r="C99" s="13">
        <v>0.64611600000000002</v>
      </c>
      <c r="D99" s="13">
        <v>0.65324400000000005</v>
      </c>
      <c r="E99" s="13">
        <v>0.65677399999999997</v>
      </c>
      <c r="F99" s="13">
        <v>0.65660600000000002</v>
      </c>
      <c r="G99" s="13">
        <v>0.65609899999999999</v>
      </c>
      <c r="H99" s="13">
        <v>0.65811200000000003</v>
      </c>
      <c r="I99" s="13">
        <v>0.654636</v>
      </c>
      <c r="J99" s="13">
        <v>0.65242599999999995</v>
      </c>
      <c r="K99" s="13">
        <v>0.65584500000000001</v>
      </c>
      <c r="L99" s="13">
        <v>0.66046300000000002</v>
      </c>
      <c r="M99" s="13">
        <v>0.66641399999999995</v>
      </c>
      <c r="N99" s="13">
        <v>0.67346399999999995</v>
      </c>
      <c r="O99" s="13">
        <v>0.68050600000000006</v>
      </c>
      <c r="P99" s="13">
        <v>0.68686800000000003</v>
      </c>
      <c r="Q99" s="13">
        <v>0.69277699999999998</v>
      </c>
      <c r="R99" s="13">
        <v>0.69811500000000004</v>
      </c>
      <c r="S99" s="13">
        <v>0.705341</v>
      </c>
      <c r="T99" s="13">
        <v>0.71318700000000002</v>
      </c>
      <c r="U99" s="13">
        <v>0.72061500000000001</v>
      </c>
      <c r="V99" s="13">
        <v>0.72723899999999997</v>
      </c>
      <c r="W99" s="13">
        <v>0.73366500000000001</v>
      </c>
      <c r="X99" s="13">
        <v>0.74038599999999999</v>
      </c>
      <c r="Y99" s="13">
        <v>0.74781299999999995</v>
      </c>
      <c r="Z99" s="13">
        <v>0.75562099999999999</v>
      </c>
      <c r="AA99" s="13">
        <v>0.76282499999999998</v>
      </c>
      <c r="AB99" s="13">
        <v>0.77066900000000005</v>
      </c>
      <c r="AC99" s="13">
        <v>0.77873099999999995</v>
      </c>
      <c r="AD99" s="13">
        <v>0.78736399999999995</v>
      </c>
      <c r="AE99" s="13">
        <v>0.79542299999999999</v>
      </c>
      <c r="AF99" s="13">
        <v>0.80306699999999998</v>
      </c>
      <c r="AG99" s="13">
        <v>0.810724</v>
      </c>
      <c r="AH99" s="13">
        <v>0.819021</v>
      </c>
      <c r="AI99" s="14">
        <v>7.6790000000000001E-3</v>
      </c>
    </row>
    <row r="100" spans="1:35" ht="15" customHeight="1" x14ac:dyDescent="0.45">
      <c r="A100" s="8" t="s">
        <v>148</v>
      </c>
      <c r="B100" s="12" t="s">
        <v>122</v>
      </c>
      <c r="C100" s="13">
        <v>0.19944100000000001</v>
      </c>
      <c r="D100" s="13">
        <v>0.196546</v>
      </c>
      <c r="E100" s="13">
        <v>0.19356100000000001</v>
      </c>
      <c r="F100" s="13">
        <v>0.18999099999999999</v>
      </c>
      <c r="G100" s="13">
        <v>0.18659100000000001</v>
      </c>
      <c r="H100" s="13">
        <v>0.18419199999999999</v>
      </c>
      <c r="I100" s="13">
        <v>0.180398</v>
      </c>
      <c r="J100" s="13">
        <v>0.177175</v>
      </c>
      <c r="K100" s="13">
        <v>0.175509</v>
      </c>
      <c r="L100" s="13">
        <v>0.17394699999999999</v>
      </c>
      <c r="M100" s="13">
        <v>0.17257600000000001</v>
      </c>
      <c r="N100" s="13">
        <v>0.171565</v>
      </c>
      <c r="O100" s="13">
        <v>0.170542</v>
      </c>
      <c r="P100" s="13">
        <v>0.16936399999999999</v>
      </c>
      <c r="Q100" s="13">
        <v>0.16823199999999999</v>
      </c>
      <c r="R100" s="13">
        <v>0.166987</v>
      </c>
      <c r="S100" s="13">
        <v>0.16612099999999999</v>
      </c>
      <c r="T100" s="13">
        <v>0.165384</v>
      </c>
      <c r="U100" s="13">
        <v>0.16464999999999999</v>
      </c>
      <c r="V100" s="13">
        <v>0.163937</v>
      </c>
      <c r="W100" s="13">
        <v>0.163268</v>
      </c>
      <c r="X100" s="13">
        <v>0.16271099999999999</v>
      </c>
      <c r="Y100" s="13">
        <v>0.16245799999999999</v>
      </c>
      <c r="Z100" s="13">
        <v>0.162383</v>
      </c>
      <c r="AA100" s="13">
        <v>0.16233600000000001</v>
      </c>
      <c r="AB100" s="13">
        <v>0.16261300000000001</v>
      </c>
      <c r="AC100" s="13">
        <v>0.16307099999999999</v>
      </c>
      <c r="AD100" s="13">
        <v>0.163744</v>
      </c>
      <c r="AE100" s="13">
        <v>0.16442200000000001</v>
      </c>
      <c r="AF100" s="13">
        <v>0.16498399999999999</v>
      </c>
      <c r="AG100" s="13">
        <v>0.16547400000000001</v>
      </c>
      <c r="AH100" s="13">
        <v>0.166075</v>
      </c>
      <c r="AI100" s="14">
        <v>-5.888E-3</v>
      </c>
    </row>
    <row r="101" spans="1:35" ht="15" customHeight="1" x14ac:dyDescent="0.45">
      <c r="A101" s="8" t="s">
        <v>149</v>
      </c>
      <c r="B101" s="12" t="s">
        <v>124</v>
      </c>
      <c r="C101" s="13">
        <v>0.74701200000000001</v>
      </c>
      <c r="D101" s="13">
        <v>0.68994500000000003</v>
      </c>
      <c r="E101" s="13">
        <v>0.65923200000000004</v>
      </c>
      <c r="F101" s="13">
        <v>0.63561900000000005</v>
      </c>
      <c r="G101" s="13">
        <v>0.61626499999999995</v>
      </c>
      <c r="H101" s="13">
        <v>0.60451299999999997</v>
      </c>
      <c r="I101" s="13">
        <v>0.59003799999999995</v>
      </c>
      <c r="J101" s="13">
        <v>0.57765299999999997</v>
      </c>
      <c r="K101" s="13">
        <v>0.57221100000000003</v>
      </c>
      <c r="L101" s="13">
        <v>0.56837700000000002</v>
      </c>
      <c r="M101" s="13">
        <v>0.56682299999999997</v>
      </c>
      <c r="N101" s="13">
        <v>0.53360300000000005</v>
      </c>
      <c r="O101" s="13">
        <v>0.50927199999999995</v>
      </c>
      <c r="P101" s="13">
        <v>0.49476500000000001</v>
      </c>
      <c r="Q101" s="13">
        <v>0.489846</v>
      </c>
      <c r="R101" s="13">
        <v>0.48653600000000002</v>
      </c>
      <c r="S101" s="13">
        <v>0.48674699999999999</v>
      </c>
      <c r="T101" s="13">
        <v>0.488234</v>
      </c>
      <c r="U101" s="13">
        <v>0.48987199999999997</v>
      </c>
      <c r="V101" s="13">
        <v>0.49115300000000001</v>
      </c>
      <c r="W101" s="13">
        <v>0.49249199999999999</v>
      </c>
      <c r="X101" s="13">
        <v>0.486122</v>
      </c>
      <c r="Y101" s="13">
        <v>0.48183999999999999</v>
      </c>
      <c r="Z101" s="13">
        <v>0.47909000000000002</v>
      </c>
      <c r="AA101" s="13">
        <v>0.47705900000000001</v>
      </c>
      <c r="AB101" s="13">
        <v>0.475603</v>
      </c>
      <c r="AC101" s="13">
        <v>0.47436200000000001</v>
      </c>
      <c r="AD101" s="13">
        <v>0.47353699999999999</v>
      </c>
      <c r="AE101" s="13">
        <v>0.47242499999999998</v>
      </c>
      <c r="AF101" s="13">
        <v>0.47119899999999998</v>
      </c>
      <c r="AG101" s="13">
        <v>0.47011700000000001</v>
      </c>
      <c r="AH101" s="13">
        <v>0.46959800000000002</v>
      </c>
      <c r="AI101" s="14">
        <v>-1.4862999999999999E-2</v>
      </c>
    </row>
    <row r="102" spans="1:35" ht="15" customHeight="1" x14ac:dyDescent="0.45">
      <c r="A102" s="8" t="s">
        <v>150</v>
      </c>
      <c r="B102" s="12" t="s">
        <v>126</v>
      </c>
      <c r="C102" s="13">
        <v>0.104876</v>
      </c>
      <c r="D102" s="13">
        <v>0.104573</v>
      </c>
      <c r="E102" s="13">
        <v>0.104204</v>
      </c>
      <c r="F102" s="13">
        <v>0.10349999999999999</v>
      </c>
      <c r="G102" s="13">
        <v>0.10287399999999999</v>
      </c>
      <c r="H102" s="13">
        <v>0.102798</v>
      </c>
      <c r="I102" s="13">
        <v>0.101937</v>
      </c>
      <c r="J102" s="13">
        <v>0.10138</v>
      </c>
      <c r="K102" s="13">
        <v>0.101699</v>
      </c>
      <c r="L102" s="13">
        <v>0.10202899999999999</v>
      </c>
      <c r="M102" s="13">
        <v>0.102426</v>
      </c>
      <c r="N102" s="13">
        <v>0.103032</v>
      </c>
      <c r="O102" s="13">
        <v>0.103593</v>
      </c>
      <c r="P102" s="13">
        <v>0.10401199999999999</v>
      </c>
      <c r="Q102" s="13">
        <v>0.104405</v>
      </c>
      <c r="R102" s="13">
        <v>0.104671</v>
      </c>
      <c r="S102" s="13">
        <v>0.10512100000000001</v>
      </c>
      <c r="T102" s="13">
        <v>0.105589</v>
      </c>
      <c r="U102" s="13">
        <v>0.106</v>
      </c>
      <c r="V102" s="13">
        <v>0.106361</v>
      </c>
      <c r="W102" s="13">
        <v>0.10668800000000001</v>
      </c>
      <c r="X102" s="13">
        <v>0.107029</v>
      </c>
      <c r="Y102" s="13">
        <v>0.10749400000000001</v>
      </c>
      <c r="Z102" s="13">
        <v>0.108006</v>
      </c>
      <c r="AA102" s="13">
        <v>0.108455</v>
      </c>
      <c r="AB102" s="13">
        <v>0.10903500000000001</v>
      </c>
      <c r="AC102" s="13">
        <v>0.10964699999999999</v>
      </c>
      <c r="AD102" s="13">
        <v>0.110319</v>
      </c>
      <c r="AE102" s="13">
        <v>0.11092100000000001</v>
      </c>
      <c r="AF102" s="13">
        <v>0.111446</v>
      </c>
      <c r="AG102" s="13">
        <v>0.11192299999999999</v>
      </c>
      <c r="AH102" s="13">
        <v>0.11247699999999999</v>
      </c>
      <c r="AI102" s="14">
        <v>2.2599999999999999E-3</v>
      </c>
    </row>
    <row r="103" spans="1:35" ht="15" customHeight="1" x14ac:dyDescent="0.45">
      <c r="A103" s="8" t="s">
        <v>151</v>
      </c>
      <c r="B103" s="12" t="s">
        <v>128</v>
      </c>
      <c r="C103" s="13">
        <v>7.5358999999999995E-2</v>
      </c>
      <c r="D103" s="13">
        <v>7.5764999999999999E-2</v>
      </c>
      <c r="E103" s="13">
        <v>7.6079999999999995E-2</v>
      </c>
      <c r="F103" s="13">
        <v>7.6105000000000006E-2</v>
      </c>
      <c r="G103" s="13">
        <v>7.6150999999999996E-2</v>
      </c>
      <c r="H103" s="13">
        <v>7.6563999999999993E-2</v>
      </c>
      <c r="I103" s="13">
        <v>7.6355000000000006E-2</v>
      </c>
      <c r="J103" s="13">
        <v>7.6328999999999994E-2</v>
      </c>
      <c r="K103" s="13">
        <v>7.6920000000000002E-2</v>
      </c>
      <c r="L103" s="13">
        <v>7.7607999999999996E-2</v>
      </c>
      <c r="M103" s="13">
        <v>7.8436000000000006E-2</v>
      </c>
      <c r="N103" s="13">
        <v>7.9480999999999996E-2</v>
      </c>
      <c r="O103" s="13">
        <v>8.0584000000000003E-2</v>
      </c>
      <c r="P103" s="13">
        <v>8.1671999999999995E-2</v>
      </c>
      <c r="Q103" s="13">
        <v>8.2840999999999998E-2</v>
      </c>
      <c r="R103" s="13">
        <v>8.4015999999999993E-2</v>
      </c>
      <c r="S103" s="13">
        <v>8.5319999999999993E-2</v>
      </c>
      <c r="T103" s="13">
        <v>8.6624999999999994E-2</v>
      </c>
      <c r="U103" s="13">
        <v>8.7871000000000005E-2</v>
      </c>
      <c r="V103" s="13">
        <v>8.9066000000000006E-2</v>
      </c>
      <c r="W103" s="13">
        <v>9.0221999999999997E-2</v>
      </c>
      <c r="X103" s="13">
        <v>9.1377E-2</v>
      </c>
      <c r="Y103" s="13">
        <v>9.2626E-2</v>
      </c>
      <c r="Z103" s="13">
        <v>9.3907000000000004E-2</v>
      </c>
      <c r="AA103" s="13">
        <v>9.5125000000000001E-2</v>
      </c>
      <c r="AB103" s="13">
        <v>9.6447000000000005E-2</v>
      </c>
      <c r="AC103" s="13">
        <v>9.7789000000000001E-2</v>
      </c>
      <c r="AD103" s="13">
        <v>9.9173999999999998E-2</v>
      </c>
      <c r="AE103" s="13">
        <v>0.10049</v>
      </c>
      <c r="AF103" s="13">
        <v>0.101729</v>
      </c>
      <c r="AG103" s="13">
        <v>0.10291500000000001</v>
      </c>
      <c r="AH103" s="13">
        <v>0.10416400000000001</v>
      </c>
      <c r="AI103" s="14">
        <v>1.0496999999999999E-2</v>
      </c>
    </row>
    <row r="104" spans="1:35" ht="15" customHeight="1" x14ac:dyDescent="0.45">
      <c r="A104" s="8" t="s">
        <v>152</v>
      </c>
      <c r="B104" s="12" t="s">
        <v>130</v>
      </c>
      <c r="C104" s="13">
        <v>0.60708300000000004</v>
      </c>
      <c r="D104" s="13">
        <v>0.59215899999999999</v>
      </c>
      <c r="E104" s="13">
        <v>0.57580399999999998</v>
      </c>
      <c r="F104" s="13">
        <v>0.55837000000000003</v>
      </c>
      <c r="G104" s="13">
        <v>0.54319899999999999</v>
      </c>
      <c r="H104" s="13">
        <v>0.53281900000000004</v>
      </c>
      <c r="I104" s="13">
        <v>0.52009899999999998</v>
      </c>
      <c r="J104" s="13">
        <v>0.51092199999999999</v>
      </c>
      <c r="K104" s="13">
        <v>0.50870400000000005</v>
      </c>
      <c r="L104" s="13">
        <v>0.50926199999999999</v>
      </c>
      <c r="M104" s="13">
        <v>0.512629</v>
      </c>
      <c r="N104" s="13">
        <v>0.51834100000000005</v>
      </c>
      <c r="O104" s="13">
        <v>0.52527100000000004</v>
      </c>
      <c r="P104" s="13">
        <v>0.53283700000000001</v>
      </c>
      <c r="Q104" s="13">
        <v>0.54099200000000003</v>
      </c>
      <c r="R104" s="13">
        <v>0.54908100000000004</v>
      </c>
      <c r="S104" s="13">
        <v>0.55922300000000003</v>
      </c>
      <c r="T104" s="13">
        <v>0.57010700000000003</v>
      </c>
      <c r="U104" s="13">
        <v>0.58083099999999999</v>
      </c>
      <c r="V104" s="13">
        <v>0.59074400000000005</v>
      </c>
      <c r="W104" s="13">
        <v>0.60003600000000001</v>
      </c>
      <c r="X104" s="13">
        <v>0.60885800000000001</v>
      </c>
      <c r="Y104" s="13">
        <v>0.61710500000000001</v>
      </c>
      <c r="Z104" s="13">
        <v>0.62437399999999998</v>
      </c>
      <c r="AA104" s="13">
        <v>0.630463</v>
      </c>
      <c r="AB104" s="13">
        <v>0.63692099999999996</v>
      </c>
      <c r="AC104" s="13">
        <v>0.64339199999999996</v>
      </c>
      <c r="AD104" s="13">
        <v>0.65014099999999997</v>
      </c>
      <c r="AE104" s="13">
        <v>0.656192</v>
      </c>
      <c r="AF104" s="13">
        <v>0.66169900000000004</v>
      </c>
      <c r="AG104" s="13">
        <v>0.66701200000000005</v>
      </c>
      <c r="AH104" s="13">
        <v>0.67274100000000003</v>
      </c>
      <c r="AI104" s="14">
        <v>3.3180000000000002E-3</v>
      </c>
    </row>
    <row r="105" spans="1:35" ht="15" customHeight="1" x14ac:dyDescent="0.45">
      <c r="A105" s="8" t="s">
        <v>153</v>
      </c>
      <c r="B105" s="12" t="s">
        <v>132</v>
      </c>
      <c r="C105" s="13">
        <v>0.25477300000000003</v>
      </c>
      <c r="D105" s="13">
        <v>0.24529599999999999</v>
      </c>
      <c r="E105" s="13">
        <v>0.235236</v>
      </c>
      <c r="F105" s="13">
        <v>0.22470100000000001</v>
      </c>
      <c r="G105" s="13">
        <v>0.21502599999999999</v>
      </c>
      <c r="H105" s="13">
        <v>0.207152</v>
      </c>
      <c r="I105" s="13">
        <v>0.198211</v>
      </c>
      <c r="J105" s="13">
        <v>0.19051399999999999</v>
      </c>
      <c r="K105" s="13">
        <v>0.18521499999999999</v>
      </c>
      <c r="L105" s="13">
        <v>0.18068000000000001</v>
      </c>
      <c r="M105" s="13">
        <v>0.17685100000000001</v>
      </c>
      <c r="N105" s="13">
        <v>0.17349500000000001</v>
      </c>
      <c r="O105" s="13">
        <v>0.17019999999999999</v>
      </c>
      <c r="P105" s="13">
        <v>0.16678299999999999</v>
      </c>
      <c r="Q105" s="13">
        <v>0.16320399999999999</v>
      </c>
      <c r="R105" s="13">
        <v>0.15928700000000001</v>
      </c>
      <c r="S105" s="13">
        <v>0.15563299999999999</v>
      </c>
      <c r="T105" s="13">
        <v>0.15184700000000001</v>
      </c>
      <c r="U105" s="13">
        <v>0.14807899999999999</v>
      </c>
      <c r="V105" s="13">
        <v>0.144229</v>
      </c>
      <c r="W105" s="13">
        <v>0.14038600000000001</v>
      </c>
      <c r="X105" s="13">
        <v>0.13664100000000001</v>
      </c>
      <c r="Y105" s="13">
        <v>0.133019</v>
      </c>
      <c r="Z105" s="13">
        <v>0.12939899999999999</v>
      </c>
      <c r="AA105" s="13">
        <v>0.125666</v>
      </c>
      <c r="AB105" s="13">
        <v>0.12198100000000001</v>
      </c>
      <c r="AC105" s="13">
        <v>0.118213</v>
      </c>
      <c r="AD105" s="13">
        <v>0.11438</v>
      </c>
      <c r="AE105" s="13">
        <v>0.110267</v>
      </c>
      <c r="AF105" s="13">
        <v>0.10591</v>
      </c>
      <c r="AG105" s="13">
        <v>0.101274</v>
      </c>
      <c r="AH105" s="13">
        <v>9.6435999999999994E-2</v>
      </c>
      <c r="AI105" s="14">
        <v>-3.0852999999999998E-2</v>
      </c>
    </row>
    <row r="106" spans="1:35" ht="15" customHeight="1" x14ac:dyDescent="0.45">
      <c r="A106" s="8" t="s">
        <v>154</v>
      </c>
      <c r="B106" s="12" t="s">
        <v>134</v>
      </c>
      <c r="C106" s="13">
        <v>0.25402000000000002</v>
      </c>
      <c r="D106" s="13">
        <v>0.23973700000000001</v>
      </c>
      <c r="E106" s="13">
        <v>0.231683</v>
      </c>
      <c r="F106" s="13">
        <v>0.229236</v>
      </c>
      <c r="G106" s="13">
        <v>0.22681599999999999</v>
      </c>
      <c r="H106" s="13">
        <v>0.22559000000000001</v>
      </c>
      <c r="I106" s="13">
        <v>0.222383</v>
      </c>
      <c r="J106" s="13">
        <v>0.21962300000000001</v>
      </c>
      <c r="K106" s="13">
        <v>0.21895899999999999</v>
      </c>
      <c r="L106" s="13">
        <v>0.21821099999999999</v>
      </c>
      <c r="M106" s="13">
        <v>0.21760499999999999</v>
      </c>
      <c r="N106" s="13">
        <v>0.217061</v>
      </c>
      <c r="O106" s="13">
        <v>0.216167</v>
      </c>
      <c r="P106" s="13">
        <v>0.21457799999999999</v>
      </c>
      <c r="Q106" s="13">
        <v>0.21232999999999999</v>
      </c>
      <c r="R106" s="13">
        <v>0.209262</v>
      </c>
      <c r="S106" s="13">
        <v>0.20624999999999999</v>
      </c>
      <c r="T106" s="13">
        <v>0.203044</v>
      </c>
      <c r="U106" s="13">
        <v>0.19942599999999999</v>
      </c>
      <c r="V106" s="13">
        <v>0.19550400000000001</v>
      </c>
      <c r="W106" s="13">
        <v>0.19146299999999999</v>
      </c>
      <c r="X106" s="13">
        <v>0.187587</v>
      </c>
      <c r="Y106" s="13">
        <v>0.184143</v>
      </c>
      <c r="Z106" s="13">
        <v>0.180867</v>
      </c>
      <c r="AA106" s="13">
        <v>0.177763</v>
      </c>
      <c r="AB106" s="13">
        <v>0.175127</v>
      </c>
      <c r="AC106" s="13">
        <v>0.17281199999999999</v>
      </c>
      <c r="AD106" s="13">
        <v>0.17084099999999999</v>
      </c>
      <c r="AE106" s="13">
        <v>0.16903099999999999</v>
      </c>
      <c r="AF106" s="13">
        <v>0.167353</v>
      </c>
      <c r="AG106" s="13">
        <v>0.165912</v>
      </c>
      <c r="AH106" s="13">
        <v>0.16483800000000001</v>
      </c>
      <c r="AI106" s="14">
        <v>-1.3853000000000001E-2</v>
      </c>
    </row>
    <row r="107" spans="1:35" ht="15" customHeight="1" x14ac:dyDescent="0.45">
      <c r="A107" s="8" t="s">
        <v>155</v>
      </c>
      <c r="B107" s="12" t="s">
        <v>136</v>
      </c>
      <c r="C107" s="13">
        <v>4.6773129999999998</v>
      </c>
      <c r="D107" s="13">
        <v>4.7325020000000002</v>
      </c>
      <c r="E107" s="13">
        <v>4.7507799999999998</v>
      </c>
      <c r="F107" s="13">
        <v>4.6977770000000003</v>
      </c>
      <c r="G107" s="13">
        <v>4.6412089999999999</v>
      </c>
      <c r="H107" s="13">
        <v>4.6133129999999998</v>
      </c>
      <c r="I107" s="13">
        <v>4.5535839999999999</v>
      </c>
      <c r="J107" s="13">
        <v>4.5337860000000001</v>
      </c>
      <c r="K107" s="13">
        <v>4.5540209999999997</v>
      </c>
      <c r="L107" s="13">
        <v>4.5829050000000002</v>
      </c>
      <c r="M107" s="13">
        <v>4.6218680000000001</v>
      </c>
      <c r="N107" s="13">
        <v>4.668126</v>
      </c>
      <c r="O107" s="13">
        <v>4.7141640000000002</v>
      </c>
      <c r="P107" s="13">
        <v>4.756907</v>
      </c>
      <c r="Q107" s="13">
        <v>4.7955810000000003</v>
      </c>
      <c r="R107" s="13">
        <v>4.8364940000000001</v>
      </c>
      <c r="S107" s="13">
        <v>4.8843129999999997</v>
      </c>
      <c r="T107" s="13">
        <v>4.9351669999999999</v>
      </c>
      <c r="U107" s="13">
        <v>4.9845660000000001</v>
      </c>
      <c r="V107" s="13">
        <v>5.0302850000000001</v>
      </c>
      <c r="W107" s="13">
        <v>5.0766210000000003</v>
      </c>
      <c r="X107" s="13">
        <v>5.127561</v>
      </c>
      <c r="Y107" s="13">
        <v>5.1838559999999996</v>
      </c>
      <c r="Z107" s="13">
        <v>5.2440509999999998</v>
      </c>
      <c r="AA107" s="13">
        <v>5.3031230000000003</v>
      </c>
      <c r="AB107" s="13">
        <v>5.3677809999999999</v>
      </c>
      <c r="AC107" s="13">
        <v>5.4361509999999997</v>
      </c>
      <c r="AD107" s="13">
        <v>5.5101889999999996</v>
      </c>
      <c r="AE107" s="13">
        <v>5.5809579999999999</v>
      </c>
      <c r="AF107" s="13">
        <v>5.6497700000000002</v>
      </c>
      <c r="AG107" s="13">
        <v>5.7188600000000003</v>
      </c>
      <c r="AH107" s="13">
        <v>5.7929550000000001</v>
      </c>
      <c r="AI107" s="14">
        <v>6.9249999999999997E-3</v>
      </c>
    </row>
    <row r="108" spans="1:35" ht="15" customHeight="1" x14ac:dyDescent="0.45">
      <c r="A108" s="8" t="s">
        <v>156</v>
      </c>
      <c r="B108" s="11" t="s">
        <v>157</v>
      </c>
      <c r="C108" s="15">
        <v>20.970580999999999</v>
      </c>
      <c r="D108" s="15">
        <v>20.425982000000001</v>
      </c>
      <c r="E108" s="15">
        <v>20.439114</v>
      </c>
      <c r="F108" s="15">
        <v>20.208185</v>
      </c>
      <c r="G108" s="15">
        <v>19.966528</v>
      </c>
      <c r="H108" s="15">
        <v>19.807418999999999</v>
      </c>
      <c r="I108" s="15">
        <v>19.538193</v>
      </c>
      <c r="J108" s="15">
        <v>19.336651</v>
      </c>
      <c r="K108" s="15">
        <v>19.269264</v>
      </c>
      <c r="L108" s="15">
        <v>19.232918000000002</v>
      </c>
      <c r="M108" s="15">
        <v>19.235171999999999</v>
      </c>
      <c r="N108" s="15">
        <v>19.233248</v>
      </c>
      <c r="O108" s="15">
        <v>19.247458999999999</v>
      </c>
      <c r="P108" s="15">
        <v>19.264744</v>
      </c>
      <c r="Q108" s="15">
        <v>19.284666000000001</v>
      </c>
      <c r="R108" s="15">
        <v>19.299081999999999</v>
      </c>
      <c r="S108" s="15">
        <v>19.351838999999998</v>
      </c>
      <c r="T108" s="15">
        <v>19.419487</v>
      </c>
      <c r="U108" s="15">
        <v>19.484483999999998</v>
      </c>
      <c r="V108" s="15">
        <v>19.540973999999999</v>
      </c>
      <c r="W108" s="15">
        <v>19.595745000000001</v>
      </c>
      <c r="X108" s="15">
        <v>19.653490000000001</v>
      </c>
      <c r="Y108" s="15">
        <v>19.731166999999999</v>
      </c>
      <c r="Z108" s="15">
        <v>19.820292999999999</v>
      </c>
      <c r="AA108" s="15">
        <v>19.90361</v>
      </c>
      <c r="AB108" s="15">
        <v>20.002869</v>
      </c>
      <c r="AC108" s="15">
        <v>20.112864999999999</v>
      </c>
      <c r="AD108" s="15">
        <v>20.237287999999999</v>
      </c>
      <c r="AE108" s="15">
        <v>20.352544999999999</v>
      </c>
      <c r="AF108" s="15">
        <v>20.461162999999999</v>
      </c>
      <c r="AG108" s="15">
        <v>20.571449000000001</v>
      </c>
      <c r="AH108" s="15">
        <v>20.693769</v>
      </c>
      <c r="AI108" s="16">
        <v>-4.2900000000000002E-4</v>
      </c>
    </row>
    <row r="110" spans="1:35" ht="15" customHeight="1" x14ac:dyDescent="0.45">
      <c r="B110" s="11" t="s">
        <v>158</v>
      </c>
    </row>
    <row r="111" spans="1:35" ht="15" customHeight="1" x14ac:dyDescent="0.45">
      <c r="A111" s="8" t="s">
        <v>159</v>
      </c>
      <c r="B111" s="12" t="s">
        <v>160</v>
      </c>
      <c r="C111" s="13">
        <v>1.4064E-2</v>
      </c>
      <c r="D111" s="13">
        <v>1.4703000000000001E-2</v>
      </c>
      <c r="E111" s="13">
        <v>1.7204000000000001E-2</v>
      </c>
      <c r="F111" s="13">
        <v>1.8806E-2</v>
      </c>
      <c r="G111" s="13">
        <v>1.9990000000000001E-2</v>
      </c>
      <c r="H111" s="13">
        <v>2.1201000000000001E-2</v>
      </c>
      <c r="I111" s="13">
        <v>2.2631999999999999E-2</v>
      </c>
      <c r="J111" s="13">
        <v>2.3424E-2</v>
      </c>
      <c r="K111" s="13">
        <v>2.4705000000000001E-2</v>
      </c>
      <c r="L111" s="13">
        <v>2.5956E-2</v>
      </c>
      <c r="M111" s="13">
        <v>2.7163E-2</v>
      </c>
      <c r="N111" s="13">
        <v>2.8354000000000001E-2</v>
      </c>
      <c r="O111" s="13">
        <v>2.9655999999999998E-2</v>
      </c>
      <c r="P111" s="13">
        <v>3.0838000000000001E-2</v>
      </c>
      <c r="Q111" s="13">
        <v>3.2063000000000001E-2</v>
      </c>
      <c r="R111" s="13">
        <v>3.3312000000000001E-2</v>
      </c>
      <c r="S111" s="13">
        <v>3.4514000000000003E-2</v>
      </c>
      <c r="T111" s="13">
        <v>3.5840999999999998E-2</v>
      </c>
      <c r="U111" s="13">
        <v>3.7116000000000003E-2</v>
      </c>
      <c r="V111" s="13">
        <v>3.8365999999999997E-2</v>
      </c>
      <c r="W111" s="13">
        <v>3.9602999999999999E-2</v>
      </c>
      <c r="X111" s="13">
        <v>4.0862999999999997E-2</v>
      </c>
      <c r="Y111" s="13">
        <v>4.2175999999999998E-2</v>
      </c>
      <c r="Z111" s="13">
        <v>4.3559E-2</v>
      </c>
      <c r="AA111" s="13">
        <v>4.4944999999999999E-2</v>
      </c>
      <c r="AB111" s="13">
        <v>4.6316000000000003E-2</v>
      </c>
      <c r="AC111" s="13">
        <v>4.7794000000000003E-2</v>
      </c>
      <c r="AD111" s="13">
        <v>4.9313000000000003E-2</v>
      </c>
      <c r="AE111" s="13">
        <v>5.0859000000000001E-2</v>
      </c>
      <c r="AF111" s="13">
        <v>5.2401999999999997E-2</v>
      </c>
      <c r="AG111" s="13">
        <v>5.3949999999999998E-2</v>
      </c>
      <c r="AH111" s="13">
        <v>5.5420999999999998E-2</v>
      </c>
      <c r="AI111" s="14">
        <v>4.5229999999999999E-2</v>
      </c>
    </row>
    <row r="112" spans="1:35" ht="15" customHeight="1" x14ac:dyDescent="0.45">
      <c r="A112" s="8" t="s">
        <v>161</v>
      </c>
      <c r="B112" s="12" t="s">
        <v>162</v>
      </c>
      <c r="C112" s="13">
        <v>3.7303999999999997E-2</v>
      </c>
      <c r="D112" s="13">
        <v>4.2368000000000003E-2</v>
      </c>
      <c r="E112" s="13">
        <v>4.5870000000000001E-2</v>
      </c>
      <c r="F112" s="13">
        <v>4.5147E-2</v>
      </c>
      <c r="G112" s="13">
        <v>4.4463000000000003E-2</v>
      </c>
      <c r="H112" s="13">
        <v>4.4046000000000002E-2</v>
      </c>
      <c r="I112" s="13">
        <v>4.4075000000000003E-2</v>
      </c>
      <c r="J112" s="13">
        <v>4.3435000000000001E-2</v>
      </c>
      <c r="K112" s="13">
        <v>4.3250999999999998E-2</v>
      </c>
      <c r="L112" s="13">
        <v>4.3401000000000002E-2</v>
      </c>
      <c r="M112" s="13">
        <v>4.3540000000000002E-2</v>
      </c>
      <c r="N112" s="13">
        <v>4.3784000000000003E-2</v>
      </c>
      <c r="O112" s="13">
        <v>4.4245E-2</v>
      </c>
      <c r="P112" s="13">
        <v>4.4499999999999998E-2</v>
      </c>
      <c r="Q112" s="13">
        <v>4.4692999999999997E-2</v>
      </c>
      <c r="R112" s="13">
        <v>4.4850000000000001E-2</v>
      </c>
      <c r="S112" s="13">
        <v>4.4964999999999998E-2</v>
      </c>
      <c r="T112" s="13">
        <v>4.5222999999999999E-2</v>
      </c>
      <c r="U112" s="13">
        <v>4.5379000000000003E-2</v>
      </c>
      <c r="V112" s="13">
        <v>4.5491999999999998E-2</v>
      </c>
      <c r="W112" s="13">
        <v>4.5668E-2</v>
      </c>
      <c r="X112" s="13">
        <v>4.5698999999999997E-2</v>
      </c>
      <c r="Y112" s="13">
        <v>4.5921999999999998E-2</v>
      </c>
      <c r="Z112" s="13">
        <v>4.6156000000000003E-2</v>
      </c>
      <c r="AA112" s="13">
        <v>4.6639E-2</v>
      </c>
      <c r="AB112" s="13">
        <v>4.6783999999999999E-2</v>
      </c>
      <c r="AC112" s="13">
        <v>4.7016000000000002E-2</v>
      </c>
      <c r="AD112" s="13">
        <v>4.7273999999999997E-2</v>
      </c>
      <c r="AE112" s="13">
        <v>4.7342000000000002E-2</v>
      </c>
      <c r="AF112" s="13">
        <v>4.7516999999999997E-2</v>
      </c>
      <c r="AG112" s="13">
        <v>4.7683999999999997E-2</v>
      </c>
      <c r="AH112" s="13">
        <v>4.7870999999999997E-2</v>
      </c>
      <c r="AI112" s="14">
        <v>8.0780000000000001E-3</v>
      </c>
    </row>
    <row r="113" spans="1:35" ht="15" customHeight="1" x14ac:dyDescent="0.45">
      <c r="A113" s="8" t="s">
        <v>163</v>
      </c>
      <c r="B113" s="12" t="s">
        <v>164</v>
      </c>
      <c r="C113" s="13">
        <v>0.18854299999999999</v>
      </c>
      <c r="D113" s="13">
        <v>0.213615</v>
      </c>
      <c r="E113" s="13">
        <v>0.238959</v>
      </c>
      <c r="F113" s="13">
        <v>0.25972099999999998</v>
      </c>
      <c r="G113" s="13">
        <v>0.27943800000000002</v>
      </c>
      <c r="H113" s="13">
        <v>0.300012</v>
      </c>
      <c r="I113" s="13">
        <v>0.32311699999999999</v>
      </c>
      <c r="J113" s="13">
        <v>0.34193800000000002</v>
      </c>
      <c r="K113" s="13">
        <v>0.36343999999999999</v>
      </c>
      <c r="L113" s="13">
        <v>0.38782499999999998</v>
      </c>
      <c r="M113" s="13">
        <v>0.41225899999999999</v>
      </c>
      <c r="N113" s="13">
        <v>0.43747399999999997</v>
      </c>
      <c r="O113" s="13">
        <v>0.46601700000000001</v>
      </c>
      <c r="P113" s="13">
        <v>0.49221700000000002</v>
      </c>
      <c r="Q113" s="13">
        <v>0.51836899999999997</v>
      </c>
      <c r="R113" s="13">
        <v>0.54472600000000004</v>
      </c>
      <c r="S113" s="13">
        <v>0.57098800000000005</v>
      </c>
      <c r="T113" s="13">
        <v>0.59930000000000005</v>
      </c>
      <c r="U113" s="13">
        <v>0.62685900000000006</v>
      </c>
      <c r="V113" s="13">
        <v>0.65447500000000003</v>
      </c>
      <c r="W113" s="13">
        <v>0.68260299999999996</v>
      </c>
      <c r="X113" s="13">
        <v>0.70930499999999996</v>
      </c>
      <c r="Y113" s="13">
        <v>0.73832399999999998</v>
      </c>
      <c r="Z113" s="13">
        <v>0.76780400000000004</v>
      </c>
      <c r="AA113" s="13">
        <v>0.80222599999999999</v>
      </c>
      <c r="AB113" s="13">
        <v>0.83155699999999999</v>
      </c>
      <c r="AC113" s="13">
        <v>0.86238400000000004</v>
      </c>
      <c r="AD113" s="13">
        <v>0.89521200000000001</v>
      </c>
      <c r="AE113" s="13">
        <v>0.92421399999999998</v>
      </c>
      <c r="AF113" s="13">
        <v>0.95548699999999998</v>
      </c>
      <c r="AG113" s="13">
        <v>0.98738199999999998</v>
      </c>
      <c r="AH113" s="13">
        <v>1.021665</v>
      </c>
      <c r="AI113" s="14">
        <v>5.6024999999999998E-2</v>
      </c>
    </row>
    <row r="114" spans="1:35" ht="15" customHeight="1" x14ac:dyDescent="0.45">
      <c r="A114" s="8" t="s">
        <v>165</v>
      </c>
      <c r="B114" s="12" t="s">
        <v>166</v>
      </c>
      <c r="C114" s="13">
        <v>1.75E-4</v>
      </c>
      <c r="D114" s="13">
        <v>1.73E-4</v>
      </c>
      <c r="E114" s="13">
        <v>1.73E-4</v>
      </c>
      <c r="F114" s="13">
        <v>1.7100000000000001E-4</v>
      </c>
      <c r="G114" s="13">
        <v>1.6799999999999999E-4</v>
      </c>
      <c r="H114" s="13">
        <v>1.66E-4</v>
      </c>
      <c r="I114" s="13">
        <v>1.66E-4</v>
      </c>
      <c r="J114" s="13">
        <v>1.6200000000000001E-4</v>
      </c>
      <c r="K114" s="13">
        <v>1.6100000000000001E-4</v>
      </c>
      <c r="L114" s="13">
        <v>1.6100000000000001E-4</v>
      </c>
      <c r="M114" s="13">
        <v>1.6000000000000001E-4</v>
      </c>
      <c r="N114" s="13">
        <v>1.6000000000000001E-4</v>
      </c>
      <c r="O114" s="13">
        <v>1.6000000000000001E-4</v>
      </c>
      <c r="P114" s="13">
        <v>1.6000000000000001E-4</v>
      </c>
      <c r="Q114" s="13">
        <v>1.6000000000000001E-4</v>
      </c>
      <c r="R114" s="13">
        <v>1.6000000000000001E-4</v>
      </c>
      <c r="S114" s="13">
        <v>1.5899999999999999E-4</v>
      </c>
      <c r="T114" s="13">
        <v>1.5899999999999999E-4</v>
      </c>
      <c r="U114" s="13">
        <v>1.5899999999999999E-4</v>
      </c>
      <c r="V114" s="13">
        <v>1.5899999999999999E-4</v>
      </c>
      <c r="W114" s="13">
        <v>1.6000000000000001E-4</v>
      </c>
      <c r="X114" s="13">
        <v>1.6000000000000001E-4</v>
      </c>
      <c r="Y114" s="13">
        <v>1.6200000000000001E-4</v>
      </c>
      <c r="Z114" s="13">
        <v>1.64E-4</v>
      </c>
      <c r="AA114" s="13">
        <v>1.6699999999999999E-4</v>
      </c>
      <c r="AB114" s="13">
        <v>1.6899999999999999E-4</v>
      </c>
      <c r="AC114" s="13">
        <v>1.7100000000000001E-4</v>
      </c>
      <c r="AD114" s="13">
        <v>1.73E-4</v>
      </c>
      <c r="AE114" s="13">
        <v>1.75E-4</v>
      </c>
      <c r="AF114" s="13">
        <v>1.7699999999999999E-4</v>
      </c>
      <c r="AG114" s="13">
        <v>1.7899999999999999E-4</v>
      </c>
      <c r="AH114" s="13">
        <v>1.8200000000000001E-4</v>
      </c>
      <c r="AI114" s="14">
        <v>1.2440000000000001E-3</v>
      </c>
    </row>
    <row r="115" spans="1:35" ht="15" customHeight="1" x14ac:dyDescent="0.45">
      <c r="A115" s="8" t="s">
        <v>167</v>
      </c>
      <c r="B115" s="11" t="s">
        <v>168</v>
      </c>
      <c r="C115" s="15">
        <v>0.24008599999999999</v>
      </c>
      <c r="D115" s="15">
        <v>0.27085900000000002</v>
      </c>
      <c r="E115" s="15">
        <v>0.30220599999999997</v>
      </c>
      <c r="F115" s="15">
        <v>0.32384499999999999</v>
      </c>
      <c r="G115" s="15">
        <v>0.34405999999999998</v>
      </c>
      <c r="H115" s="15">
        <v>0.365425</v>
      </c>
      <c r="I115" s="15">
        <v>0.38999</v>
      </c>
      <c r="J115" s="15">
        <v>0.40895900000000002</v>
      </c>
      <c r="K115" s="15">
        <v>0.43155700000000002</v>
      </c>
      <c r="L115" s="15">
        <v>0.45734200000000003</v>
      </c>
      <c r="M115" s="15">
        <v>0.48312300000000002</v>
      </c>
      <c r="N115" s="15">
        <v>0.50977099999999997</v>
      </c>
      <c r="O115" s="15">
        <v>0.54007700000000003</v>
      </c>
      <c r="P115" s="15">
        <v>0.56771400000000005</v>
      </c>
      <c r="Q115" s="15">
        <v>0.59528499999999995</v>
      </c>
      <c r="R115" s="15">
        <v>0.62304800000000005</v>
      </c>
      <c r="S115" s="15">
        <v>0.65062600000000004</v>
      </c>
      <c r="T115" s="15">
        <v>0.68052299999999999</v>
      </c>
      <c r="U115" s="15">
        <v>0.70951200000000003</v>
      </c>
      <c r="V115" s="15">
        <v>0.73849200000000004</v>
      </c>
      <c r="W115" s="15">
        <v>0.76803299999999997</v>
      </c>
      <c r="X115" s="15">
        <v>0.79602799999999996</v>
      </c>
      <c r="Y115" s="15">
        <v>0.82658399999999999</v>
      </c>
      <c r="Z115" s="15">
        <v>0.857684</v>
      </c>
      <c r="AA115" s="15">
        <v>0.89397700000000002</v>
      </c>
      <c r="AB115" s="15">
        <v>0.92482500000000001</v>
      </c>
      <c r="AC115" s="15">
        <v>0.95736500000000002</v>
      </c>
      <c r="AD115" s="15">
        <v>0.99197199999999996</v>
      </c>
      <c r="AE115" s="15">
        <v>1.022589</v>
      </c>
      <c r="AF115" s="15">
        <v>1.0555840000000001</v>
      </c>
      <c r="AG115" s="15">
        <v>1.0891949999999999</v>
      </c>
      <c r="AH115" s="15">
        <v>1.125138</v>
      </c>
      <c r="AI115" s="16">
        <v>5.1090000000000003E-2</v>
      </c>
    </row>
    <row r="117" spans="1:35" ht="15" customHeight="1" x14ac:dyDescent="0.45">
      <c r="B117" s="11" t="s">
        <v>169</v>
      </c>
    </row>
    <row r="118" spans="1:35" ht="15" customHeight="1" x14ac:dyDescent="0.45">
      <c r="A118" s="8" t="s">
        <v>170</v>
      </c>
      <c r="B118" s="12" t="s">
        <v>171</v>
      </c>
      <c r="C118" s="19">
        <v>6396</v>
      </c>
      <c r="D118" s="19">
        <v>6230</v>
      </c>
      <c r="E118" s="19">
        <v>6120</v>
      </c>
      <c r="F118" s="19">
        <v>6103</v>
      </c>
      <c r="G118" s="19">
        <v>6087</v>
      </c>
      <c r="H118" s="19">
        <v>6070</v>
      </c>
      <c r="I118" s="19">
        <v>6053</v>
      </c>
      <c r="J118" s="19">
        <v>6036</v>
      </c>
      <c r="K118" s="19">
        <v>6020</v>
      </c>
      <c r="L118" s="19">
        <v>6003</v>
      </c>
      <c r="M118" s="19">
        <v>5986</v>
      </c>
      <c r="N118" s="19">
        <v>5969</v>
      </c>
      <c r="O118" s="19">
        <v>5952</v>
      </c>
      <c r="P118" s="19">
        <v>5935</v>
      </c>
      <c r="Q118" s="19">
        <v>5918</v>
      </c>
      <c r="R118" s="19">
        <v>5901</v>
      </c>
      <c r="S118" s="19">
        <v>5884</v>
      </c>
      <c r="T118" s="19">
        <v>5867</v>
      </c>
      <c r="U118" s="19">
        <v>5850</v>
      </c>
      <c r="V118" s="19">
        <v>5833</v>
      </c>
      <c r="W118" s="19">
        <v>5816</v>
      </c>
      <c r="X118" s="19">
        <v>5799</v>
      </c>
      <c r="Y118" s="19">
        <v>5781</v>
      </c>
      <c r="Z118" s="19">
        <v>5764</v>
      </c>
      <c r="AA118" s="19">
        <v>5747</v>
      </c>
      <c r="AB118" s="19">
        <v>5730</v>
      </c>
      <c r="AC118" s="19">
        <v>5713</v>
      </c>
      <c r="AD118" s="19">
        <v>5696</v>
      </c>
      <c r="AE118" s="19">
        <v>5679</v>
      </c>
      <c r="AF118" s="19">
        <v>5662</v>
      </c>
      <c r="AG118" s="19">
        <v>5645</v>
      </c>
      <c r="AH118" s="19">
        <v>5628</v>
      </c>
      <c r="AI118" s="14">
        <v>-4.1180000000000001E-3</v>
      </c>
    </row>
    <row r="119" spans="1:35" ht="15" customHeight="1" x14ac:dyDescent="0.45">
      <c r="A119" s="8" t="s">
        <v>172</v>
      </c>
      <c r="B119" s="12" t="s">
        <v>173</v>
      </c>
      <c r="C119" s="19">
        <v>5657</v>
      </c>
      <c r="D119" s="19">
        <v>5603</v>
      </c>
      <c r="E119" s="19">
        <v>5518</v>
      </c>
      <c r="F119" s="19">
        <v>5503</v>
      </c>
      <c r="G119" s="19">
        <v>5489</v>
      </c>
      <c r="H119" s="19">
        <v>5475</v>
      </c>
      <c r="I119" s="19">
        <v>5460</v>
      </c>
      <c r="J119" s="19">
        <v>5446</v>
      </c>
      <c r="K119" s="19">
        <v>5432</v>
      </c>
      <c r="L119" s="19">
        <v>5417</v>
      </c>
      <c r="M119" s="19">
        <v>5403</v>
      </c>
      <c r="N119" s="19">
        <v>5389</v>
      </c>
      <c r="O119" s="19">
        <v>5375</v>
      </c>
      <c r="P119" s="19">
        <v>5360</v>
      </c>
      <c r="Q119" s="19">
        <v>5346</v>
      </c>
      <c r="R119" s="19">
        <v>5332</v>
      </c>
      <c r="S119" s="19">
        <v>5317</v>
      </c>
      <c r="T119" s="19">
        <v>5303</v>
      </c>
      <c r="U119" s="19">
        <v>5289</v>
      </c>
      <c r="V119" s="19">
        <v>5275</v>
      </c>
      <c r="W119" s="19">
        <v>5260</v>
      </c>
      <c r="X119" s="19">
        <v>5246</v>
      </c>
      <c r="Y119" s="19">
        <v>5232</v>
      </c>
      <c r="Z119" s="19">
        <v>5218</v>
      </c>
      <c r="AA119" s="19">
        <v>5203</v>
      </c>
      <c r="AB119" s="19">
        <v>5189</v>
      </c>
      <c r="AC119" s="19">
        <v>5175</v>
      </c>
      <c r="AD119" s="19">
        <v>5161</v>
      </c>
      <c r="AE119" s="19">
        <v>5147</v>
      </c>
      <c r="AF119" s="19">
        <v>5132</v>
      </c>
      <c r="AG119" s="19">
        <v>5118</v>
      </c>
      <c r="AH119" s="19">
        <v>5104</v>
      </c>
      <c r="AI119" s="14">
        <v>-3.313E-3</v>
      </c>
    </row>
    <row r="120" spans="1:35" ht="15" customHeight="1" x14ac:dyDescent="0.45">
      <c r="A120" s="8" t="s">
        <v>174</v>
      </c>
      <c r="B120" s="12" t="s">
        <v>175</v>
      </c>
      <c r="C120" s="19">
        <v>6389</v>
      </c>
      <c r="D120" s="19">
        <v>6159</v>
      </c>
      <c r="E120" s="19">
        <v>6088</v>
      </c>
      <c r="F120" s="19">
        <v>6078</v>
      </c>
      <c r="G120" s="19">
        <v>6068</v>
      </c>
      <c r="H120" s="19">
        <v>6059</v>
      </c>
      <c r="I120" s="19">
        <v>6049</v>
      </c>
      <c r="J120" s="19">
        <v>6039</v>
      </c>
      <c r="K120" s="19">
        <v>6029</v>
      </c>
      <c r="L120" s="19">
        <v>6019</v>
      </c>
      <c r="M120" s="19">
        <v>6009</v>
      </c>
      <c r="N120" s="19">
        <v>5999</v>
      </c>
      <c r="O120" s="19">
        <v>5990</v>
      </c>
      <c r="P120" s="19">
        <v>5980</v>
      </c>
      <c r="Q120" s="19">
        <v>5970</v>
      </c>
      <c r="R120" s="19">
        <v>5960</v>
      </c>
      <c r="S120" s="19">
        <v>5950</v>
      </c>
      <c r="T120" s="19">
        <v>5940</v>
      </c>
      <c r="U120" s="19">
        <v>5930</v>
      </c>
      <c r="V120" s="19">
        <v>5920</v>
      </c>
      <c r="W120" s="19">
        <v>5910</v>
      </c>
      <c r="X120" s="19">
        <v>5900</v>
      </c>
      <c r="Y120" s="19">
        <v>5890</v>
      </c>
      <c r="Z120" s="19">
        <v>5880</v>
      </c>
      <c r="AA120" s="19">
        <v>5870</v>
      </c>
      <c r="AB120" s="19">
        <v>5860</v>
      </c>
      <c r="AC120" s="19">
        <v>5850</v>
      </c>
      <c r="AD120" s="19">
        <v>5840</v>
      </c>
      <c r="AE120" s="19">
        <v>5830</v>
      </c>
      <c r="AF120" s="19">
        <v>5820</v>
      </c>
      <c r="AG120" s="19">
        <v>5810</v>
      </c>
      <c r="AH120" s="19">
        <v>5800</v>
      </c>
      <c r="AI120" s="14">
        <v>-3.1150000000000001E-3</v>
      </c>
    </row>
    <row r="121" spans="1:35" ht="15" customHeight="1" x14ac:dyDescent="0.45">
      <c r="A121" s="8" t="s">
        <v>176</v>
      </c>
      <c r="B121" s="12" t="s">
        <v>177</v>
      </c>
      <c r="C121" s="19">
        <v>6946</v>
      </c>
      <c r="D121" s="19">
        <v>6447</v>
      </c>
      <c r="E121" s="19">
        <v>6360</v>
      </c>
      <c r="F121" s="19">
        <v>6351</v>
      </c>
      <c r="G121" s="19">
        <v>6342</v>
      </c>
      <c r="H121" s="19">
        <v>6332</v>
      </c>
      <c r="I121" s="19">
        <v>6323</v>
      </c>
      <c r="J121" s="19">
        <v>6313</v>
      </c>
      <c r="K121" s="19">
        <v>6304</v>
      </c>
      <c r="L121" s="19">
        <v>6294</v>
      </c>
      <c r="M121" s="19">
        <v>6284</v>
      </c>
      <c r="N121" s="19">
        <v>6274</v>
      </c>
      <c r="O121" s="19">
        <v>6264</v>
      </c>
      <c r="P121" s="19">
        <v>6254</v>
      </c>
      <c r="Q121" s="19">
        <v>6244</v>
      </c>
      <c r="R121" s="19">
        <v>6234</v>
      </c>
      <c r="S121" s="19">
        <v>6224</v>
      </c>
      <c r="T121" s="19">
        <v>6214</v>
      </c>
      <c r="U121" s="19">
        <v>6203</v>
      </c>
      <c r="V121" s="19">
        <v>6193</v>
      </c>
      <c r="W121" s="19">
        <v>6183</v>
      </c>
      <c r="X121" s="19">
        <v>6172</v>
      </c>
      <c r="Y121" s="19">
        <v>6162</v>
      </c>
      <c r="Z121" s="19">
        <v>6152</v>
      </c>
      <c r="AA121" s="19">
        <v>6141</v>
      </c>
      <c r="AB121" s="19">
        <v>6131</v>
      </c>
      <c r="AC121" s="19">
        <v>6120</v>
      </c>
      <c r="AD121" s="19">
        <v>6110</v>
      </c>
      <c r="AE121" s="19">
        <v>6099</v>
      </c>
      <c r="AF121" s="19">
        <v>6089</v>
      </c>
      <c r="AG121" s="19">
        <v>6078</v>
      </c>
      <c r="AH121" s="19">
        <v>6068</v>
      </c>
      <c r="AI121" s="14">
        <v>-4.3499999999999997E-3</v>
      </c>
    </row>
    <row r="122" spans="1:35" ht="15" customHeight="1" x14ac:dyDescent="0.45">
      <c r="A122" s="8" t="s">
        <v>178</v>
      </c>
      <c r="B122" s="12" t="s">
        <v>179</v>
      </c>
      <c r="C122" s="19">
        <v>2436</v>
      </c>
      <c r="D122" s="19">
        <v>2550</v>
      </c>
      <c r="E122" s="19">
        <v>2538</v>
      </c>
      <c r="F122" s="19">
        <v>2530</v>
      </c>
      <c r="G122" s="19">
        <v>2522</v>
      </c>
      <c r="H122" s="19">
        <v>2514</v>
      </c>
      <c r="I122" s="19">
        <v>2506</v>
      </c>
      <c r="J122" s="19">
        <v>2498</v>
      </c>
      <c r="K122" s="19">
        <v>2491</v>
      </c>
      <c r="L122" s="19">
        <v>2483</v>
      </c>
      <c r="M122" s="19">
        <v>2475</v>
      </c>
      <c r="N122" s="19">
        <v>2468</v>
      </c>
      <c r="O122" s="19">
        <v>2460</v>
      </c>
      <c r="P122" s="19">
        <v>2452</v>
      </c>
      <c r="Q122" s="19">
        <v>2445</v>
      </c>
      <c r="R122" s="19">
        <v>2437</v>
      </c>
      <c r="S122" s="19">
        <v>2430</v>
      </c>
      <c r="T122" s="19">
        <v>2422</v>
      </c>
      <c r="U122" s="19">
        <v>2414</v>
      </c>
      <c r="V122" s="19">
        <v>2407</v>
      </c>
      <c r="W122" s="19">
        <v>2399</v>
      </c>
      <c r="X122" s="19">
        <v>2392</v>
      </c>
      <c r="Y122" s="19">
        <v>2384</v>
      </c>
      <c r="Z122" s="19">
        <v>2376</v>
      </c>
      <c r="AA122" s="19">
        <v>2369</v>
      </c>
      <c r="AB122" s="19">
        <v>2361</v>
      </c>
      <c r="AC122" s="19">
        <v>2354</v>
      </c>
      <c r="AD122" s="19">
        <v>2346</v>
      </c>
      <c r="AE122" s="19">
        <v>2339</v>
      </c>
      <c r="AF122" s="19">
        <v>2331</v>
      </c>
      <c r="AG122" s="19">
        <v>2324</v>
      </c>
      <c r="AH122" s="19">
        <v>2316</v>
      </c>
      <c r="AI122" s="14">
        <v>-1.6280000000000001E-3</v>
      </c>
    </row>
    <row r="123" spans="1:35" ht="15" customHeight="1" x14ac:dyDescent="0.45">
      <c r="A123" s="8" t="s">
        <v>180</v>
      </c>
      <c r="B123" s="12" t="s">
        <v>181</v>
      </c>
      <c r="C123" s="19">
        <v>3226</v>
      </c>
      <c r="D123" s="19">
        <v>3351</v>
      </c>
      <c r="E123" s="19">
        <v>3326</v>
      </c>
      <c r="F123" s="19">
        <v>3321</v>
      </c>
      <c r="G123" s="19">
        <v>3316</v>
      </c>
      <c r="H123" s="19">
        <v>3311</v>
      </c>
      <c r="I123" s="19">
        <v>3306</v>
      </c>
      <c r="J123" s="19">
        <v>3301</v>
      </c>
      <c r="K123" s="19">
        <v>3295</v>
      </c>
      <c r="L123" s="19">
        <v>3290</v>
      </c>
      <c r="M123" s="19">
        <v>3285</v>
      </c>
      <c r="N123" s="19">
        <v>3280</v>
      </c>
      <c r="O123" s="19">
        <v>3275</v>
      </c>
      <c r="P123" s="19">
        <v>3269</v>
      </c>
      <c r="Q123" s="19">
        <v>3264</v>
      </c>
      <c r="R123" s="19">
        <v>3259</v>
      </c>
      <c r="S123" s="19">
        <v>3253</v>
      </c>
      <c r="T123" s="19">
        <v>3248</v>
      </c>
      <c r="U123" s="19">
        <v>3243</v>
      </c>
      <c r="V123" s="19">
        <v>3237</v>
      </c>
      <c r="W123" s="19">
        <v>3232</v>
      </c>
      <c r="X123" s="19">
        <v>3226</v>
      </c>
      <c r="Y123" s="19">
        <v>3221</v>
      </c>
      <c r="Z123" s="19">
        <v>3215</v>
      </c>
      <c r="AA123" s="19">
        <v>3210</v>
      </c>
      <c r="AB123" s="19">
        <v>3204</v>
      </c>
      <c r="AC123" s="19">
        <v>3199</v>
      </c>
      <c r="AD123" s="19">
        <v>3193</v>
      </c>
      <c r="AE123" s="19">
        <v>3188</v>
      </c>
      <c r="AF123" s="19">
        <v>3182</v>
      </c>
      <c r="AG123" s="19">
        <v>3177</v>
      </c>
      <c r="AH123" s="19">
        <v>3171</v>
      </c>
      <c r="AI123" s="14">
        <v>-5.5500000000000005E-4</v>
      </c>
    </row>
    <row r="124" spans="1:35" ht="15" customHeight="1" x14ac:dyDescent="0.45">
      <c r="A124" s="8" t="s">
        <v>182</v>
      </c>
      <c r="B124" s="12" t="s">
        <v>183</v>
      </c>
      <c r="C124" s="19">
        <v>2090</v>
      </c>
      <c r="D124" s="19">
        <v>2035</v>
      </c>
      <c r="E124" s="19">
        <v>1980</v>
      </c>
      <c r="F124" s="19">
        <v>1972</v>
      </c>
      <c r="G124" s="19">
        <v>1964</v>
      </c>
      <c r="H124" s="19">
        <v>1956</v>
      </c>
      <c r="I124" s="19">
        <v>1948</v>
      </c>
      <c r="J124" s="19">
        <v>1940</v>
      </c>
      <c r="K124" s="19">
        <v>1933</v>
      </c>
      <c r="L124" s="19">
        <v>1925</v>
      </c>
      <c r="M124" s="19">
        <v>1917</v>
      </c>
      <c r="N124" s="19">
        <v>1909</v>
      </c>
      <c r="O124" s="19">
        <v>1901</v>
      </c>
      <c r="P124" s="19">
        <v>1894</v>
      </c>
      <c r="Q124" s="19">
        <v>1886</v>
      </c>
      <c r="R124" s="19">
        <v>1878</v>
      </c>
      <c r="S124" s="19">
        <v>1871</v>
      </c>
      <c r="T124" s="19">
        <v>1863</v>
      </c>
      <c r="U124" s="19">
        <v>1855</v>
      </c>
      <c r="V124" s="19">
        <v>1848</v>
      </c>
      <c r="W124" s="19">
        <v>1840</v>
      </c>
      <c r="X124" s="19">
        <v>1832</v>
      </c>
      <c r="Y124" s="19">
        <v>1825</v>
      </c>
      <c r="Z124" s="19">
        <v>1817</v>
      </c>
      <c r="AA124" s="19">
        <v>1810</v>
      </c>
      <c r="AB124" s="19">
        <v>1802</v>
      </c>
      <c r="AC124" s="19">
        <v>1795</v>
      </c>
      <c r="AD124" s="19">
        <v>1787</v>
      </c>
      <c r="AE124" s="19">
        <v>1780</v>
      </c>
      <c r="AF124" s="19">
        <v>1772</v>
      </c>
      <c r="AG124" s="19">
        <v>1765</v>
      </c>
      <c r="AH124" s="19">
        <v>1757</v>
      </c>
      <c r="AI124" s="14">
        <v>-5.5830000000000003E-3</v>
      </c>
    </row>
    <row r="125" spans="1:35" ht="15" customHeight="1" x14ac:dyDescent="0.45">
      <c r="A125" s="8" t="s">
        <v>184</v>
      </c>
      <c r="B125" s="12" t="s">
        <v>185</v>
      </c>
      <c r="C125" s="19">
        <v>5154</v>
      </c>
      <c r="D125" s="19">
        <v>4855</v>
      </c>
      <c r="E125" s="19">
        <v>4737</v>
      </c>
      <c r="F125" s="19">
        <v>4721</v>
      </c>
      <c r="G125" s="19">
        <v>4706</v>
      </c>
      <c r="H125" s="19">
        <v>4690</v>
      </c>
      <c r="I125" s="19">
        <v>4675</v>
      </c>
      <c r="J125" s="19">
        <v>4659</v>
      </c>
      <c r="K125" s="19">
        <v>4644</v>
      </c>
      <c r="L125" s="19">
        <v>4628</v>
      </c>
      <c r="M125" s="19">
        <v>4612</v>
      </c>
      <c r="N125" s="19">
        <v>4597</v>
      </c>
      <c r="O125" s="19">
        <v>4581</v>
      </c>
      <c r="P125" s="19">
        <v>4565</v>
      </c>
      <c r="Q125" s="19">
        <v>4549</v>
      </c>
      <c r="R125" s="19">
        <v>4533</v>
      </c>
      <c r="S125" s="19">
        <v>4516</v>
      </c>
      <c r="T125" s="19">
        <v>4500</v>
      </c>
      <c r="U125" s="19">
        <v>4484</v>
      </c>
      <c r="V125" s="19">
        <v>4468</v>
      </c>
      <c r="W125" s="19">
        <v>4452</v>
      </c>
      <c r="X125" s="19">
        <v>4436</v>
      </c>
      <c r="Y125" s="19">
        <v>4420</v>
      </c>
      <c r="Z125" s="19">
        <v>4404</v>
      </c>
      <c r="AA125" s="19">
        <v>4388</v>
      </c>
      <c r="AB125" s="19">
        <v>4372</v>
      </c>
      <c r="AC125" s="19">
        <v>4355</v>
      </c>
      <c r="AD125" s="19">
        <v>4339</v>
      </c>
      <c r="AE125" s="19">
        <v>4324</v>
      </c>
      <c r="AF125" s="19">
        <v>4308</v>
      </c>
      <c r="AG125" s="19">
        <v>4292</v>
      </c>
      <c r="AH125" s="19">
        <v>4276</v>
      </c>
      <c r="AI125" s="14">
        <v>-6.0060000000000001E-3</v>
      </c>
    </row>
    <row r="126" spans="1:35" ht="15" customHeight="1" x14ac:dyDescent="0.45">
      <c r="A126" s="8" t="s">
        <v>186</v>
      </c>
      <c r="B126" s="12" t="s">
        <v>187</v>
      </c>
      <c r="C126" s="19">
        <v>3565</v>
      </c>
      <c r="D126" s="19">
        <v>3341</v>
      </c>
      <c r="E126" s="19">
        <v>3224</v>
      </c>
      <c r="F126" s="19">
        <v>3213</v>
      </c>
      <c r="G126" s="19">
        <v>3201</v>
      </c>
      <c r="H126" s="19">
        <v>3189</v>
      </c>
      <c r="I126" s="19">
        <v>3177</v>
      </c>
      <c r="J126" s="19">
        <v>3165</v>
      </c>
      <c r="K126" s="19">
        <v>3153</v>
      </c>
      <c r="L126" s="19">
        <v>3141</v>
      </c>
      <c r="M126" s="19">
        <v>3129</v>
      </c>
      <c r="N126" s="19">
        <v>3117</v>
      </c>
      <c r="O126" s="19">
        <v>3105</v>
      </c>
      <c r="P126" s="19">
        <v>3093</v>
      </c>
      <c r="Q126" s="19">
        <v>3081</v>
      </c>
      <c r="R126" s="19">
        <v>3068</v>
      </c>
      <c r="S126" s="19">
        <v>3056</v>
      </c>
      <c r="T126" s="19">
        <v>3044</v>
      </c>
      <c r="U126" s="19">
        <v>3031</v>
      </c>
      <c r="V126" s="19">
        <v>3019</v>
      </c>
      <c r="W126" s="19">
        <v>3007</v>
      </c>
      <c r="X126" s="19">
        <v>2994</v>
      </c>
      <c r="Y126" s="19">
        <v>2982</v>
      </c>
      <c r="Z126" s="19">
        <v>2969</v>
      </c>
      <c r="AA126" s="19">
        <v>2957</v>
      </c>
      <c r="AB126" s="19">
        <v>2945</v>
      </c>
      <c r="AC126" s="19">
        <v>2932</v>
      </c>
      <c r="AD126" s="19">
        <v>2920</v>
      </c>
      <c r="AE126" s="19">
        <v>2907</v>
      </c>
      <c r="AF126" s="19">
        <v>2895</v>
      </c>
      <c r="AG126" s="19">
        <v>2882</v>
      </c>
      <c r="AH126" s="19">
        <v>2870</v>
      </c>
      <c r="AI126" s="14">
        <v>-6.9709999999999998E-3</v>
      </c>
    </row>
    <row r="127" spans="1:35" ht="15" customHeight="1" x14ac:dyDescent="0.45">
      <c r="A127" s="8" t="s">
        <v>188</v>
      </c>
      <c r="B127" s="11" t="s">
        <v>189</v>
      </c>
      <c r="C127" s="17">
        <v>4268.2338870000003</v>
      </c>
      <c r="D127" s="17">
        <v>4147.2778319999998</v>
      </c>
      <c r="E127" s="17">
        <v>4071.8686520000001</v>
      </c>
      <c r="F127" s="17">
        <v>4056.20874</v>
      </c>
      <c r="G127" s="17">
        <v>4040.7045899999998</v>
      </c>
      <c r="H127" s="17">
        <v>4025.211914</v>
      </c>
      <c r="I127" s="17">
        <v>4009.6479490000002</v>
      </c>
      <c r="J127" s="17">
        <v>3994.1108399999998</v>
      </c>
      <c r="K127" s="17">
        <v>3979.0825199999999</v>
      </c>
      <c r="L127" s="17">
        <v>3963.513672</v>
      </c>
      <c r="M127" s="17">
        <v>3948.0942380000001</v>
      </c>
      <c r="N127" s="17">
        <v>3932.982422</v>
      </c>
      <c r="O127" s="17">
        <v>3917.7321780000002</v>
      </c>
      <c r="P127" s="17">
        <v>3902.321289</v>
      </c>
      <c r="Q127" s="17">
        <v>3887.1816410000001</v>
      </c>
      <c r="R127" s="17">
        <v>3871.6860350000002</v>
      </c>
      <c r="S127" s="17">
        <v>3856.4580080000001</v>
      </c>
      <c r="T127" s="17">
        <v>3841.1408689999998</v>
      </c>
      <c r="U127" s="17">
        <v>3825.5895999999998</v>
      </c>
      <c r="V127" s="17">
        <v>3810.553711</v>
      </c>
      <c r="W127" s="17">
        <v>3795.1042480000001</v>
      </c>
      <c r="X127" s="17">
        <v>3779.6782229999999</v>
      </c>
      <c r="Y127" s="17">
        <v>3764.4091800000001</v>
      </c>
      <c r="Z127" s="17">
        <v>3748.8051759999998</v>
      </c>
      <c r="AA127" s="17">
        <v>3733.5898440000001</v>
      </c>
      <c r="AB127" s="17">
        <v>3718.1291500000002</v>
      </c>
      <c r="AC127" s="17">
        <v>3702.7531739999999</v>
      </c>
      <c r="AD127" s="17">
        <v>3687.3203119999998</v>
      </c>
      <c r="AE127" s="17">
        <v>3672.2294919999999</v>
      </c>
      <c r="AF127" s="17">
        <v>3656.8779300000001</v>
      </c>
      <c r="AG127" s="17">
        <v>3641.9853520000001</v>
      </c>
      <c r="AH127" s="17">
        <v>3627.0097660000001</v>
      </c>
      <c r="AI127" s="16">
        <v>-5.2379999999999996E-3</v>
      </c>
    </row>
    <row r="129" spans="1:35" ht="15" customHeight="1" x14ac:dyDescent="0.45">
      <c r="B129" s="11" t="s">
        <v>190</v>
      </c>
    </row>
    <row r="130" spans="1:35" ht="15" customHeight="1" x14ac:dyDescent="0.45">
      <c r="A130" s="8" t="s">
        <v>191</v>
      </c>
      <c r="B130" s="12" t="s">
        <v>171</v>
      </c>
      <c r="C130" s="19">
        <v>536</v>
      </c>
      <c r="D130" s="19">
        <v>501</v>
      </c>
      <c r="E130" s="19">
        <v>578</v>
      </c>
      <c r="F130" s="19">
        <v>584</v>
      </c>
      <c r="G130" s="19">
        <v>590</v>
      </c>
      <c r="H130" s="19">
        <v>596</v>
      </c>
      <c r="I130" s="19">
        <v>602</v>
      </c>
      <c r="J130" s="19">
        <v>609</v>
      </c>
      <c r="K130" s="19">
        <v>615</v>
      </c>
      <c r="L130" s="19">
        <v>621</v>
      </c>
      <c r="M130" s="19">
        <v>627</v>
      </c>
      <c r="N130" s="19">
        <v>633</v>
      </c>
      <c r="O130" s="19">
        <v>639</v>
      </c>
      <c r="P130" s="19">
        <v>646</v>
      </c>
      <c r="Q130" s="19">
        <v>652</v>
      </c>
      <c r="R130" s="19">
        <v>658</v>
      </c>
      <c r="S130" s="19">
        <v>664</v>
      </c>
      <c r="T130" s="19">
        <v>671</v>
      </c>
      <c r="U130" s="19">
        <v>677</v>
      </c>
      <c r="V130" s="19">
        <v>683</v>
      </c>
      <c r="W130" s="19">
        <v>689</v>
      </c>
      <c r="X130" s="19">
        <v>696</v>
      </c>
      <c r="Y130" s="19">
        <v>702</v>
      </c>
      <c r="Z130" s="19">
        <v>708</v>
      </c>
      <c r="AA130" s="19">
        <v>714</v>
      </c>
      <c r="AB130" s="19">
        <v>721</v>
      </c>
      <c r="AC130" s="19">
        <v>727</v>
      </c>
      <c r="AD130" s="19">
        <v>733</v>
      </c>
      <c r="AE130" s="19">
        <v>739</v>
      </c>
      <c r="AF130" s="19">
        <v>746</v>
      </c>
      <c r="AG130" s="19">
        <v>752</v>
      </c>
      <c r="AH130" s="19">
        <v>758</v>
      </c>
      <c r="AI130" s="14">
        <v>1.1242E-2</v>
      </c>
    </row>
    <row r="131" spans="1:35" ht="15" customHeight="1" x14ac:dyDescent="0.45">
      <c r="A131" s="8" t="s">
        <v>192</v>
      </c>
      <c r="B131" s="12" t="s">
        <v>173</v>
      </c>
      <c r="C131" s="19">
        <v>786</v>
      </c>
      <c r="D131" s="19">
        <v>700</v>
      </c>
      <c r="E131" s="19">
        <v>820</v>
      </c>
      <c r="F131" s="19">
        <v>828</v>
      </c>
      <c r="G131" s="19">
        <v>837</v>
      </c>
      <c r="H131" s="19">
        <v>845</v>
      </c>
      <c r="I131" s="19">
        <v>853</v>
      </c>
      <c r="J131" s="19">
        <v>862</v>
      </c>
      <c r="K131" s="19">
        <v>870</v>
      </c>
      <c r="L131" s="19">
        <v>878</v>
      </c>
      <c r="M131" s="19">
        <v>886</v>
      </c>
      <c r="N131" s="19">
        <v>895</v>
      </c>
      <c r="O131" s="19">
        <v>903</v>
      </c>
      <c r="P131" s="19">
        <v>911</v>
      </c>
      <c r="Q131" s="19">
        <v>919</v>
      </c>
      <c r="R131" s="19">
        <v>928</v>
      </c>
      <c r="S131" s="19">
        <v>936</v>
      </c>
      <c r="T131" s="19">
        <v>944</v>
      </c>
      <c r="U131" s="19">
        <v>952</v>
      </c>
      <c r="V131" s="19">
        <v>961</v>
      </c>
      <c r="W131" s="19">
        <v>969</v>
      </c>
      <c r="X131" s="19">
        <v>977</v>
      </c>
      <c r="Y131" s="19">
        <v>985</v>
      </c>
      <c r="Z131" s="19">
        <v>994</v>
      </c>
      <c r="AA131" s="19">
        <v>1002</v>
      </c>
      <c r="AB131" s="19">
        <v>1010</v>
      </c>
      <c r="AC131" s="19">
        <v>1019</v>
      </c>
      <c r="AD131" s="19">
        <v>1027</v>
      </c>
      <c r="AE131" s="19">
        <v>1035</v>
      </c>
      <c r="AF131" s="19">
        <v>1043</v>
      </c>
      <c r="AG131" s="19">
        <v>1052</v>
      </c>
      <c r="AH131" s="19">
        <v>1060</v>
      </c>
      <c r="AI131" s="14">
        <v>9.6939999999999995E-3</v>
      </c>
    </row>
    <row r="132" spans="1:35" ht="15" customHeight="1" x14ac:dyDescent="0.45">
      <c r="A132" s="8" t="s">
        <v>193</v>
      </c>
      <c r="B132" s="12" t="s">
        <v>175</v>
      </c>
      <c r="C132" s="19">
        <v>830</v>
      </c>
      <c r="D132" s="19">
        <v>761</v>
      </c>
      <c r="E132" s="19">
        <v>855</v>
      </c>
      <c r="F132" s="19">
        <v>862</v>
      </c>
      <c r="G132" s="19">
        <v>868</v>
      </c>
      <c r="H132" s="19">
        <v>875</v>
      </c>
      <c r="I132" s="19">
        <v>881</v>
      </c>
      <c r="J132" s="19">
        <v>888</v>
      </c>
      <c r="K132" s="19">
        <v>894</v>
      </c>
      <c r="L132" s="19">
        <v>901</v>
      </c>
      <c r="M132" s="19">
        <v>907</v>
      </c>
      <c r="N132" s="19">
        <v>914</v>
      </c>
      <c r="O132" s="19">
        <v>920</v>
      </c>
      <c r="P132" s="19">
        <v>927</v>
      </c>
      <c r="Q132" s="19">
        <v>933</v>
      </c>
      <c r="R132" s="19">
        <v>940</v>
      </c>
      <c r="S132" s="19">
        <v>947</v>
      </c>
      <c r="T132" s="19">
        <v>953</v>
      </c>
      <c r="U132" s="19">
        <v>960</v>
      </c>
      <c r="V132" s="19">
        <v>966</v>
      </c>
      <c r="W132" s="19">
        <v>973</v>
      </c>
      <c r="X132" s="19">
        <v>979</v>
      </c>
      <c r="Y132" s="19">
        <v>986</v>
      </c>
      <c r="Z132" s="19">
        <v>993</v>
      </c>
      <c r="AA132" s="19">
        <v>999</v>
      </c>
      <c r="AB132" s="19">
        <v>1006</v>
      </c>
      <c r="AC132" s="19">
        <v>1012</v>
      </c>
      <c r="AD132" s="19">
        <v>1019</v>
      </c>
      <c r="AE132" s="19">
        <v>1026</v>
      </c>
      <c r="AF132" s="19">
        <v>1032</v>
      </c>
      <c r="AG132" s="19">
        <v>1039</v>
      </c>
      <c r="AH132" s="19">
        <v>1046</v>
      </c>
      <c r="AI132" s="14">
        <v>7.489E-3</v>
      </c>
    </row>
    <row r="133" spans="1:35" ht="15" customHeight="1" x14ac:dyDescent="0.45">
      <c r="A133" s="8" t="s">
        <v>194</v>
      </c>
      <c r="B133" s="12" t="s">
        <v>177</v>
      </c>
      <c r="C133" s="19">
        <v>961</v>
      </c>
      <c r="D133" s="19">
        <v>938</v>
      </c>
      <c r="E133" s="19">
        <v>1041</v>
      </c>
      <c r="F133" s="19">
        <v>1048</v>
      </c>
      <c r="G133" s="19">
        <v>1054</v>
      </c>
      <c r="H133" s="19">
        <v>1060</v>
      </c>
      <c r="I133" s="19">
        <v>1066</v>
      </c>
      <c r="J133" s="19">
        <v>1072</v>
      </c>
      <c r="K133" s="19">
        <v>1079</v>
      </c>
      <c r="L133" s="19">
        <v>1085</v>
      </c>
      <c r="M133" s="19">
        <v>1091</v>
      </c>
      <c r="N133" s="19">
        <v>1097</v>
      </c>
      <c r="O133" s="19">
        <v>1104</v>
      </c>
      <c r="P133" s="19">
        <v>1110</v>
      </c>
      <c r="Q133" s="19">
        <v>1116</v>
      </c>
      <c r="R133" s="19">
        <v>1123</v>
      </c>
      <c r="S133" s="19">
        <v>1129</v>
      </c>
      <c r="T133" s="19">
        <v>1136</v>
      </c>
      <c r="U133" s="19">
        <v>1142</v>
      </c>
      <c r="V133" s="19">
        <v>1148</v>
      </c>
      <c r="W133" s="19">
        <v>1155</v>
      </c>
      <c r="X133" s="19">
        <v>1161</v>
      </c>
      <c r="Y133" s="19">
        <v>1168</v>
      </c>
      <c r="Z133" s="19">
        <v>1174</v>
      </c>
      <c r="AA133" s="19">
        <v>1180</v>
      </c>
      <c r="AB133" s="19">
        <v>1187</v>
      </c>
      <c r="AC133" s="19">
        <v>1193</v>
      </c>
      <c r="AD133" s="19">
        <v>1200</v>
      </c>
      <c r="AE133" s="19">
        <v>1206</v>
      </c>
      <c r="AF133" s="19">
        <v>1213</v>
      </c>
      <c r="AG133" s="19">
        <v>1219</v>
      </c>
      <c r="AH133" s="19">
        <v>1225</v>
      </c>
      <c r="AI133" s="14">
        <v>7.8600000000000007E-3</v>
      </c>
    </row>
    <row r="134" spans="1:35" ht="15" customHeight="1" x14ac:dyDescent="0.45">
      <c r="A134" s="8" t="s">
        <v>195</v>
      </c>
      <c r="B134" s="12" t="s">
        <v>179</v>
      </c>
      <c r="C134" s="19">
        <v>2439</v>
      </c>
      <c r="D134" s="19">
        <v>2155</v>
      </c>
      <c r="E134" s="19">
        <v>2313</v>
      </c>
      <c r="F134" s="19">
        <v>2326</v>
      </c>
      <c r="G134" s="19">
        <v>2339</v>
      </c>
      <c r="H134" s="19">
        <v>2352</v>
      </c>
      <c r="I134" s="19">
        <v>2365</v>
      </c>
      <c r="J134" s="19">
        <v>2377</v>
      </c>
      <c r="K134" s="19">
        <v>2390</v>
      </c>
      <c r="L134" s="19">
        <v>2402</v>
      </c>
      <c r="M134" s="19">
        <v>2415</v>
      </c>
      <c r="N134" s="19">
        <v>2428</v>
      </c>
      <c r="O134" s="19">
        <v>2440</v>
      </c>
      <c r="P134" s="19">
        <v>2453</v>
      </c>
      <c r="Q134" s="19">
        <v>2466</v>
      </c>
      <c r="R134" s="19">
        <v>2479</v>
      </c>
      <c r="S134" s="19">
        <v>2491</v>
      </c>
      <c r="T134" s="19">
        <v>2504</v>
      </c>
      <c r="U134" s="19">
        <v>2517</v>
      </c>
      <c r="V134" s="19">
        <v>2530</v>
      </c>
      <c r="W134" s="19">
        <v>2542</v>
      </c>
      <c r="X134" s="19">
        <v>2555</v>
      </c>
      <c r="Y134" s="19">
        <v>2568</v>
      </c>
      <c r="Z134" s="19">
        <v>2581</v>
      </c>
      <c r="AA134" s="19">
        <v>2594</v>
      </c>
      <c r="AB134" s="19">
        <v>2606</v>
      </c>
      <c r="AC134" s="19">
        <v>2619</v>
      </c>
      <c r="AD134" s="19">
        <v>2632</v>
      </c>
      <c r="AE134" s="19">
        <v>2645</v>
      </c>
      <c r="AF134" s="19">
        <v>2658</v>
      </c>
      <c r="AG134" s="19">
        <v>2671</v>
      </c>
      <c r="AH134" s="19">
        <v>2683</v>
      </c>
      <c r="AI134" s="14">
        <v>3.0799999999999998E-3</v>
      </c>
    </row>
    <row r="135" spans="1:35" ht="15" customHeight="1" x14ac:dyDescent="0.45">
      <c r="A135" s="8" t="s">
        <v>196</v>
      </c>
      <c r="B135" s="12" t="s">
        <v>181</v>
      </c>
      <c r="C135" s="19">
        <v>1850</v>
      </c>
      <c r="D135" s="19">
        <v>1650</v>
      </c>
      <c r="E135" s="19">
        <v>1791</v>
      </c>
      <c r="F135" s="19">
        <v>1801</v>
      </c>
      <c r="G135" s="19">
        <v>1811</v>
      </c>
      <c r="H135" s="19">
        <v>1821</v>
      </c>
      <c r="I135" s="19">
        <v>1831</v>
      </c>
      <c r="J135" s="19">
        <v>1842</v>
      </c>
      <c r="K135" s="19">
        <v>1852</v>
      </c>
      <c r="L135" s="19">
        <v>1862</v>
      </c>
      <c r="M135" s="19">
        <v>1872</v>
      </c>
      <c r="N135" s="19">
        <v>1882</v>
      </c>
      <c r="O135" s="19">
        <v>1892</v>
      </c>
      <c r="P135" s="19">
        <v>1902</v>
      </c>
      <c r="Q135" s="19">
        <v>1913</v>
      </c>
      <c r="R135" s="19">
        <v>1923</v>
      </c>
      <c r="S135" s="19">
        <v>1933</v>
      </c>
      <c r="T135" s="19">
        <v>1943</v>
      </c>
      <c r="U135" s="19">
        <v>1954</v>
      </c>
      <c r="V135" s="19">
        <v>1964</v>
      </c>
      <c r="W135" s="19">
        <v>1974</v>
      </c>
      <c r="X135" s="19">
        <v>1984</v>
      </c>
      <c r="Y135" s="19">
        <v>1995</v>
      </c>
      <c r="Z135" s="19">
        <v>2005</v>
      </c>
      <c r="AA135" s="19">
        <v>2015</v>
      </c>
      <c r="AB135" s="19">
        <v>2025</v>
      </c>
      <c r="AC135" s="19">
        <v>2036</v>
      </c>
      <c r="AD135" s="19">
        <v>2046</v>
      </c>
      <c r="AE135" s="19">
        <v>2056</v>
      </c>
      <c r="AF135" s="19">
        <v>2066</v>
      </c>
      <c r="AG135" s="19">
        <v>2077</v>
      </c>
      <c r="AH135" s="19">
        <v>2087</v>
      </c>
      <c r="AI135" s="14">
        <v>3.8960000000000002E-3</v>
      </c>
    </row>
    <row r="136" spans="1:35" ht="15" customHeight="1" x14ac:dyDescent="0.45">
      <c r="A136" s="8" t="s">
        <v>197</v>
      </c>
      <c r="B136" s="12" t="s">
        <v>183</v>
      </c>
      <c r="C136" s="19">
        <v>2787</v>
      </c>
      <c r="D136" s="19">
        <v>2635</v>
      </c>
      <c r="E136" s="19">
        <v>2868</v>
      </c>
      <c r="F136" s="19">
        <v>2883</v>
      </c>
      <c r="G136" s="19">
        <v>2899</v>
      </c>
      <c r="H136" s="19">
        <v>2915</v>
      </c>
      <c r="I136" s="19">
        <v>2930</v>
      </c>
      <c r="J136" s="19">
        <v>2946</v>
      </c>
      <c r="K136" s="19">
        <v>2962</v>
      </c>
      <c r="L136" s="19">
        <v>2977</v>
      </c>
      <c r="M136" s="19">
        <v>2993</v>
      </c>
      <c r="N136" s="19">
        <v>3009</v>
      </c>
      <c r="O136" s="19">
        <v>3024</v>
      </c>
      <c r="P136" s="19">
        <v>3040</v>
      </c>
      <c r="Q136" s="19">
        <v>3056</v>
      </c>
      <c r="R136" s="19">
        <v>3071</v>
      </c>
      <c r="S136" s="19">
        <v>3087</v>
      </c>
      <c r="T136" s="19">
        <v>3103</v>
      </c>
      <c r="U136" s="19">
        <v>3118</v>
      </c>
      <c r="V136" s="19">
        <v>3134</v>
      </c>
      <c r="W136" s="19">
        <v>3149</v>
      </c>
      <c r="X136" s="19">
        <v>3165</v>
      </c>
      <c r="Y136" s="19">
        <v>3181</v>
      </c>
      <c r="Z136" s="19">
        <v>3196</v>
      </c>
      <c r="AA136" s="19">
        <v>3212</v>
      </c>
      <c r="AB136" s="19">
        <v>3227</v>
      </c>
      <c r="AC136" s="19">
        <v>3243</v>
      </c>
      <c r="AD136" s="19">
        <v>3259</v>
      </c>
      <c r="AE136" s="19">
        <v>3274</v>
      </c>
      <c r="AF136" s="19">
        <v>3290</v>
      </c>
      <c r="AG136" s="19">
        <v>3305</v>
      </c>
      <c r="AH136" s="19">
        <v>3321</v>
      </c>
      <c r="AI136" s="14">
        <v>5.6709999999999998E-3</v>
      </c>
    </row>
    <row r="137" spans="1:35" ht="15" customHeight="1" x14ac:dyDescent="0.45">
      <c r="A137" s="8" t="s">
        <v>198</v>
      </c>
      <c r="B137" s="12" t="s">
        <v>185</v>
      </c>
      <c r="C137" s="19">
        <v>1416</v>
      </c>
      <c r="D137" s="19">
        <v>1450</v>
      </c>
      <c r="E137" s="19">
        <v>1565</v>
      </c>
      <c r="F137" s="19">
        <v>1574</v>
      </c>
      <c r="G137" s="19">
        <v>1584</v>
      </c>
      <c r="H137" s="19">
        <v>1593</v>
      </c>
      <c r="I137" s="19">
        <v>1602</v>
      </c>
      <c r="J137" s="19">
        <v>1611</v>
      </c>
      <c r="K137" s="19">
        <v>1621</v>
      </c>
      <c r="L137" s="19">
        <v>1630</v>
      </c>
      <c r="M137" s="19">
        <v>1639</v>
      </c>
      <c r="N137" s="19">
        <v>1649</v>
      </c>
      <c r="O137" s="19">
        <v>1658</v>
      </c>
      <c r="P137" s="19">
        <v>1668</v>
      </c>
      <c r="Q137" s="19">
        <v>1678</v>
      </c>
      <c r="R137" s="19">
        <v>1687</v>
      </c>
      <c r="S137" s="19">
        <v>1697</v>
      </c>
      <c r="T137" s="19">
        <v>1707</v>
      </c>
      <c r="U137" s="19">
        <v>1716</v>
      </c>
      <c r="V137" s="19">
        <v>1726</v>
      </c>
      <c r="W137" s="19">
        <v>1736</v>
      </c>
      <c r="X137" s="19">
        <v>1745</v>
      </c>
      <c r="Y137" s="19">
        <v>1755</v>
      </c>
      <c r="Z137" s="19">
        <v>1765</v>
      </c>
      <c r="AA137" s="19">
        <v>1775</v>
      </c>
      <c r="AB137" s="19">
        <v>1785</v>
      </c>
      <c r="AC137" s="19">
        <v>1794</v>
      </c>
      <c r="AD137" s="19">
        <v>1804</v>
      </c>
      <c r="AE137" s="19">
        <v>1814</v>
      </c>
      <c r="AF137" s="19">
        <v>1824</v>
      </c>
      <c r="AG137" s="19">
        <v>1833</v>
      </c>
      <c r="AH137" s="19">
        <v>1843</v>
      </c>
      <c r="AI137" s="14">
        <v>8.5380000000000005E-3</v>
      </c>
    </row>
    <row r="138" spans="1:35" ht="15" customHeight="1" x14ac:dyDescent="0.45">
      <c r="A138" s="8" t="s">
        <v>199</v>
      </c>
      <c r="B138" s="12" t="s">
        <v>187</v>
      </c>
      <c r="C138" s="19">
        <v>832</v>
      </c>
      <c r="D138" s="19">
        <v>844</v>
      </c>
      <c r="E138" s="19">
        <v>979</v>
      </c>
      <c r="F138" s="19">
        <v>986</v>
      </c>
      <c r="G138" s="19">
        <v>993</v>
      </c>
      <c r="H138" s="19">
        <v>1001</v>
      </c>
      <c r="I138" s="19">
        <v>1008</v>
      </c>
      <c r="J138" s="19">
        <v>1015</v>
      </c>
      <c r="K138" s="19">
        <v>1023</v>
      </c>
      <c r="L138" s="19">
        <v>1030</v>
      </c>
      <c r="M138" s="19">
        <v>1038</v>
      </c>
      <c r="N138" s="19">
        <v>1045</v>
      </c>
      <c r="O138" s="19">
        <v>1053</v>
      </c>
      <c r="P138" s="19">
        <v>1060</v>
      </c>
      <c r="Q138" s="19">
        <v>1068</v>
      </c>
      <c r="R138" s="19">
        <v>1075</v>
      </c>
      <c r="S138" s="19">
        <v>1083</v>
      </c>
      <c r="T138" s="19">
        <v>1090</v>
      </c>
      <c r="U138" s="19">
        <v>1098</v>
      </c>
      <c r="V138" s="19">
        <v>1106</v>
      </c>
      <c r="W138" s="19">
        <v>1113</v>
      </c>
      <c r="X138" s="19">
        <v>1121</v>
      </c>
      <c r="Y138" s="19">
        <v>1129</v>
      </c>
      <c r="Z138" s="19">
        <v>1136</v>
      </c>
      <c r="AA138" s="19">
        <v>1144</v>
      </c>
      <c r="AB138" s="19">
        <v>1151</v>
      </c>
      <c r="AC138" s="19">
        <v>1159</v>
      </c>
      <c r="AD138" s="19">
        <v>1167</v>
      </c>
      <c r="AE138" s="19">
        <v>1174</v>
      </c>
      <c r="AF138" s="19">
        <v>1182</v>
      </c>
      <c r="AG138" s="19">
        <v>1190</v>
      </c>
      <c r="AH138" s="19">
        <v>1197</v>
      </c>
      <c r="AI138" s="14">
        <v>1.1802999999999999E-2</v>
      </c>
    </row>
    <row r="139" spans="1:35" ht="15" customHeight="1" x14ac:dyDescent="0.45">
      <c r="A139" s="8" t="s">
        <v>200</v>
      </c>
      <c r="B139" s="11" t="s">
        <v>189</v>
      </c>
      <c r="C139" s="17">
        <v>1487.7982179999999</v>
      </c>
      <c r="D139" s="17">
        <v>1383.6948239999999</v>
      </c>
      <c r="E139" s="17">
        <v>1524.3991699999999</v>
      </c>
      <c r="F139" s="17">
        <v>1536.3847659999999</v>
      </c>
      <c r="G139" s="17">
        <v>1548.4986570000001</v>
      </c>
      <c r="H139" s="17">
        <v>1560.7282709999999</v>
      </c>
      <c r="I139" s="17">
        <v>1572.5379640000001</v>
      </c>
      <c r="J139" s="17">
        <v>1584.6403809999999</v>
      </c>
      <c r="K139" s="17">
        <v>1596.9025879999999</v>
      </c>
      <c r="L139" s="17">
        <v>1608.6674800000001</v>
      </c>
      <c r="M139" s="17">
        <v>1620.806885</v>
      </c>
      <c r="N139" s="17">
        <v>1633.1281739999999</v>
      </c>
      <c r="O139" s="17">
        <v>1645.0283199999999</v>
      </c>
      <c r="P139" s="17">
        <v>1657.3134769999999</v>
      </c>
      <c r="Q139" s="17">
        <v>1669.665405</v>
      </c>
      <c r="R139" s="17">
        <v>1681.9101559999999</v>
      </c>
      <c r="S139" s="17">
        <v>1694.1701660000001</v>
      </c>
      <c r="T139" s="17">
        <v>1706.4693600000001</v>
      </c>
      <c r="U139" s="17">
        <v>1718.81897</v>
      </c>
      <c r="V139" s="17">
        <v>1731.3321530000001</v>
      </c>
      <c r="W139" s="17">
        <v>1743.4293210000001</v>
      </c>
      <c r="X139" s="17">
        <v>1755.825073</v>
      </c>
      <c r="Y139" s="17">
        <v>1768.5289310000001</v>
      </c>
      <c r="Z139" s="17">
        <v>1780.939087</v>
      </c>
      <c r="AA139" s="17">
        <v>1793.4376219999999</v>
      </c>
      <c r="AB139" s="17">
        <v>1805.6611330000001</v>
      </c>
      <c r="AC139" s="17">
        <v>1818.2692870000001</v>
      </c>
      <c r="AD139" s="17">
        <v>1830.994263</v>
      </c>
      <c r="AE139" s="17">
        <v>1843.3507079999999</v>
      </c>
      <c r="AF139" s="17">
        <v>1855.9666749999999</v>
      </c>
      <c r="AG139" s="17">
        <v>1868.435547</v>
      </c>
      <c r="AH139" s="17">
        <v>1880.51001</v>
      </c>
      <c r="AI139" s="16">
        <v>7.5849999999999997E-3</v>
      </c>
    </row>
    <row r="140" spans="1:35" ht="15" customHeight="1" thickBot="1" x14ac:dyDescent="0.5"/>
    <row r="141" spans="1:35" ht="15" customHeight="1" x14ac:dyDescent="0.45">
      <c r="B141" s="168" t="s">
        <v>201</v>
      </c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</row>
    <row r="142" spans="1:35" ht="15" customHeight="1" x14ac:dyDescent="0.45">
      <c r="B142" s="20" t="s">
        <v>202</v>
      </c>
    </row>
    <row r="143" spans="1:35" ht="15" customHeight="1" x14ac:dyDescent="0.45">
      <c r="B143" s="20" t="s">
        <v>203</v>
      </c>
    </row>
    <row r="144" spans="1:35" ht="15" customHeight="1" x14ac:dyDescent="0.45">
      <c r="B144" s="20" t="s">
        <v>204</v>
      </c>
    </row>
    <row r="145" spans="2:2" ht="15" customHeight="1" x14ac:dyDescent="0.45">
      <c r="B145" s="20" t="s">
        <v>205</v>
      </c>
    </row>
    <row r="146" spans="2:2" ht="15" customHeight="1" x14ac:dyDescent="0.45">
      <c r="B146" s="20" t="s">
        <v>206</v>
      </c>
    </row>
    <row r="147" spans="2:2" ht="15" customHeight="1" x14ac:dyDescent="0.45">
      <c r="B147" s="20" t="s">
        <v>207</v>
      </c>
    </row>
    <row r="148" spans="2:2" ht="15" customHeight="1" x14ac:dyDescent="0.45">
      <c r="B148" s="20" t="s">
        <v>208</v>
      </c>
    </row>
    <row r="149" spans="2:2" ht="15" customHeight="1" x14ac:dyDescent="0.45">
      <c r="B149" s="20" t="s">
        <v>209</v>
      </c>
    </row>
    <row r="150" spans="2:2" ht="15" customHeight="1" x14ac:dyDescent="0.45">
      <c r="B150" s="20" t="s">
        <v>210</v>
      </c>
    </row>
    <row r="151" spans="2:2" ht="15" customHeight="1" x14ac:dyDescent="0.45">
      <c r="B151" s="20" t="s">
        <v>211</v>
      </c>
    </row>
    <row r="152" spans="2:2" ht="15" customHeight="1" x14ac:dyDescent="0.45">
      <c r="B152" s="20" t="s">
        <v>212</v>
      </c>
    </row>
    <row r="153" spans="2:2" ht="15" customHeight="1" x14ac:dyDescent="0.45">
      <c r="B153" s="20" t="s">
        <v>213</v>
      </c>
    </row>
    <row r="154" spans="2:2" ht="15" customHeight="1" x14ac:dyDescent="0.45">
      <c r="B154" s="20" t="s">
        <v>214</v>
      </c>
    </row>
    <row r="155" spans="2:2" ht="15" customHeight="1" x14ac:dyDescent="0.45">
      <c r="B155" s="20" t="s">
        <v>215</v>
      </c>
    </row>
    <row r="156" spans="2:2" ht="15" customHeight="1" x14ac:dyDescent="0.45">
      <c r="B156" s="20" t="s">
        <v>216</v>
      </c>
    </row>
    <row r="157" spans="2:2" ht="15" customHeight="1" x14ac:dyDescent="0.45">
      <c r="B157" s="20" t="s">
        <v>217</v>
      </c>
    </row>
    <row r="158" spans="2:2" ht="15" customHeight="1" x14ac:dyDescent="0.45">
      <c r="B158" s="20" t="s">
        <v>218</v>
      </c>
    </row>
    <row r="159" spans="2:2" ht="15" customHeight="1" x14ac:dyDescent="0.45">
      <c r="B159" s="20" t="s">
        <v>219</v>
      </c>
    </row>
  </sheetData>
  <mergeCells count="1">
    <mergeCell ref="B141:AI1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topLeftCell="B1" workbookViewId="0">
      <selection activeCell="B1" sqref="B1"/>
    </sheetView>
  </sheetViews>
  <sheetFormatPr defaultRowHeight="14.25" x14ac:dyDescent="0.45"/>
  <cols>
    <col min="1" max="1" width="20.86328125" hidden="1" customWidth="1"/>
    <col min="2" max="2" width="45.73046875" customWidth="1"/>
  </cols>
  <sheetData>
    <row r="1" spans="1:35" ht="15" customHeight="1" thickBot="1" x14ac:dyDescent="0.5">
      <c r="B1" s="5" t="s">
        <v>16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5" ht="15" customHeight="1" thickTop="1" x14ac:dyDescent="0.45"/>
    <row r="3" spans="1:35" ht="15" customHeight="1" x14ac:dyDescent="0.45">
      <c r="C3" s="7" t="s">
        <v>17</v>
      </c>
      <c r="D3" s="7" t="s">
        <v>18</v>
      </c>
      <c r="E3" s="7"/>
      <c r="F3" s="7"/>
      <c r="G3" s="7"/>
      <c r="H3" s="7"/>
    </row>
    <row r="4" spans="1:35" ht="15" customHeight="1" x14ac:dyDescent="0.45">
      <c r="C4" s="7" t="s">
        <v>19</v>
      </c>
      <c r="D4" s="7" t="s">
        <v>20</v>
      </c>
      <c r="E4" s="7"/>
      <c r="F4" s="7"/>
      <c r="G4" s="7" t="s">
        <v>21</v>
      </c>
      <c r="H4" s="7"/>
    </row>
    <row r="5" spans="1:35" ht="15" customHeight="1" x14ac:dyDescent="0.45">
      <c r="C5" s="7" t="s">
        <v>22</v>
      </c>
      <c r="D5" s="7" t="s">
        <v>23</v>
      </c>
      <c r="E5" s="7"/>
      <c r="F5" s="7"/>
      <c r="G5" s="7"/>
      <c r="H5" s="7"/>
    </row>
    <row r="6" spans="1:35" ht="15" customHeight="1" x14ac:dyDescent="0.45">
      <c r="C6" s="7" t="s">
        <v>24</v>
      </c>
      <c r="D6" s="7"/>
      <c r="E6" s="7" t="s">
        <v>25</v>
      </c>
      <c r="F6" s="7"/>
      <c r="G6" s="7"/>
      <c r="H6" s="7"/>
    </row>
    <row r="10" spans="1:35" ht="15" customHeight="1" x14ac:dyDescent="0.5">
      <c r="A10" s="8" t="s">
        <v>220</v>
      </c>
      <c r="B10" s="9" t="s">
        <v>221</v>
      </c>
    </row>
    <row r="11" spans="1:35" ht="15" customHeight="1" x14ac:dyDescent="0.45">
      <c r="B11" s="5" t="s">
        <v>12</v>
      </c>
    </row>
    <row r="12" spans="1:35" ht="15" customHeight="1" x14ac:dyDescent="0.45">
      <c r="B12" s="5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0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0" t="s">
        <v>12</v>
      </c>
      <c r="AD12" s="10" t="s">
        <v>12</v>
      </c>
      <c r="AE12" s="10" t="s">
        <v>12</v>
      </c>
      <c r="AF12" s="10" t="s">
        <v>12</v>
      </c>
      <c r="AG12" s="10" t="s">
        <v>12</v>
      </c>
      <c r="AH12" s="10" t="s">
        <v>12</v>
      </c>
      <c r="AI12" s="10" t="s">
        <v>29</v>
      </c>
    </row>
    <row r="13" spans="1:35" ht="15" customHeight="1" thickBot="1" x14ac:dyDescent="0.5">
      <c r="B13" s="6" t="s">
        <v>222</v>
      </c>
      <c r="C13" s="6">
        <v>2019</v>
      </c>
      <c r="D13" s="6">
        <v>2020</v>
      </c>
      <c r="E13" s="6">
        <v>2021</v>
      </c>
      <c r="F13" s="6">
        <v>2022</v>
      </c>
      <c r="G13" s="6">
        <v>2023</v>
      </c>
      <c r="H13" s="6">
        <v>2024</v>
      </c>
      <c r="I13" s="6">
        <v>2025</v>
      </c>
      <c r="J13" s="6">
        <v>2026</v>
      </c>
      <c r="K13" s="6">
        <v>2027</v>
      </c>
      <c r="L13" s="6">
        <v>2028</v>
      </c>
      <c r="M13" s="6">
        <v>2029</v>
      </c>
      <c r="N13" s="6">
        <v>2030</v>
      </c>
      <c r="O13" s="6">
        <v>2031</v>
      </c>
      <c r="P13" s="6">
        <v>2032</v>
      </c>
      <c r="Q13" s="6">
        <v>2033</v>
      </c>
      <c r="R13" s="6">
        <v>2034</v>
      </c>
      <c r="S13" s="6">
        <v>2035</v>
      </c>
      <c r="T13" s="6">
        <v>2036</v>
      </c>
      <c r="U13" s="6">
        <v>2037</v>
      </c>
      <c r="V13" s="6">
        <v>2038</v>
      </c>
      <c r="W13" s="6">
        <v>2039</v>
      </c>
      <c r="X13" s="6">
        <v>2040</v>
      </c>
      <c r="Y13" s="6">
        <v>2041</v>
      </c>
      <c r="Z13" s="6">
        <v>2042</v>
      </c>
      <c r="AA13" s="6">
        <v>2043</v>
      </c>
      <c r="AB13" s="6">
        <v>2044</v>
      </c>
      <c r="AC13" s="6">
        <v>2045</v>
      </c>
      <c r="AD13" s="6">
        <v>2046</v>
      </c>
      <c r="AE13" s="6">
        <v>2047</v>
      </c>
      <c r="AF13" s="6">
        <v>2048</v>
      </c>
      <c r="AG13" s="6">
        <v>2049</v>
      </c>
      <c r="AH13" s="6">
        <v>2050</v>
      </c>
      <c r="AI13" s="6">
        <v>2050</v>
      </c>
    </row>
    <row r="14" spans="1:35" ht="15" customHeight="1" thickTop="1" x14ac:dyDescent="0.45"/>
    <row r="15" spans="1:35" ht="15" customHeight="1" x14ac:dyDescent="0.45">
      <c r="B15" s="11" t="s">
        <v>223</v>
      </c>
    </row>
    <row r="16" spans="1:35" ht="15" customHeight="1" x14ac:dyDescent="0.45">
      <c r="B16" s="11" t="s">
        <v>224</v>
      </c>
    </row>
    <row r="17" spans="1:35" ht="15" customHeight="1" x14ac:dyDescent="0.45">
      <c r="A17" s="8" t="s">
        <v>225</v>
      </c>
      <c r="B17" s="12" t="s">
        <v>226</v>
      </c>
      <c r="C17" s="18">
        <v>12.16011</v>
      </c>
      <c r="D17" s="18">
        <v>12.356358999999999</v>
      </c>
      <c r="E17" s="18">
        <v>12.561438000000001</v>
      </c>
      <c r="F17" s="18">
        <v>12.768274999999999</v>
      </c>
      <c r="G17" s="18">
        <v>12.969970999999999</v>
      </c>
      <c r="H17" s="18">
        <v>13.170581</v>
      </c>
      <c r="I17" s="18">
        <v>13.373747</v>
      </c>
      <c r="J17" s="18">
        <v>13.573627999999999</v>
      </c>
      <c r="K17" s="18">
        <v>13.767446</v>
      </c>
      <c r="L17" s="18">
        <v>13.959652</v>
      </c>
      <c r="M17" s="18">
        <v>14.15049</v>
      </c>
      <c r="N17" s="18">
        <v>14.344804999999999</v>
      </c>
      <c r="O17" s="18">
        <v>14.546087</v>
      </c>
      <c r="P17" s="18">
        <v>14.742549</v>
      </c>
      <c r="Q17" s="18">
        <v>14.937459</v>
      </c>
      <c r="R17" s="18">
        <v>15.133319999999999</v>
      </c>
      <c r="S17" s="18">
        <v>15.331637000000001</v>
      </c>
      <c r="T17" s="18">
        <v>15.527777</v>
      </c>
      <c r="U17" s="18">
        <v>15.722246</v>
      </c>
      <c r="V17" s="18">
        <v>15.913109</v>
      </c>
      <c r="W17" s="18">
        <v>16.099663</v>
      </c>
      <c r="X17" s="18">
        <v>16.285965000000001</v>
      </c>
      <c r="Y17" s="18">
        <v>16.472515000000001</v>
      </c>
      <c r="Z17" s="18">
        <v>16.659490999999999</v>
      </c>
      <c r="AA17" s="18">
        <v>16.84948</v>
      </c>
      <c r="AB17" s="18">
        <v>17.044689000000002</v>
      </c>
      <c r="AC17" s="18">
        <v>17.245097999999999</v>
      </c>
      <c r="AD17" s="18">
        <v>17.449719999999999</v>
      </c>
      <c r="AE17" s="18">
        <v>17.657482000000002</v>
      </c>
      <c r="AF17" s="18">
        <v>17.865901999999998</v>
      </c>
      <c r="AG17" s="18">
        <v>18.074653999999999</v>
      </c>
      <c r="AH17" s="18">
        <v>18.282888</v>
      </c>
      <c r="AI17" s="14">
        <v>1.3242E-2</v>
      </c>
    </row>
    <row r="18" spans="1:35" ht="15" customHeight="1" x14ac:dyDescent="0.45">
      <c r="A18" s="8" t="s">
        <v>227</v>
      </c>
      <c r="B18" s="12" t="s">
        <v>228</v>
      </c>
      <c r="C18" s="18">
        <v>29.549322</v>
      </c>
      <c r="D18" s="18">
        <v>29.594298999999999</v>
      </c>
      <c r="E18" s="18">
        <v>29.651693000000002</v>
      </c>
      <c r="F18" s="18">
        <v>29.713056999999999</v>
      </c>
      <c r="G18" s="18">
        <v>29.77392</v>
      </c>
      <c r="H18" s="18">
        <v>29.835207</v>
      </c>
      <c r="I18" s="18">
        <v>29.899117</v>
      </c>
      <c r="J18" s="18">
        <v>29.961113000000001</v>
      </c>
      <c r="K18" s="18">
        <v>30.01981</v>
      </c>
      <c r="L18" s="18">
        <v>30.080587000000001</v>
      </c>
      <c r="M18" s="18">
        <v>30.143084999999999</v>
      </c>
      <c r="N18" s="18">
        <v>30.212399999999999</v>
      </c>
      <c r="O18" s="18">
        <v>30.291456</v>
      </c>
      <c r="P18" s="18">
        <v>30.369730000000001</v>
      </c>
      <c r="Q18" s="18">
        <v>30.445864</v>
      </c>
      <c r="R18" s="18">
        <v>30.521585000000002</v>
      </c>
      <c r="S18" s="18">
        <v>30.596947</v>
      </c>
      <c r="T18" s="18">
        <v>30.667853999999998</v>
      </c>
      <c r="U18" s="18">
        <v>30.735598</v>
      </c>
      <c r="V18" s="18">
        <v>30.800854000000001</v>
      </c>
      <c r="W18" s="18">
        <v>30.864176</v>
      </c>
      <c r="X18" s="18">
        <v>30.928652</v>
      </c>
      <c r="Y18" s="18">
        <v>30.995289</v>
      </c>
      <c r="Z18" s="18">
        <v>31.064692000000001</v>
      </c>
      <c r="AA18" s="18">
        <v>31.137754000000001</v>
      </c>
      <c r="AB18" s="18">
        <v>31.216145999999998</v>
      </c>
      <c r="AC18" s="18">
        <v>31.299526</v>
      </c>
      <c r="AD18" s="18">
        <v>31.387475999999999</v>
      </c>
      <c r="AE18" s="18">
        <v>31.479217999999999</v>
      </c>
      <c r="AF18" s="18">
        <v>31.572081000000001</v>
      </c>
      <c r="AG18" s="18">
        <v>31.664916999999999</v>
      </c>
      <c r="AH18" s="18">
        <v>31.756903000000001</v>
      </c>
      <c r="AI18" s="14">
        <v>2.3270000000000001E-3</v>
      </c>
    </row>
    <row r="19" spans="1:35" ht="15" customHeight="1" x14ac:dyDescent="0.45">
      <c r="A19" s="8" t="s">
        <v>229</v>
      </c>
      <c r="B19" s="12" t="s">
        <v>230</v>
      </c>
      <c r="C19" s="18">
        <v>1.2967010000000001</v>
      </c>
      <c r="D19" s="18">
        <v>1.2918240000000001</v>
      </c>
      <c r="E19" s="18">
        <v>1.2869809999999999</v>
      </c>
      <c r="F19" s="18">
        <v>1.2821709999999999</v>
      </c>
      <c r="G19" s="18">
        <v>1.2773939999999999</v>
      </c>
      <c r="H19" s="18">
        <v>1.2726500000000001</v>
      </c>
      <c r="I19" s="18">
        <v>1.2679370000000001</v>
      </c>
      <c r="J19" s="18">
        <v>1.263255</v>
      </c>
      <c r="K19" s="18">
        <v>1.2586029999999999</v>
      </c>
      <c r="L19" s="18">
        <v>1.253981</v>
      </c>
      <c r="M19" s="18">
        <v>1.2493879999999999</v>
      </c>
      <c r="N19" s="18">
        <v>1.244823</v>
      </c>
      <c r="O19" s="18">
        <v>1.2402880000000001</v>
      </c>
      <c r="P19" s="18">
        <v>1.235779</v>
      </c>
      <c r="Q19" s="18">
        <v>1.231298</v>
      </c>
      <c r="R19" s="18">
        <v>1.2268429999999999</v>
      </c>
      <c r="S19" s="18">
        <v>1.2224139999999999</v>
      </c>
      <c r="T19" s="18">
        <v>1.218011</v>
      </c>
      <c r="U19" s="18">
        <v>1.2136340000000001</v>
      </c>
      <c r="V19" s="18">
        <v>1.2092810000000001</v>
      </c>
      <c r="W19" s="18">
        <v>1.2049529999999999</v>
      </c>
      <c r="X19" s="18">
        <v>1.2006490000000001</v>
      </c>
      <c r="Y19" s="18">
        <v>1.1963680000000001</v>
      </c>
      <c r="Z19" s="18">
        <v>1.1921109999999999</v>
      </c>
      <c r="AA19" s="18">
        <v>1.1878770000000001</v>
      </c>
      <c r="AB19" s="18">
        <v>1.1836660000000001</v>
      </c>
      <c r="AC19" s="18">
        <v>1.179476</v>
      </c>
      <c r="AD19" s="18">
        <v>1.1753089999999999</v>
      </c>
      <c r="AE19" s="18">
        <v>1.171163</v>
      </c>
      <c r="AF19" s="18">
        <v>1.167038</v>
      </c>
      <c r="AG19" s="18">
        <v>1.1629350000000001</v>
      </c>
      <c r="AH19" s="18">
        <v>1.158852</v>
      </c>
      <c r="AI19" s="14">
        <v>-3.6189999999999998E-3</v>
      </c>
    </row>
    <row r="20" spans="1:35" ht="15" customHeight="1" x14ac:dyDescent="0.45">
      <c r="A20" s="8" t="s">
        <v>231</v>
      </c>
      <c r="B20" s="12" t="s">
        <v>232</v>
      </c>
      <c r="C20" s="18">
        <v>59.438392999999998</v>
      </c>
      <c r="D20" s="18">
        <v>60.053783000000003</v>
      </c>
      <c r="E20" s="18">
        <v>60.696261999999997</v>
      </c>
      <c r="F20" s="18">
        <v>61.354958000000003</v>
      </c>
      <c r="G20" s="18">
        <v>62.008761999999997</v>
      </c>
      <c r="H20" s="18">
        <v>62.656101</v>
      </c>
      <c r="I20" s="18">
        <v>63.307636000000002</v>
      </c>
      <c r="J20" s="18">
        <v>63.944701999999999</v>
      </c>
      <c r="K20" s="18">
        <v>64.557593999999995</v>
      </c>
      <c r="L20" s="18">
        <v>65.158264000000003</v>
      </c>
      <c r="M20" s="18">
        <v>65.749488999999997</v>
      </c>
      <c r="N20" s="18">
        <v>66.345253</v>
      </c>
      <c r="O20" s="18">
        <v>66.956421000000006</v>
      </c>
      <c r="P20" s="18">
        <v>67.545906000000002</v>
      </c>
      <c r="Q20" s="18">
        <v>68.128838000000002</v>
      </c>
      <c r="R20" s="18">
        <v>68.711524999999995</v>
      </c>
      <c r="S20" s="18">
        <v>69.298073000000002</v>
      </c>
      <c r="T20" s="18">
        <v>69.872344999999996</v>
      </c>
      <c r="U20" s="18">
        <v>70.433395000000004</v>
      </c>
      <c r="V20" s="18">
        <v>70.986320000000006</v>
      </c>
      <c r="W20" s="18">
        <v>71.526077000000001</v>
      </c>
      <c r="X20" s="18">
        <v>72.064552000000006</v>
      </c>
      <c r="Y20" s="18">
        <v>72.601241999999999</v>
      </c>
      <c r="Z20" s="18">
        <v>73.135116999999994</v>
      </c>
      <c r="AA20" s="18">
        <v>73.673903999999993</v>
      </c>
      <c r="AB20" s="18">
        <v>74.224861000000004</v>
      </c>
      <c r="AC20" s="18">
        <v>74.787422000000007</v>
      </c>
      <c r="AD20" s="18">
        <v>75.357697000000002</v>
      </c>
      <c r="AE20" s="18">
        <v>75.930785999999998</v>
      </c>
      <c r="AF20" s="18">
        <v>76.499724999999998</v>
      </c>
      <c r="AG20" s="18">
        <v>77.064391999999998</v>
      </c>
      <c r="AH20" s="18">
        <v>77.623024000000001</v>
      </c>
      <c r="AI20" s="14">
        <v>8.6479999999999994E-3</v>
      </c>
    </row>
    <row r="21" spans="1:35" ht="15" customHeight="1" x14ac:dyDescent="0.45">
      <c r="A21" s="8" t="s">
        <v>233</v>
      </c>
      <c r="B21" s="12" t="s">
        <v>234</v>
      </c>
      <c r="C21" s="18">
        <v>5.53918</v>
      </c>
      <c r="D21" s="18">
        <v>5.472378</v>
      </c>
      <c r="E21" s="18">
        <v>5.4069419999999999</v>
      </c>
      <c r="F21" s="18">
        <v>5.3430439999999999</v>
      </c>
      <c r="G21" s="18">
        <v>5.2805989999999996</v>
      </c>
      <c r="H21" s="18">
        <v>5.2193759999999996</v>
      </c>
      <c r="I21" s="18">
        <v>5.1588950000000002</v>
      </c>
      <c r="J21" s="18">
        <v>5.0990719999999996</v>
      </c>
      <c r="K21" s="18">
        <v>5.0412239999999997</v>
      </c>
      <c r="L21" s="18">
        <v>4.9856590000000001</v>
      </c>
      <c r="M21" s="18">
        <v>4.932658</v>
      </c>
      <c r="N21" s="18">
        <v>4.8823309999999998</v>
      </c>
      <c r="O21" s="18">
        <v>4.8339949999999998</v>
      </c>
      <c r="P21" s="18">
        <v>4.7875480000000001</v>
      </c>
      <c r="Q21" s="18">
        <v>4.7427000000000001</v>
      </c>
      <c r="R21" s="18">
        <v>4.6991550000000002</v>
      </c>
      <c r="S21" s="18">
        <v>4.6567809999999996</v>
      </c>
      <c r="T21" s="18">
        <v>4.6152610000000003</v>
      </c>
      <c r="U21" s="18">
        <v>4.5752249999999997</v>
      </c>
      <c r="V21" s="18">
        <v>4.536416</v>
      </c>
      <c r="W21" s="18">
        <v>4.4985249999999999</v>
      </c>
      <c r="X21" s="18">
        <v>4.461557</v>
      </c>
      <c r="Y21" s="18">
        <v>4.424938</v>
      </c>
      <c r="Z21" s="18">
        <v>4.3871010000000004</v>
      </c>
      <c r="AA21" s="18">
        <v>4.3481199999999998</v>
      </c>
      <c r="AB21" s="18">
        <v>4.3082190000000002</v>
      </c>
      <c r="AC21" s="18">
        <v>4.2676439999999998</v>
      </c>
      <c r="AD21" s="18">
        <v>4.2265449999999998</v>
      </c>
      <c r="AE21" s="18">
        <v>4.1843409999999999</v>
      </c>
      <c r="AF21" s="18">
        <v>4.1413820000000001</v>
      </c>
      <c r="AG21" s="18">
        <v>4.0980549999999996</v>
      </c>
      <c r="AH21" s="18">
        <v>4.0547190000000004</v>
      </c>
      <c r="AI21" s="14">
        <v>-1.0012999999999999E-2</v>
      </c>
    </row>
    <row r="22" spans="1:35" ht="15" customHeight="1" x14ac:dyDescent="0.45">
      <c r="A22" s="8" t="s">
        <v>235</v>
      </c>
      <c r="B22" s="12" t="s">
        <v>236</v>
      </c>
      <c r="C22" s="18">
        <v>5.0616500000000002</v>
      </c>
      <c r="D22" s="18">
        <v>5.0427390000000001</v>
      </c>
      <c r="E22" s="18">
        <v>5.0245930000000003</v>
      </c>
      <c r="F22" s="18">
        <v>5.0039119999999997</v>
      </c>
      <c r="G22" s="18">
        <v>4.9811800000000002</v>
      </c>
      <c r="H22" s="18">
        <v>4.9567600000000001</v>
      </c>
      <c r="I22" s="18">
        <v>4.9303999999999997</v>
      </c>
      <c r="J22" s="18">
        <v>4.9014550000000003</v>
      </c>
      <c r="K22" s="18">
        <v>4.8722310000000002</v>
      </c>
      <c r="L22" s="18">
        <v>4.8441850000000004</v>
      </c>
      <c r="M22" s="18">
        <v>4.81738</v>
      </c>
      <c r="N22" s="18">
        <v>4.7925579999999997</v>
      </c>
      <c r="O22" s="18">
        <v>4.7703069999999999</v>
      </c>
      <c r="P22" s="18">
        <v>4.7498399999999998</v>
      </c>
      <c r="Q22" s="18">
        <v>4.7302910000000002</v>
      </c>
      <c r="R22" s="18">
        <v>4.7113490000000002</v>
      </c>
      <c r="S22" s="18">
        <v>4.6926509999999997</v>
      </c>
      <c r="T22" s="18">
        <v>4.672733</v>
      </c>
      <c r="U22" s="18">
        <v>4.6513600000000004</v>
      </c>
      <c r="V22" s="18">
        <v>4.6284219999999996</v>
      </c>
      <c r="W22" s="18">
        <v>4.6042319999999997</v>
      </c>
      <c r="X22" s="18">
        <v>4.5797040000000004</v>
      </c>
      <c r="Y22" s="18">
        <v>4.5556929999999998</v>
      </c>
      <c r="Z22" s="18">
        <v>4.5305900000000001</v>
      </c>
      <c r="AA22" s="18">
        <v>4.504702</v>
      </c>
      <c r="AB22" s="18">
        <v>4.4786099999999998</v>
      </c>
      <c r="AC22" s="18">
        <v>4.4525730000000001</v>
      </c>
      <c r="AD22" s="18">
        <v>4.426914</v>
      </c>
      <c r="AE22" s="18">
        <v>4.4014150000000001</v>
      </c>
      <c r="AF22" s="18">
        <v>4.3757659999999996</v>
      </c>
      <c r="AG22" s="18">
        <v>4.350066</v>
      </c>
      <c r="AH22" s="18">
        <v>4.3243679999999998</v>
      </c>
      <c r="AI22" s="14">
        <v>-5.0650000000000001E-3</v>
      </c>
    </row>
    <row r="23" spans="1:35" ht="15" customHeight="1" x14ac:dyDescent="0.45">
      <c r="A23" s="8" t="s">
        <v>237</v>
      </c>
      <c r="B23" s="12" t="s">
        <v>238</v>
      </c>
      <c r="C23" s="18">
        <v>3.0339999999999998E-3</v>
      </c>
      <c r="D23" s="18">
        <v>5.738E-3</v>
      </c>
      <c r="E23" s="18">
        <v>8.3590000000000001E-3</v>
      </c>
      <c r="F23" s="18">
        <v>1.0737999999999999E-2</v>
      </c>
      <c r="G23" s="18">
        <v>1.3011999999999999E-2</v>
      </c>
      <c r="H23" s="18">
        <v>1.5202E-2</v>
      </c>
      <c r="I23" s="18">
        <v>1.7309999999999999E-2</v>
      </c>
      <c r="J23" s="18">
        <v>1.9373000000000001E-2</v>
      </c>
      <c r="K23" s="18">
        <v>2.1360000000000001E-2</v>
      </c>
      <c r="L23" s="18">
        <v>2.3380000000000001E-2</v>
      </c>
      <c r="M23" s="18">
        <v>2.5363E-2</v>
      </c>
      <c r="N23" s="18">
        <v>2.7348000000000001E-2</v>
      </c>
      <c r="O23" s="18">
        <v>2.9392999999999999E-2</v>
      </c>
      <c r="P23" s="18">
        <v>3.1461999999999997E-2</v>
      </c>
      <c r="Q23" s="18">
        <v>3.347E-2</v>
      </c>
      <c r="R23" s="18">
        <v>3.5366000000000002E-2</v>
      </c>
      <c r="S23" s="18">
        <v>3.7113E-2</v>
      </c>
      <c r="T23" s="18">
        <v>3.8614000000000002E-2</v>
      </c>
      <c r="U23" s="18">
        <v>3.9898000000000003E-2</v>
      </c>
      <c r="V23" s="18">
        <v>4.0951000000000001E-2</v>
      </c>
      <c r="W23" s="18">
        <v>4.1857999999999999E-2</v>
      </c>
      <c r="X23" s="18">
        <v>4.2680999999999997E-2</v>
      </c>
      <c r="Y23" s="18">
        <v>4.3471999999999997E-2</v>
      </c>
      <c r="Z23" s="18">
        <v>4.4297000000000003E-2</v>
      </c>
      <c r="AA23" s="18">
        <v>4.512E-2</v>
      </c>
      <c r="AB23" s="18">
        <v>4.5953000000000001E-2</v>
      </c>
      <c r="AC23" s="18">
        <v>4.6781999999999997E-2</v>
      </c>
      <c r="AD23" s="18">
        <v>4.7620000000000003E-2</v>
      </c>
      <c r="AE23" s="18">
        <v>4.8429E-2</v>
      </c>
      <c r="AF23" s="18">
        <v>4.9162999999999998E-2</v>
      </c>
      <c r="AG23" s="18">
        <v>4.9799000000000003E-2</v>
      </c>
      <c r="AH23" s="18">
        <v>5.0324000000000001E-2</v>
      </c>
      <c r="AI23" s="14">
        <v>9.4825999999999994E-2</v>
      </c>
    </row>
    <row r="24" spans="1:35" ht="15" customHeight="1" x14ac:dyDescent="0.45">
      <c r="A24" s="8" t="s">
        <v>239</v>
      </c>
      <c r="B24" s="12" t="s">
        <v>240</v>
      </c>
      <c r="C24" s="18">
        <v>3.3148070000000001</v>
      </c>
      <c r="D24" s="18">
        <v>3.2778860000000001</v>
      </c>
      <c r="E24" s="18">
        <v>3.2426460000000001</v>
      </c>
      <c r="F24" s="18">
        <v>3.2083539999999999</v>
      </c>
      <c r="G24" s="18">
        <v>3.174693</v>
      </c>
      <c r="H24" s="18">
        <v>3.1413509999999998</v>
      </c>
      <c r="I24" s="18">
        <v>3.1080749999999999</v>
      </c>
      <c r="J24" s="18">
        <v>3.0751170000000001</v>
      </c>
      <c r="K24" s="18">
        <v>3.042284</v>
      </c>
      <c r="L24" s="18">
        <v>3.009398</v>
      </c>
      <c r="M24" s="18">
        <v>2.9766210000000002</v>
      </c>
      <c r="N24" s="18">
        <v>2.943946</v>
      </c>
      <c r="O24" s="18">
        <v>2.9111419999999999</v>
      </c>
      <c r="P24" s="18">
        <v>2.8779119999999998</v>
      </c>
      <c r="Q24" s="18">
        <v>2.844147</v>
      </c>
      <c r="R24" s="18">
        <v>2.8098450000000001</v>
      </c>
      <c r="S24" s="18">
        <v>2.7750889999999999</v>
      </c>
      <c r="T24" s="18">
        <v>2.7399559999999998</v>
      </c>
      <c r="U24" s="18">
        <v>2.7056610000000001</v>
      </c>
      <c r="V24" s="18">
        <v>2.6725140000000001</v>
      </c>
      <c r="W24" s="18">
        <v>2.6403189999999999</v>
      </c>
      <c r="X24" s="18">
        <v>2.6084360000000002</v>
      </c>
      <c r="Y24" s="18">
        <v>2.5778949999999998</v>
      </c>
      <c r="Z24" s="18">
        <v>2.5488</v>
      </c>
      <c r="AA24" s="18">
        <v>2.5209820000000001</v>
      </c>
      <c r="AB24" s="18">
        <v>2.4947270000000001</v>
      </c>
      <c r="AC24" s="18">
        <v>2.4698880000000001</v>
      </c>
      <c r="AD24" s="18">
        <v>2.4464000000000001</v>
      </c>
      <c r="AE24" s="18">
        <v>2.422879</v>
      </c>
      <c r="AF24" s="18">
        <v>2.3993280000000001</v>
      </c>
      <c r="AG24" s="18">
        <v>2.3756569999999999</v>
      </c>
      <c r="AH24" s="18">
        <v>2.3519299999999999</v>
      </c>
      <c r="AI24" s="14">
        <v>-1.1009E-2</v>
      </c>
    </row>
    <row r="25" spans="1:35" ht="15" customHeight="1" x14ac:dyDescent="0.45">
      <c r="A25" s="8" t="s">
        <v>241</v>
      </c>
      <c r="B25" s="12" t="s">
        <v>242</v>
      </c>
      <c r="C25" s="18">
        <v>0.62971100000000002</v>
      </c>
      <c r="D25" s="18">
        <v>0.68327899999999997</v>
      </c>
      <c r="E25" s="18">
        <v>0.73715299999999995</v>
      </c>
      <c r="F25" s="18">
        <v>0.79121399999999997</v>
      </c>
      <c r="G25" s="18">
        <v>0.84451100000000001</v>
      </c>
      <c r="H25" s="18">
        <v>0.89742999999999995</v>
      </c>
      <c r="I25" s="18">
        <v>0.95077800000000001</v>
      </c>
      <c r="J25" s="18">
        <v>1.003269</v>
      </c>
      <c r="K25" s="18">
        <v>1.054834</v>
      </c>
      <c r="L25" s="18">
        <v>1.10629</v>
      </c>
      <c r="M25" s="18">
        <v>1.157672</v>
      </c>
      <c r="N25" s="18">
        <v>1.209746</v>
      </c>
      <c r="O25" s="18">
        <v>1.2632049999999999</v>
      </c>
      <c r="P25" s="18">
        <v>1.316371</v>
      </c>
      <c r="Q25" s="18">
        <v>1.370511</v>
      </c>
      <c r="R25" s="18">
        <v>1.425854</v>
      </c>
      <c r="S25" s="18">
        <v>1.482602</v>
      </c>
      <c r="T25" s="18">
        <v>1.5395650000000001</v>
      </c>
      <c r="U25" s="18">
        <v>1.5954079999999999</v>
      </c>
      <c r="V25" s="18">
        <v>1.649878</v>
      </c>
      <c r="W25" s="18">
        <v>1.7028080000000001</v>
      </c>
      <c r="X25" s="18">
        <v>1.7556</v>
      </c>
      <c r="Y25" s="18">
        <v>1.807223</v>
      </c>
      <c r="Z25" s="18">
        <v>1.857283</v>
      </c>
      <c r="AA25" s="18">
        <v>1.906471</v>
      </c>
      <c r="AB25" s="18">
        <v>1.9549859999999999</v>
      </c>
      <c r="AC25" s="18">
        <v>2.0029840000000001</v>
      </c>
      <c r="AD25" s="18">
        <v>2.0503130000000001</v>
      </c>
      <c r="AE25" s="18">
        <v>2.0979450000000002</v>
      </c>
      <c r="AF25" s="18">
        <v>2.1455220000000002</v>
      </c>
      <c r="AG25" s="18">
        <v>2.1932149999999999</v>
      </c>
      <c r="AH25" s="18">
        <v>2.240901</v>
      </c>
      <c r="AI25" s="14">
        <v>4.1797000000000001E-2</v>
      </c>
    </row>
    <row r="26" spans="1:35" ht="15" customHeight="1" x14ac:dyDescent="0.45">
      <c r="A26" s="8" t="s">
        <v>243</v>
      </c>
      <c r="B26" s="11" t="s">
        <v>40</v>
      </c>
      <c r="C26" s="21">
        <v>116.99290499999999</v>
      </c>
      <c r="D26" s="21">
        <v>117.77829</v>
      </c>
      <c r="E26" s="21">
        <v>118.616066</v>
      </c>
      <c r="F26" s="21">
        <v>119.47571600000001</v>
      </c>
      <c r="G26" s="21">
        <v>120.32403600000001</v>
      </c>
      <c r="H26" s="21">
        <v>121.164658</v>
      </c>
      <c r="I26" s="21">
        <v>122.013893</v>
      </c>
      <c r="J26" s="21">
        <v>122.840981</v>
      </c>
      <c r="K26" s="21">
        <v>123.635384</v>
      </c>
      <c r="L26" s="21">
        <v>124.42139400000001</v>
      </c>
      <c r="M26" s="21">
        <v>125.202141</v>
      </c>
      <c r="N26" s="21">
        <v>126.003212</v>
      </c>
      <c r="O26" s="21">
        <v>126.84229999999999</v>
      </c>
      <c r="P26" s="21">
        <v>127.65709699999999</v>
      </c>
      <c r="Q26" s="21">
        <v>128.46456900000001</v>
      </c>
      <c r="R26" s="21">
        <v>129.274857</v>
      </c>
      <c r="S26" s="21">
        <v>130.093323</v>
      </c>
      <c r="T26" s="21">
        <v>130.89210499999999</v>
      </c>
      <c r="U26" s="21">
        <v>131.67243999999999</v>
      </c>
      <c r="V26" s="21">
        <v>132.43774400000001</v>
      </c>
      <c r="W26" s="21">
        <v>133.182602</v>
      </c>
      <c r="X26" s="21">
        <v>133.92778000000001</v>
      </c>
      <c r="Y26" s="21">
        <v>134.67463699999999</v>
      </c>
      <c r="Z26" s="21">
        <v>135.419479</v>
      </c>
      <c r="AA26" s="21">
        <v>136.174408</v>
      </c>
      <c r="AB26" s="21">
        <v>136.95185900000001</v>
      </c>
      <c r="AC26" s="21">
        <v>137.75140400000001</v>
      </c>
      <c r="AD26" s="21">
        <v>138.56797800000001</v>
      </c>
      <c r="AE26" s="21">
        <v>139.39366100000001</v>
      </c>
      <c r="AF26" s="21">
        <v>140.21589700000001</v>
      </c>
      <c r="AG26" s="21">
        <v>141.03370699999999</v>
      </c>
      <c r="AH26" s="21">
        <v>141.843918</v>
      </c>
      <c r="AI26" s="16">
        <v>6.2329999999999998E-3</v>
      </c>
    </row>
    <row r="28" spans="1:35" ht="15" customHeight="1" x14ac:dyDescent="0.45">
      <c r="B28" s="11" t="s">
        <v>244</v>
      </c>
    </row>
    <row r="29" spans="1:35" ht="15" customHeight="1" x14ac:dyDescent="0.45">
      <c r="A29" s="8" t="s">
        <v>245</v>
      </c>
      <c r="B29" s="12" t="s">
        <v>226</v>
      </c>
      <c r="C29" s="18">
        <v>12.160114</v>
      </c>
      <c r="D29" s="18">
        <v>12.356362000000001</v>
      </c>
      <c r="E29" s="18">
        <v>12.561439999999999</v>
      </c>
      <c r="F29" s="18">
        <v>12.768272</v>
      </c>
      <c r="G29" s="18">
        <v>12.969972</v>
      </c>
      <c r="H29" s="18">
        <v>13.170576000000001</v>
      </c>
      <c r="I29" s="18">
        <v>13.373746000000001</v>
      </c>
      <c r="J29" s="18">
        <v>13.57362</v>
      </c>
      <c r="K29" s="18">
        <v>13.767443999999999</v>
      </c>
      <c r="L29" s="18">
        <v>13.959650999999999</v>
      </c>
      <c r="M29" s="18">
        <v>14.150494</v>
      </c>
      <c r="N29" s="18">
        <v>14.344804</v>
      </c>
      <c r="O29" s="18">
        <v>14.546089</v>
      </c>
      <c r="P29" s="18">
        <v>14.742554</v>
      </c>
      <c r="Q29" s="18">
        <v>14.937462</v>
      </c>
      <c r="R29" s="18">
        <v>15.133317999999999</v>
      </c>
      <c r="S29" s="18">
        <v>15.331645</v>
      </c>
      <c r="T29" s="18">
        <v>15.527780999999999</v>
      </c>
      <c r="U29" s="18">
        <v>15.722242</v>
      </c>
      <c r="V29" s="18">
        <v>15.913114</v>
      </c>
      <c r="W29" s="18">
        <v>16.099663</v>
      </c>
      <c r="X29" s="18">
        <v>16.285961</v>
      </c>
      <c r="Y29" s="18">
        <v>16.472521</v>
      </c>
      <c r="Z29" s="18">
        <v>16.659492</v>
      </c>
      <c r="AA29" s="18">
        <v>16.849481999999998</v>
      </c>
      <c r="AB29" s="18">
        <v>17.044695000000001</v>
      </c>
      <c r="AC29" s="18">
        <v>17.245104000000001</v>
      </c>
      <c r="AD29" s="18">
        <v>17.449719999999999</v>
      </c>
      <c r="AE29" s="18">
        <v>17.657475999999999</v>
      </c>
      <c r="AF29" s="18">
        <v>17.865905999999999</v>
      </c>
      <c r="AG29" s="18">
        <v>18.074648</v>
      </c>
      <c r="AH29" s="18">
        <v>18.282896000000001</v>
      </c>
      <c r="AI29" s="14">
        <v>1.3242E-2</v>
      </c>
    </row>
    <row r="30" spans="1:35" ht="15" customHeight="1" x14ac:dyDescent="0.45">
      <c r="A30" s="8" t="s">
        <v>246</v>
      </c>
      <c r="B30" s="12" t="s">
        <v>230</v>
      </c>
      <c r="C30" s="18">
        <v>1.2967010000000001</v>
      </c>
      <c r="D30" s="18">
        <v>1.2918240000000001</v>
      </c>
      <c r="E30" s="18">
        <v>1.2869809999999999</v>
      </c>
      <c r="F30" s="18">
        <v>1.2821709999999999</v>
      </c>
      <c r="G30" s="18">
        <v>1.2773950000000001</v>
      </c>
      <c r="H30" s="18">
        <v>1.2726500000000001</v>
      </c>
      <c r="I30" s="18">
        <v>1.2679370000000001</v>
      </c>
      <c r="J30" s="18">
        <v>1.263255</v>
      </c>
      <c r="K30" s="18">
        <v>1.2586029999999999</v>
      </c>
      <c r="L30" s="18">
        <v>1.253981</v>
      </c>
      <c r="M30" s="18">
        <v>1.2493879999999999</v>
      </c>
      <c r="N30" s="18">
        <v>1.244823</v>
      </c>
      <c r="O30" s="18">
        <v>1.2402869999999999</v>
      </c>
      <c r="P30" s="18">
        <v>1.235779</v>
      </c>
      <c r="Q30" s="18">
        <v>1.2312970000000001</v>
      </c>
      <c r="R30" s="18">
        <v>1.2268429999999999</v>
      </c>
      <c r="S30" s="18">
        <v>1.2224139999999999</v>
      </c>
      <c r="T30" s="18">
        <v>1.218011</v>
      </c>
      <c r="U30" s="18">
        <v>1.2136340000000001</v>
      </c>
      <c r="V30" s="18">
        <v>1.2092810000000001</v>
      </c>
      <c r="W30" s="18">
        <v>1.2049529999999999</v>
      </c>
      <c r="X30" s="18">
        <v>1.2006490000000001</v>
      </c>
      <c r="Y30" s="18">
        <v>1.1963680000000001</v>
      </c>
      <c r="Z30" s="18">
        <v>1.1921109999999999</v>
      </c>
      <c r="AA30" s="18">
        <v>1.1878770000000001</v>
      </c>
      <c r="AB30" s="18">
        <v>1.1836660000000001</v>
      </c>
      <c r="AC30" s="18">
        <v>1.179476</v>
      </c>
      <c r="AD30" s="18">
        <v>1.1753089999999999</v>
      </c>
      <c r="AE30" s="18">
        <v>1.171163</v>
      </c>
      <c r="AF30" s="18">
        <v>1.167038</v>
      </c>
      <c r="AG30" s="18">
        <v>1.1629350000000001</v>
      </c>
      <c r="AH30" s="18">
        <v>1.158852</v>
      </c>
      <c r="AI30" s="14">
        <v>-3.6189999999999998E-3</v>
      </c>
    </row>
    <row r="31" spans="1:35" ht="15" customHeight="1" x14ac:dyDescent="0.45">
      <c r="A31" s="8" t="s">
        <v>247</v>
      </c>
      <c r="B31" s="12" t="s">
        <v>242</v>
      </c>
      <c r="C31" s="18">
        <v>0.62971100000000002</v>
      </c>
      <c r="D31" s="18">
        <v>0.68327899999999997</v>
      </c>
      <c r="E31" s="18">
        <v>0.73715299999999995</v>
      </c>
      <c r="F31" s="18">
        <v>0.79121399999999997</v>
      </c>
      <c r="G31" s="18">
        <v>0.84451100000000001</v>
      </c>
      <c r="H31" s="18">
        <v>0.89742999999999995</v>
      </c>
      <c r="I31" s="18">
        <v>0.95077800000000001</v>
      </c>
      <c r="J31" s="18">
        <v>1.003269</v>
      </c>
      <c r="K31" s="18">
        <v>1.054834</v>
      </c>
      <c r="L31" s="18">
        <v>1.10629</v>
      </c>
      <c r="M31" s="18">
        <v>1.157672</v>
      </c>
      <c r="N31" s="18">
        <v>1.209746</v>
      </c>
      <c r="O31" s="18">
        <v>1.2632049999999999</v>
      </c>
      <c r="P31" s="18">
        <v>1.316371</v>
      </c>
      <c r="Q31" s="18">
        <v>1.370511</v>
      </c>
      <c r="R31" s="18">
        <v>1.425854</v>
      </c>
      <c r="S31" s="18">
        <v>1.482602</v>
      </c>
      <c r="T31" s="18">
        <v>1.5395650000000001</v>
      </c>
      <c r="U31" s="18">
        <v>1.5954090000000001</v>
      </c>
      <c r="V31" s="18">
        <v>1.649878</v>
      </c>
      <c r="W31" s="18">
        <v>1.7028080000000001</v>
      </c>
      <c r="X31" s="18">
        <v>1.7556</v>
      </c>
      <c r="Y31" s="18">
        <v>1.807223</v>
      </c>
      <c r="Z31" s="18">
        <v>1.8572820000000001</v>
      </c>
      <c r="AA31" s="18">
        <v>1.906471</v>
      </c>
      <c r="AB31" s="18">
        <v>1.9549859999999999</v>
      </c>
      <c r="AC31" s="18">
        <v>2.0029849999999998</v>
      </c>
      <c r="AD31" s="18">
        <v>2.0503130000000001</v>
      </c>
      <c r="AE31" s="18">
        <v>2.0979459999999999</v>
      </c>
      <c r="AF31" s="18">
        <v>2.1455220000000002</v>
      </c>
      <c r="AG31" s="18">
        <v>2.1932170000000002</v>
      </c>
      <c r="AH31" s="18">
        <v>2.240901</v>
      </c>
      <c r="AI31" s="14">
        <v>4.1797000000000001E-2</v>
      </c>
    </row>
    <row r="32" spans="1:35" ht="15" customHeight="1" x14ac:dyDescent="0.45">
      <c r="A32" s="8" t="s">
        <v>248</v>
      </c>
      <c r="B32" s="12" t="s">
        <v>249</v>
      </c>
      <c r="C32" s="18">
        <v>60.295592999999997</v>
      </c>
      <c r="D32" s="18">
        <v>61.659401000000003</v>
      </c>
      <c r="E32" s="18">
        <v>63.049793000000001</v>
      </c>
      <c r="F32" s="18">
        <v>64.447495000000004</v>
      </c>
      <c r="G32" s="18">
        <v>65.831573000000006</v>
      </c>
      <c r="H32" s="18">
        <v>67.204329999999999</v>
      </c>
      <c r="I32" s="18">
        <v>68.576194999999998</v>
      </c>
      <c r="J32" s="18">
        <v>69.92765</v>
      </c>
      <c r="K32" s="18">
        <v>71.252105999999998</v>
      </c>
      <c r="L32" s="18">
        <v>72.564980000000006</v>
      </c>
      <c r="M32" s="18">
        <v>73.868324000000001</v>
      </c>
      <c r="N32" s="18">
        <v>75.178391000000005</v>
      </c>
      <c r="O32" s="18">
        <v>76.506400999999997</v>
      </c>
      <c r="P32" s="18">
        <v>77.813079999999999</v>
      </c>
      <c r="Q32" s="18">
        <v>79.110114999999993</v>
      </c>
      <c r="R32" s="18">
        <v>80.403724999999994</v>
      </c>
      <c r="S32" s="18">
        <v>81.697509999999994</v>
      </c>
      <c r="T32" s="18">
        <v>82.973281999999998</v>
      </c>
      <c r="U32" s="18">
        <v>84.231598000000005</v>
      </c>
      <c r="V32" s="18">
        <v>85.474648000000002</v>
      </c>
      <c r="W32" s="18">
        <v>86.698898</v>
      </c>
      <c r="X32" s="18">
        <v>87.917800999999997</v>
      </c>
      <c r="Y32" s="18">
        <v>89.132346999999996</v>
      </c>
      <c r="Z32" s="18">
        <v>90.340087999999994</v>
      </c>
      <c r="AA32" s="18">
        <v>91.548882000000006</v>
      </c>
      <c r="AB32" s="18">
        <v>92.766746999999995</v>
      </c>
      <c r="AC32" s="18">
        <v>93.993492000000003</v>
      </c>
      <c r="AD32" s="18">
        <v>95.225937000000002</v>
      </c>
      <c r="AE32" s="18">
        <v>96.458725000000001</v>
      </c>
      <c r="AF32" s="18">
        <v>97.684112999999996</v>
      </c>
      <c r="AG32" s="18">
        <v>98.901450999999994</v>
      </c>
      <c r="AH32" s="18">
        <v>100.10889400000001</v>
      </c>
      <c r="AI32" s="14">
        <v>1.6489E-2</v>
      </c>
    </row>
    <row r="33" spans="1:35" ht="15" customHeight="1" x14ac:dyDescent="0.45">
      <c r="A33" s="8" t="s">
        <v>250</v>
      </c>
      <c r="B33" s="12" t="s">
        <v>251</v>
      </c>
      <c r="C33" s="18">
        <v>57.229258999999999</v>
      </c>
      <c r="D33" s="18">
        <v>57.03978</v>
      </c>
      <c r="E33" s="18">
        <v>56.860523000000001</v>
      </c>
      <c r="F33" s="18">
        <v>56.686278999999999</v>
      </c>
      <c r="G33" s="18">
        <v>56.515056999999999</v>
      </c>
      <c r="H33" s="18">
        <v>56.347304999999999</v>
      </c>
      <c r="I33" s="18">
        <v>56.184424999999997</v>
      </c>
      <c r="J33" s="18">
        <v>56.023636000000003</v>
      </c>
      <c r="K33" s="18">
        <v>55.863303999999999</v>
      </c>
      <c r="L33" s="18">
        <v>55.707110999999998</v>
      </c>
      <c r="M33" s="18">
        <v>55.554378999999997</v>
      </c>
      <c r="N33" s="18">
        <v>55.408016000000003</v>
      </c>
      <c r="O33" s="18">
        <v>55.270404999999997</v>
      </c>
      <c r="P33" s="18">
        <v>55.134808</v>
      </c>
      <c r="Q33" s="18">
        <v>55.001697999999998</v>
      </c>
      <c r="R33" s="18">
        <v>54.871304000000002</v>
      </c>
      <c r="S33" s="18">
        <v>54.743552999999999</v>
      </c>
      <c r="T33" s="18">
        <v>54.614204000000001</v>
      </c>
      <c r="U33" s="18">
        <v>54.483662000000002</v>
      </c>
      <c r="V33" s="18">
        <v>54.351891000000002</v>
      </c>
      <c r="W33" s="18">
        <v>54.219405999999999</v>
      </c>
      <c r="X33" s="18">
        <v>54.088935999999997</v>
      </c>
      <c r="Y33" s="18">
        <v>53.961494000000002</v>
      </c>
      <c r="Z33" s="18">
        <v>53.837547000000001</v>
      </c>
      <c r="AA33" s="18">
        <v>53.717728000000001</v>
      </c>
      <c r="AB33" s="18">
        <v>53.603340000000003</v>
      </c>
      <c r="AC33" s="18">
        <v>53.494079999999997</v>
      </c>
      <c r="AD33" s="18">
        <v>53.389552999999999</v>
      </c>
      <c r="AE33" s="18">
        <v>53.288291999999998</v>
      </c>
      <c r="AF33" s="18">
        <v>53.188225000000003</v>
      </c>
      <c r="AG33" s="18">
        <v>53.088810000000002</v>
      </c>
      <c r="AH33" s="18">
        <v>52.989455999999997</v>
      </c>
      <c r="AI33" s="14">
        <v>-2.48E-3</v>
      </c>
    </row>
    <row r="34" spans="1:35" ht="15" customHeight="1" x14ac:dyDescent="0.45">
      <c r="A34" s="8" t="s">
        <v>252</v>
      </c>
      <c r="B34" s="11" t="s">
        <v>40</v>
      </c>
      <c r="C34" s="21">
        <v>131.61137400000001</v>
      </c>
      <c r="D34" s="21">
        <v>133.03064000000001</v>
      </c>
      <c r="E34" s="21">
        <v>134.49589499999999</v>
      </c>
      <c r="F34" s="21">
        <v>135.97543300000001</v>
      </c>
      <c r="G34" s="21">
        <v>137.43850699999999</v>
      </c>
      <c r="H34" s="21">
        <v>138.89228800000001</v>
      </c>
      <c r="I34" s="21">
        <v>140.35308800000001</v>
      </c>
      <c r="J34" s="21">
        <v>141.791428</v>
      </c>
      <c r="K34" s="21">
        <v>143.19628900000001</v>
      </c>
      <c r="L34" s="21">
        <v>144.59200999999999</v>
      </c>
      <c r="M34" s="21">
        <v>145.980255</v>
      </c>
      <c r="N34" s="21">
        <v>147.38578799999999</v>
      </c>
      <c r="O34" s="21">
        <v>148.82638499999999</v>
      </c>
      <c r="P34" s="21">
        <v>150.24259900000001</v>
      </c>
      <c r="Q34" s="21">
        <v>151.65107699999999</v>
      </c>
      <c r="R34" s="21">
        <v>153.06104999999999</v>
      </c>
      <c r="S34" s="21">
        <v>154.477722</v>
      </c>
      <c r="T34" s="21">
        <v>155.87283300000001</v>
      </c>
      <c r="U34" s="21">
        <v>157.24655200000001</v>
      </c>
      <c r="V34" s="21">
        <v>158.598816</v>
      </c>
      <c r="W34" s="21">
        <v>159.92572000000001</v>
      </c>
      <c r="X34" s="21">
        <v>161.24894699999999</v>
      </c>
      <c r="Y34" s="21">
        <v>162.56994599999999</v>
      </c>
      <c r="Z34" s="21">
        <v>163.88651999999999</v>
      </c>
      <c r="AA34" s="21">
        <v>165.21044900000001</v>
      </c>
      <c r="AB34" s="21">
        <v>166.553436</v>
      </c>
      <c r="AC34" s="21">
        <v>167.915131</v>
      </c>
      <c r="AD34" s="21">
        <v>169.29083299999999</v>
      </c>
      <c r="AE34" s="21">
        <v>170.67361500000001</v>
      </c>
      <c r="AF34" s="21">
        <v>172.05081200000001</v>
      </c>
      <c r="AG34" s="21">
        <v>173.421066</v>
      </c>
      <c r="AH34" s="21">
        <v>174.78100599999999</v>
      </c>
      <c r="AI34" s="16">
        <v>9.1929999999999998E-3</v>
      </c>
    </row>
    <row r="36" spans="1:35" ht="15" customHeight="1" x14ac:dyDescent="0.45">
      <c r="B36" s="11" t="s">
        <v>253</v>
      </c>
    </row>
    <row r="37" spans="1:35" ht="15" customHeight="1" x14ac:dyDescent="0.45">
      <c r="A37" s="8" t="s">
        <v>254</v>
      </c>
      <c r="B37" s="12" t="s">
        <v>255</v>
      </c>
      <c r="C37" s="18">
        <v>57.776919999999997</v>
      </c>
      <c r="D37" s="18">
        <v>58.061267999999998</v>
      </c>
      <c r="E37" s="18">
        <v>58.384940999999998</v>
      </c>
      <c r="F37" s="18">
        <v>58.789561999999997</v>
      </c>
      <c r="G37" s="18">
        <v>59.155059999999999</v>
      </c>
      <c r="H37" s="18">
        <v>59.481335000000001</v>
      </c>
      <c r="I37" s="18">
        <v>59.774948000000002</v>
      </c>
      <c r="J37" s="18">
        <v>60.028830999999997</v>
      </c>
      <c r="K37" s="18">
        <v>60.256698999999998</v>
      </c>
      <c r="L37" s="18">
        <v>60.472144999999998</v>
      </c>
      <c r="M37" s="18">
        <v>60.676490999999999</v>
      </c>
      <c r="N37" s="18">
        <v>60.882179000000001</v>
      </c>
      <c r="O37" s="18">
        <v>61.122875000000001</v>
      </c>
      <c r="P37" s="18">
        <v>61.374146000000003</v>
      </c>
      <c r="Q37" s="18">
        <v>61.63382</v>
      </c>
      <c r="R37" s="18">
        <v>61.904572000000002</v>
      </c>
      <c r="S37" s="18">
        <v>62.190685000000002</v>
      </c>
      <c r="T37" s="18">
        <v>62.476959000000001</v>
      </c>
      <c r="U37" s="18">
        <v>62.766125000000002</v>
      </c>
      <c r="V37" s="18">
        <v>63.053997000000003</v>
      </c>
      <c r="W37" s="18">
        <v>63.330314999999999</v>
      </c>
      <c r="X37" s="18">
        <v>63.604317000000002</v>
      </c>
      <c r="Y37" s="18">
        <v>63.875179000000003</v>
      </c>
      <c r="Z37" s="18">
        <v>64.142837999999998</v>
      </c>
      <c r="AA37" s="18">
        <v>64.414885999999996</v>
      </c>
      <c r="AB37" s="18">
        <v>64.693832</v>
      </c>
      <c r="AC37" s="18">
        <v>64.982078999999999</v>
      </c>
      <c r="AD37" s="18">
        <v>65.279572000000002</v>
      </c>
      <c r="AE37" s="18">
        <v>65.582825</v>
      </c>
      <c r="AF37" s="18">
        <v>65.888924000000003</v>
      </c>
      <c r="AG37" s="18">
        <v>66.198188999999999</v>
      </c>
      <c r="AH37" s="18">
        <v>66.508232000000007</v>
      </c>
      <c r="AI37" s="14">
        <v>4.5500000000000002E-3</v>
      </c>
    </row>
    <row r="38" spans="1:35" ht="15" customHeight="1" x14ac:dyDescent="0.45">
      <c r="A38" s="8" t="s">
        <v>256</v>
      </c>
      <c r="B38" s="12" t="s">
        <v>257</v>
      </c>
      <c r="C38" s="18">
        <v>59.147830999999996</v>
      </c>
      <c r="D38" s="18">
        <v>59.597881000000001</v>
      </c>
      <c r="E38" s="18">
        <v>60.112254999999998</v>
      </c>
      <c r="F38" s="18">
        <v>60.690266000000001</v>
      </c>
      <c r="G38" s="18">
        <v>61.282100999999997</v>
      </c>
      <c r="H38" s="18">
        <v>61.890841999999999</v>
      </c>
      <c r="I38" s="18">
        <v>62.527203</v>
      </c>
      <c r="J38" s="18">
        <v>63.169868000000001</v>
      </c>
      <c r="K38" s="18">
        <v>63.795467000000002</v>
      </c>
      <c r="L38" s="18">
        <v>64.414894000000004</v>
      </c>
      <c r="M38" s="18">
        <v>65.030204999999995</v>
      </c>
      <c r="N38" s="18">
        <v>65.651465999999999</v>
      </c>
      <c r="O38" s="18">
        <v>66.281272999999999</v>
      </c>
      <c r="P38" s="18">
        <v>66.881469999999993</v>
      </c>
      <c r="Q38" s="18">
        <v>67.469459999999998</v>
      </c>
      <c r="R38" s="18">
        <v>68.051910000000007</v>
      </c>
      <c r="S38" s="18">
        <v>68.629738000000003</v>
      </c>
      <c r="T38" s="18">
        <v>69.189567999999994</v>
      </c>
      <c r="U38" s="18">
        <v>69.728752</v>
      </c>
      <c r="V38" s="18">
        <v>70.253639000000007</v>
      </c>
      <c r="W38" s="18">
        <v>70.767700000000005</v>
      </c>
      <c r="X38" s="18">
        <v>71.281349000000006</v>
      </c>
      <c r="Y38" s="18">
        <v>71.796104</v>
      </c>
      <c r="Z38" s="18">
        <v>72.308434000000005</v>
      </c>
      <c r="AA38" s="18">
        <v>72.822861000000003</v>
      </c>
      <c r="AB38" s="18">
        <v>73.349304000000004</v>
      </c>
      <c r="AC38" s="18">
        <v>73.885506000000007</v>
      </c>
      <c r="AD38" s="18">
        <v>74.42662</v>
      </c>
      <c r="AE38" s="18">
        <v>74.968902999999997</v>
      </c>
      <c r="AF38" s="18">
        <v>75.503944000000004</v>
      </c>
      <c r="AG38" s="18">
        <v>76.030333999999996</v>
      </c>
      <c r="AH38" s="18">
        <v>76.547752000000003</v>
      </c>
      <c r="AI38" s="14">
        <v>8.3529999999999993E-3</v>
      </c>
    </row>
    <row r="39" spans="1:35" ht="15" customHeight="1" x14ac:dyDescent="0.45">
      <c r="A39" s="8" t="s">
        <v>258</v>
      </c>
      <c r="B39" s="12" t="s">
        <v>234</v>
      </c>
      <c r="C39" s="18">
        <v>2.6672630000000002</v>
      </c>
      <c r="D39" s="18">
        <v>2.603523</v>
      </c>
      <c r="E39" s="18">
        <v>2.5453060000000001</v>
      </c>
      <c r="F39" s="18">
        <v>2.4906899999999998</v>
      </c>
      <c r="G39" s="18">
        <v>2.4392489999999998</v>
      </c>
      <c r="H39" s="18">
        <v>2.3919169999999998</v>
      </c>
      <c r="I39" s="18">
        <v>2.349075</v>
      </c>
      <c r="J39" s="18">
        <v>2.309606</v>
      </c>
      <c r="K39" s="18">
        <v>2.2743310000000001</v>
      </c>
      <c r="L39" s="18">
        <v>2.241606</v>
      </c>
      <c r="M39" s="18">
        <v>2.2113260000000001</v>
      </c>
      <c r="N39" s="18">
        <v>2.1844169999999998</v>
      </c>
      <c r="O39" s="18">
        <v>2.1553049999999998</v>
      </c>
      <c r="P39" s="18">
        <v>2.124393</v>
      </c>
      <c r="Q39" s="18">
        <v>2.09232</v>
      </c>
      <c r="R39" s="18">
        <v>2.0595059999999998</v>
      </c>
      <c r="S39" s="18">
        <v>2.0258310000000002</v>
      </c>
      <c r="T39" s="18">
        <v>1.9919100000000001</v>
      </c>
      <c r="U39" s="18">
        <v>1.958188</v>
      </c>
      <c r="V39" s="18">
        <v>1.9253199999999999</v>
      </c>
      <c r="W39" s="18">
        <v>1.893151</v>
      </c>
      <c r="X39" s="18">
        <v>1.861918</v>
      </c>
      <c r="Y39" s="18">
        <v>1.8317049999999999</v>
      </c>
      <c r="Z39" s="18">
        <v>1.802395</v>
      </c>
      <c r="AA39" s="18">
        <v>1.773933</v>
      </c>
      <c r="AB39" s="18">
        <v>1.746421</v>
      </c>
      <c r="AC39" s="18">
        <v>1.719587</v>
      </c>
      <c r="AD39" s="18">
        <v>1.693554</v>
      </c>
      <c r="AE39" s="18">
        <v>1.668129</v>
      </c>
      <c r="AF39" s="18">
        <v>1.643087</v>
      </c>
      <c r="AG39" s="18">
        <v>1.618444</v>
      </c>
      <c r="AH39" s="18">
        <v>1.59422</v>
      </c>
      <c r="AI39" s="14">
        <v>-1.6465E-2</v>
      </c>
    </row>
    <row r="40" spans="1:35" ht="15" customHeight="1" x14ac:dyDescent="0.45">
      <c r="A40" s="8" t="s">
        <v>259</v>
      </c>
      <c r="B40" s="12" t="s">
        <v>236</v>
      </c>
      <c r="C40" s="18">
        <v>4.0544320000000003</v>
      </c>
      <c r="D40" s="18">
        <v>3.917233</v>
      </c>
      <c r="E40" s="18">
        <v>3.794162</v>
      </c>
      <c r="F40" s="18">
        <v>3.67997</v>
      </c>
      <c r="G40" s="18">
        <v>3.575482</v>
      </c>
      <c r="H40" s="18">
        <v>3.4814210000000001</v>
      </c>
      <c r="I40" s="18">
        <v>3.3962270000000001</v>
      </c>
      <c r="J40" s="18">
        <v>3.318289</v>
      </c>
      <c r="K40" s="18">
        <v>3.2472270000000001</v>
      </c>
      <c r="L40" s="18">
        <v>3.184456</v>
      </c>
      <c r="M40" s="18">
        <v>3.1300059999999998</v>
      </c>
      <c r="N40" s="18">
        <v>3.0852599999999999</v>
      </c>
      <c r="O40" s="18">
        <v>3.0374490000000001</v>
      </c>
      <c r="P40" s="18">
        <v>2.9866269999999999</v>
      </c>
      <c r="Q40" s="18">
        <v>2.9335529999999999</v>
      </c>
      <c r="R40" s="18">
        <v>2.8789899999999999</v>
      </c>
      <c r="S40" s="18">
        <v>2.8235350000000001</v>
      </c>
      <c r="T40" s="18">
        <v>2.7671160000000001</v>
      </c>
      <c r="U40" s="18">
        <v>2.7106750000000002</v>
      </c>
      <c r="V40" s="18">
        <v>2.6548210000000001</v>
      </c>
      <c r="W40" s="18">
        <v>2.6003440000000002</v>
      </c>
      <c r="X40" s="18">
        <v>2.5481410000000002</v>
      </c>
      <c r="Y40" s="18">
        <v>2.4988269999999999</v>
      </c>
      <c r="Z40" s="18">
        <v>2.452639</v>
      </c>
      <c r="AA40" s="18">
        <v>2.4093870000000002</v>
      </c>
      <c r="AB40" s="18">
        <v>2.3691170000000001</v>
      </c>
      <c r="AC40" s="18">
        <v>2.3315169999999998</v>
      </c>
      <c r="AD40" s="18">
        <v>2.2963589999999998</v>
      </c>
      <c r="AE40" s="18">
        <v>2.2630249999999998</v>
      </c>
      <c r="AF40" s="18">
        <v>2.230829</v>
      </c>
      <c r="AG40" s="18">
        <v>2.1995239999999998</v>
      </c>
      <c r="AH40" s="18">
        <v>2.1688909999999999</v>
      </c>
      <c r="AI40" s="14">
        <v>-1.9977999999999999E-2</v>
      </c>
    </row>
    <row r="41" spans="1:35" ht="15" customHeight="1" x14ac:dyDescent="0.45">
      <c r="A41" s="8" t="s">
        <v>260</v>
      </c>
      <c r="B41" s="12" t="s">
        <v>261</v>
      </c>
      <c r="C41" s="18">
        <v>1.3857489999999999</v>
      </c>
      <c r="D41" s="18">
        <v>1.596357</v>
      </c>
      <c r="E41" s="18">
        <v>1.7365999999999999</v>
      </c>
      <c r="F41" s="18">
        <v>1.742218</v>
      </c>
      <c r="G41" s="18">
        <v>1.749403</v>
      </c>
      <c r="H41" s="18">
        <v>1.757158</v>
      </c>
      <c r="I41" s="18">
        <v>1.7657510000000001</v>
      </c>
      <c r="J41" s="18">
        <v>1.7753859999999999</v>
      </c>
      <c r="K41" s="18">
        <v>1.7848930000000001</v>
      </c>
      <c r="L41" s="18">
        <v>1.794149</v>
      </c>
      <c r="M41" s="18">
        <v>1.8031269999999999</v>
      </c>
      <c r="N41" s="18">
        <v>1.8124469999999999</v>
      </c>
      <c r="O41" s="18">
        <v>1.8218890000000001</v>
      </c>
      <c r="P41" s="18">
        <v>1.8313569999999999</v>
      </c>
      <c r="Q41" s="18">
        <v>1.840997</v>
      </c>
      <c r="R41" s="18">
        <v>1.8505689999999999</v>
      </c>
      <c r="S41" s="18">
        <v>1.8598049999999999</v>
      </c>
      <c r="T41" s="18">
        <v>1.8686469999999999</v>
      </c>
      <c r="U41" s="18">
        <v>1.8769990000000001</v>
      </c>
      <c r="V41" s="18">
        <v>1.8848229999999999</v>
      </c>
      <c r="W41" s="18">
        <v>1.892876</v>
      </c>
      <c r="X41" s="18">
        <v>1.9010629999999999</v>
      </c>
      <c r="Y41" s="18">
        <v>1.9093389999999999</v>
      </c>
      <c r="Z41" s="18">
        <v>1.9176390000000001</v>
      </c>
      <c r="AA41" s="18">
        <v>1.9259729999999999</v>
      </c>
      <c r="AB41" s="18">
        <v>1.934291</v>
      </c>
      <c r="AC41" s="18">
        <v>1.942563</v>
      </c>
      <c r="AD41" s="18">
        <v>1.950774</v>
      </c>
      <c r="AE41" s="18">
        <v>1.958952</v>
      </c>
      <c r="AF41" s="18">
        <v>1.9670019999999999</v>
      </c>
      <c r="AG41" s="18">
        <v>1.9749110000000001</v>
      </c>
      <c r="AH41" s="18">
        <v>1.9826839999999999</v>
      </c>
      <c r="AI41" s="14">
        <v>1.1622E-2</v>
      </c>
    </row>
    <row r="42" spans="1:35" ht="15" customHeight="1" x14ac:dyDescent="0.45">
      <c r="A42" s="8" t="s">
        <v>262</v>
      </c>
      <c r="B42" s="11" t="s">
        <v>40</v>
      </c>
      <c r="C42" s="21">
        <v>125.032196</v>
      </c>
      <c r="D42" s="21">
        <v>125.776268</v>
      </c>
      <c r="E42" s="21">
        <v>126.573257</v>
      </c>
      <c r="F42" s="21">
        <v>127.392708</v>
      </c>
      <c r="G42" s="21">
        <v>128.20129399999999</v>
      </c>
      <c r="H42" s="21">
        <v>129.00266999999999</v>
      </c>
      <c r="I42" s="21">
        <v>129.81320199999999</v>
      </c>
      <c r="J42" s="21">
        <v>130.60199</v>
      </c>
      <c r="K42" s="21">
        <v>131.35862700000001</v>
      </c>
      <c r="L42" s="21">
        <v>132.10723899999999</v>
      </c>
      <c r="M42" s="21">
        <v>132.85116600000001</v>
      </c>
      <c r="N42" s="21">
        <v>133.61578399999999</v>
      </c>
      <c r="O42" s="21">
        <v>134.41877700000001</v>
      </c>
      <c r="P42" s="21">
        <v>135.19799800000001</v>
      </c>
      <c r="Q42" s="21">
        <v>135.97013899999999</v>
      </c>
      <c r="R42" s="21">
        <v>136.745544</v>
      </c>
      <c r="S42" s="21">
        <v>137.52958699999999</v>
      </c>
      <c r="T42" s="21">
        <v>138.29422</v>
      </c>
      <c r="U42" s="21">
        <v>139.040741</v>
      </c>
      <c r="V42" s="21">
        <v>139.77259799999999</v>
      </c>
      <c r="W42" s="21">
        <v>140.48440600000001</v>
      </c>
      <c r="X42" s="21">
        <v>141.19679300000001</v>
      </c>
      <c r="Y42" s="21">
        <v>141.911148</v>
      </c>
      <c r="Z42" s="21">
        <v>142.623932</v>
      </c>
      <c r="AA42" s="21">
        <v>143.34704600000001</v>
      </c>
      <c r="AB42" s="21">
        <v>144.09295700000001</v>
      </c>
      <c r="AC42" s="21">
        <v>144.86125200000001</v>
      </c>
      <c r="AD42" s="21">
        <v>145.64688100000001</v>
      </c>
      <c r="AE42" s="21">
        <v>146.441833</v>
      </c>
      <c r="AF42" s="21">
        <v>147.23378</v>
      </c>
      <c r="AG42" s="21">
        <v>148.02139299999999</v>
      </c>
      <c r="AH42" s="21">
        <v>148.801773</v>
      </c>
      <c r="AI42" s="16">
        <v>5.6299999999999996E-3</v>
      </c>
    </row>
    <row r="44" spans="1:35" ht="15" customHeight="1" x14ac:dyDescent="0.45">
      <c r="B44" s="11" t="s">
        <v>263</v>
      </c>
    </row>
    <row r="45" spans="1:35" ht="15" customHeight="1" x14ac:dyDescent="0.45">
      <c r="A45" s="8" t="s">
        <v>264</v>
      </c>
      <c r="B45" s="12" t="s">
        <v>255</v>
      </c>
      <c r="C45" s="18">
        <v>94.697243</v>
      </c>
      <c r="D45" s="18">
        <v>95.041267000000005</v>
      </c>
      <c r="E45" s="18">
        <v>95.412436999999997</v>
      </c>
      <c r="F45" s="18">
        <v>95.789649999999995</v>
      </c>
      <c r="G45" s="18">
        <v>96.150802999999996</v>
      </c>
      <c r="H45" s="18">
        <v>96.498176999999998</v>
      </c>
      <c r="I45" s="18">
        <v>96.843010000000007</v>
      </c>
      <c r="J45" s="18">
        <v>97.162315000000007</v>
      </c>
      <c r="K45" s="18">
        <v>97.446715999999995</v>
      </c>
      <c r="L45" s="18">
        <v>97.712219000000005</v>
      </c>
      <c r="M45" s="18">
        <v>97.936340000000001</v>
      </c>
      <c r="N45" s="18">
        <v>98.135002</v>
      </c>
      <c r="O45" s="18">
        <v>98.312241</v>
      </c>
      <c r="P45" s="18">
        <v>98.421752999999995</v>
      </c>
      <c r="Q45" s="18">
        <v>98.555199000000002</v>
      </c>
      <c r="R45" s="18">
        <v>98.744431000000006</v>
      </c>
      <c r="S45" s="18">
        <v>98.996002000000004</v>
      </c>
      <c r="T45" s="18">
        <v>99.300269999999998</v>
      </c>
      <c r="U45" s="18">
        <v>99.662505999999993</v>
      </c>
      <c r="V45" s="18">
        <v>100.004723</v>
      </c>
      <c r="W45" s="18">
        <v>100.32352400000001</v>
      </c>
      <c r="X45" s="18">
        <v>100.632057</v>
      </c>
      <c r="Y45" s="18">
        <v>100.93064099999999</v>
      </c>
      <c r="Z45" s="18">
        <v>101.216476</v>
      </c>
      <c r="AA45" s="18">
        <v>101.49756600000001</v>
      </c>
      <c r="AB45" s="18">
        <v>101.78273</v>
      </c>
      <c r="AC45" s="18">
        <v>102.07321899999999</v>
      </c>
      <c r="AD45" s="18">
        <v>102.368286</v>
      </c>
      <c r="AE45" s="18">
        <v>102.666443</v>
      </c>
      <c r="AF45" s="18">
        <v>102.96378300000001</v>
      </c>
      <c r="AG45" s="18">
        <v>103.263741</v>
      </c>
      <c r="AH45" s="18">
        <v>103.568619</v>
      </c>
      <c r="AI45" s="14">
        <v>2.8930000000000002E-3</v>
      </c>
    </row>
    <row r="46" spans="1:35" ht="15" customHeight="1" x14ac:dyDescent="0.45">
      <c r="A46" s="8" t="s">
        <v>265</v>
      </c>
      <c r="B46" s="12" t="s">
        <v>257</v>
      </c>
      <c r="C46" s="18">
        <v>47.028522000000002</v>
      </c>
      <c r="D46" s="18">
        <v>47.385925</v>
      </c>
      <c r="E46" s="18">
        <v>47.769126999999997</v>
      </c>
      <c r="F46" s="18">
        <v>48.170307000000001</v>
      </c>
      <c r="G46" s="18">
        <v>48.578316000000001</v>
      </c>
      <c r="H46" s="18">
        <v>48.994231999999997</v>
      </c>
      <c r="I46" s="18">
        <v>49.423622000000002</v>
      </c>
      <c r="J46" s="18">
        <v>49.859921</v>
      </c>
      <c r="K46" s="18">
        <v>50.303370999999999</v>
      </c>
      <c r="L46" s="18">
        <v>50.760803000000003</v>
      </c>
      <c r="M46" s="18">
        <v>51.258305</v>
      </c>
      <c r="N46" s="18">
        <v>51.804512000000003</v>
      </c>
      <c r="O46" s="18">
        <v>52.411884000000001</v>
      </c>
      <c r="P46" s="18">
        <v>53.064503000000002</v>
      </c>
      <c r="Q46" s="18">
        <v>53.681786000000002</v>
      </c>
      <c r="R46" s="18">
        <v>54.242584000000001</v>
      </c>
      <c r="S46" s="18">
        <v>54.745883999999997</v>
      </c>
      <c r="T46" s="18">
        <v>55.174151999999999</v>
      </c>
      <c r="U46" s="18">
        <v>55.523457000000001</v>
      </c>
      <c r="V46" s="18">
        <v>55.881453999999998</v>
      </c>
      <c r="W46" s="18">
        <v>56.246066999999996</v>
      </c>
      <c r="X46" s="18">
        <v>56.624130000000001</v>
      </c>
      <c r="Y46" s="18">
        <v>57.016272999999998</v>
      </c>
      <c r="Z46" s="18">
        <v>57.420924999999997</v>
      </c>
      <c r="AA46" s="18">
        <v>57.841583</v>
      </c>
      <c r="AB46" s="18">
        <v>58.280731000000003</v>
      </c>
      <c r="AC46" s="18">
        <v>58.735767000000003</v>
      </c>
      <c r="AD46" s="18">
        <v>59.201557000000001</v>
      </c>
      <c r="AE46" s="18">
        <v>59.671303000000002</v>
      </c>
      <c r="AF46" s="18">
        <v>60.137188000000002</v>
      </c>
      <c r="AG46" s="18">
        <v>60.594771999999999</v>
      </c>
      <c r="AH46" s="18">
        <v>61.039828999999997</v>
      </c>
      <c r="AI46" s="14">
        <v>8.4480000000000006E-3</v>
      </c>
    </row>
    <row r="47" spans="1:35" ht="15" customHeight="1" x14ac:dyDescent="0.45">
      <c r="A47" s="8" t="s">
        <v>266</v>
      </c>
      <c r="B47" s="12" t="s">
        <v>236</v>
      </c>
      <c r="C47" s="18">
        <v>7.0283069999999999</v>
      </c>
      <c r="D47" s="18">
        <v>6.9822759999999997</v>
      </c>
      <c r="E47" s="18">
        <v>6.9369649999999998</v>
      </c>
      <c r="F47" s="18">
        <v>6.8907509999999998</v>
      </c>
      <c r="G47" s="18">
        <v>6.8436750000000002</v>
      </c>
      <c r="H47" s="18">
        <v>6.7958480000000003</v>
      </c>
      <c r="I47" s="18">
        <v>6.7469809999999999</v>
      </c>
      <c r="J47" s="18">
        <v>6.6955879999999999</v>
      </c>
      <c r="K47" s="18">
        <v>6.6404439999999996</v>
      </c>
      <c r="L47" s="18">
        <v>6.5828620000000004</v>
      </c>
      <c r="M47" s="18">
        <v>6.5224589999999996</v>
      </c>
      <c r="N47" s="18">
        <v>6.4600540000000004</v>
      </c>
      <c r="O47" s="18">
        <v>6.3969760000000004</v>
      </c>
      <c r="P47" s="18">
        <v>6.3330960000000003</v>
      </c>
      <c r="Q47" s="18">
        <v>6.2740850000000004</v>
      </c>
      <c r="R47" s="18">
        <v>6.219576</v>
      </c>
      <c r="S47" s="18">
        <v>6.1694550000000001</v>
      </c>
      <c r="T47" s="18">
        <v>6.1227429999999998</v>
      </c>
      <c r="U47" s="18">
        <v>6.0794180000000004</v>
      </c>
      <c r="V47" s="18">
        <v>6.0332350000000003</v>
      </c>
      <c r="W47" s="18">
        <v>5.984375</v>
      </c>
      <c r="X47" s="18">
        <v>5.933338</v>
      </c>
      <c r="Y47" s="18">
        <v>5.8806580000000004</v>
      </c>
      <c r="Z47" s="18">
        <v>5.8270169999999997</v>
      </c>
      <c r="AA47" s="18">
        <v>5.7729699999999999</v>
      </c>
      <c r="AB47" s="18">
        <v>5.7196090000000002</v>
      </c>
      <c r="AC47" s="18">
        <v>5.6678189999999997</v>
      </c>
      <c r="AD47" s="18">
        <v>5.6184830000000003</v>
      </c>
      <c r="AE47" s="18">
        <v>5.5717600000000003</v>
      </c>
      <c r="AF47" s="18">
        <v>5.5272569999999996</v>
      </c>
      <c r="AG47" s="18">
        <v>5.4844210000000002</v>
      </c>
      <c r="AH47" s="18">
        <v>5.4423469999999998</v>
      </c>
      <c r="AI47" s="14">
        <v>-8.2159999999999993E-3</v>
      </c>
    </row>
    <row r="48" spans="1:35" ht="15" customHeight="1" x14ac:dyDescent="0.45">
      <c r="A48" s="8" t="s">
        <v>267</v>
      </c>
      <c r="B48" s="11" t="s">
        <v>40</v>
      </c>
      <c r="C48" s="21">
        <v>148.754074</v>
      </c>
      <c r="D48" s="21">
        <v>149.40945400000001</v>
      </c>
      <c r="E48" s="21">
        <v>150.11852999999999</v>
      </c>
      <c r="F48" s="21">
        <v>150.850708</v>
      </c>
      <c r="G48" s="21">
        <v>151.5728</v>
      </c>
      <c r="H48" s="21">
        <v>152.28825399999999</v>
      </c>
      <c r="I48" s="21">
        <v>153.013611</v>
      </c>
      <c r="J48" s="21">
        <v>153.71781899999999</v>
      </c>
      <c r="K48" s="21">
        <v>154.390533</v>
      </c>
      <c r="L48" s="21">
        <v>155.05587800000001</v>
      </c>
      <c r="M48" s="21">
        <v>155.71710200000001</v>
      </c>
      <c r="N48" s="21">
        <v>156.39956699999999</v>
      </c>
      <c r="O48" s="21">
        <v>157.121094</v>
      </c>
      <c r="P48" s="21">
        <v>157.81935100000001</v>
      </c>
      <c r="Q48" s="21">
        <v>158.51106300000001</v>
      </c>
      <c r="R48" s="21">
        <v>159.20658900000001</v>
      </c>
      <c r="S48" s="21">
        <v>159.91133099999999</v>
      </c>
      <c r="T48" s="21">
        <v>160.59716800000001</v>
      </c>
      <c r="U48" s="21">
        <v>161.26538099999999</v>
      </c>
      <c r="V48" s="21">
        <v>161.91940299999999</v>
      </c>
      <c r="W48" s="21">
        <v>162.55396999999999</v>
      </c>
      <c r="X48" s="21">
        <v>163.18952899999999</v>
      </c>
      <c r="Y48" s="21">
        <v>163.82757599999999</v>
      </c>
      <c r="Z48" s="21">
        <v>164.464417</v>
      </c>
      <c r="AA48" s="21">
        <v>165.11210600000001</v>
      </c>
      <c r="AB48" s="21">
        <v>165.78306599999999</v>
      </c>
      <c r="AC48" s="21">
        <v>166.47680700000001</v>
      </c>
      <c r="AD48" s="21">
        <v>167.18832399999999</v>
      </c>
      <c r="AE48" s="21">
        <v>167.90950000000001</v>
      </c>
      <c r="AF48" s="21">
        <v>168.62822</v>
      </c>
      <c r="AG48" s="21">
        <v>169.342941</v>
      </c>
      <c r="AH48" s="21">
        <v>170.05079699999999</v>
      </c>
      <c r="AI48" s="16">
        <v>4.326E-3</v>
      </c>
    </row>
    <row r="50" spans="1:35" ht="15" customHeight="1" x14ac:dyDescent="0.45">
      <c r="B50" s="11" t="s">
        <v>268</v>
      </c>
    </row>
    <row r="51" spans="1:35" ht="15" customHeight="1" x14ac:dyDescent="0.45">
      <c r="A51" s="8" t="s">
        <v>269</v>
      </c>
      <c r="B51" s="12" t="s">
        <v>255</v>
      </c>
      <c r="C51" s="18">
        <v>80.303032000000002</v>
      </c>
      <c r="D51" s="18">
        <v>81.622191999999998</v>
      </c>
      <c r="E51" s="18">
        <v>82.993522999999996</v>
      </c>
      <c r="F51" s="18">
        <v>84.367294000000001</v>
      </c>
      <c r="G51" s="18">
        <v>85.714905000000002</v>
      </c>
      <c r="H51" s="18">
        <v>87.036720000000003</v>
      </c>
      <c r="I51" s="18">
        <v>88.366721999999996</v>
      </c>
      <c r="J51" s="18">
        <v>89.649642999999998</v>
      </c>
      <c r="K51" s="18">
        <v>90.888840000000002</v>
      </c>
      <c r="L51" s="18">
        <v>92.120407</v>
      </c>
      <c r="M51" s="18">
        <v>93.345725999999999</v>
      </c>
      <c r="N51" s="18">
        <v>94.588263999999995</v>
      </c>
      <c r="O51" s="18">
        <v>95.864081999999996</v>
      </c>
      <c r="P51" s="18">
        <v>97.119865000000004</v>
      </c>
      <c r="Q51" s="18">
        <v>98.374709999999993</v>
      </c>
      <c r="R51" s="18">
        <v>99.683425999999997</v>
      </c>
      <c r="S51" s="18">
        <v>101.012856</v>
      </c>
      <c r="T51" s="18">
        <v>102.336426</v>
      </c>
      <c r="U51" s="18">
        <v>103.62841</v>
      </c>
      <c r="V51" s="18">
        <v>104.892166</v>
      </c>
      <c r="W51" s="18">
        <v>106.12758599999999</v>
      </c>
      <c r="X51" s="18">
        <v>107.35292099999999</v>
      </c>
      <c r="Y51" s="18">
        <v>108.57036600000001</v>
      </c>
      <c r="Z51" s="18">
        <v>109.777863</v>
      </c>
      <c r="AA51" s="18">
        <v>110.98947099999999</v>
      </c>
      <c r="AB51" s="18">
        <v>112.218643</v>
      </c>
      <c r="AC51" s="18">
        <v>113.46684999999999</v>
      </c>
      <c r="AD51" s="18">
        <v>114.730362</v>
      </c>
      <c r="AE51" s="18">
        <v>116.000992</v>
      </c>
      <c r="AF51" s="18">
        <v>117.267563</v>
      </c>
      <c r="AG51" s="18">
        <v>118.528862</v>
      </c>
      <c r="AH51" s="18">
        <v>119.78109000000001</v>
      </c>
      <c r="AI51" s="14">
        <v>1.2982E-2</v>
      </c>
    </row>
    <row r="52" spans="1:35" ht="15" customHeight="1" x14ac:dyDescent="0.45">
      <c r="A52" s="8" t="s">
        <v>270</v>
      </c>
      <c r="B52" s="12" t="s">
        <v>257</v>
      </c>
      <c r="C52" s="18">
        <v>18.848251000000001</v>
      </c>
      <c r="D52" s="18">
        <v>19.110733</v>
      </c>
      <c r="E52" s="18">
        <v>19.387709000000001</v>
      </c>
      <c r="F52" s="18">
        <v>19.677948000000001</v>
      </c>
      <c r="G52" s="18">
        <v>19.978038999999999</v>
      </c>
      <c r="H52" s="18">
        <v>20.291042000000001</v>
      </c>
      <c r="I52" s="18">
        <v>20.621846999999999</v>
      </c>
      <c r="J52" s="18">
        <v>20.971992</v>
      </c>
      <c r="K52" s="18">
        <v>21.341816000000001</v>
      </c>
      <c r="L52" s="18">
        <v>21.704514</v>
      </c>
      <c r="M52" s="18">
        <v>22.062442999999998</v>
      </c>
      <c r="N52" s="18">
        <v>22.417898000000001</v>
      </c>
      <c r="O52" s="18">
        <v>22.772589</v>
      </c>
      <c r="P52" s="18">
        <v>23.117355</v>
      </c>
      <c r="Q52" s="18">
        <v>23.454087999999999</v>
      </c>
      <c r="R52" s="18">
        <v>23.781016999999999</v>
      </c>
      <c r="S52" s="18">
        <v>24.094180999999999</v>
      </c>
      <c r="T52" s="18">
        <v>24.388518999999999</v>
      </c>
      <c r="U52" s="18">
        <v>24.690162999999998</v>
      </c>
      <c r="V52" s="18">
        <v>24.999034999999999</v>
      </c>
      <c r="W52" s="18">
        <v>25.312087999999999</v>
      </c>
      <c r="X52" s="18">
        <v>25.630419</v>
      </c>
      <c r="Y52" s="18">
        <v>25.952957000000001</v>
      </c>
      <c r="Z52" s="18">
        <v>26.277139999999999</v>
      </c>
      <c r="AA52" s="18">
        <v>26.602685999999999</v>
      </c>
      <c r="AB52" s="18">
        <v>26.930273</v>
      </c>
      <c r="AC52" s="18">
        <v>27.258254999999998</v>
      </c>
      <c r="AD52" s="18">
        <v>27.584803000000001</v>
      </c>
      <c r="AE52" s="18">
        <v>27.908757999999999</v>
      </c>
      <c r="AF52" s="18">
        <v>28.228300000000001</v>
      </c>
      <c r="AG52" s="18">
        <v>28.543741000000001</v>
      </c>
      <c r="AH52" s="18">
        <v>28.855881</v>
      </c>
      <c r="AI52" s="14">
        <v>1.3833E-2</v>
      </c>
    </row>
    <row r="53" spans="1:35" ht="15" customHeight="1" x14ac:dyDescent="0.45">
      <c r="A53" s="8" t="s">
        <v>271</v>
      </c>
      <c r="B53" s="11" t="s">
        <v>40</v>
      </c>
      <c r="C53" s="21">
        <v>99.151283000000006</v>
      </c>
      <c r="D53" s="21">
        <v>100.73292499999999</v>
      </c>
      <c r="E53" s="21">
        <v>102.38123299999999</v>
      </c>
      <c r="F53" s="21">
        <v>104.045242</v>
      </c>
      <c r="G53" s="21">
        <v>105.692947</v>
      </c>
      <c r="H53" s="21">
        <v>107.327759</v>
      </c>
      <c r="I53" s="21">
        <v>108.98857099999999</v>
      </c>
      <c r="J53" s="21">
        <v>110.621635</v>
      </c>
      <c r="K53" s="21">
        <v>112.23065200000001</v>
      </c>
      <c r="L53" s="21">
        <v>113.824921</v>
      </c>
      <c r="M53" s="21">
        <v>115.40817300000001</v>
      </c>
      <c r="N53" s="21">
        <v>117.006165</v>
      </c>
      <c r="O53" s="21">
        <v>118.636673</v>
      </c>
      <c r="P53" s="21">
        <v>120.23722100000001</v>
      </c>
      <c r="Q53" s="21">
        <v>121.828796</v>
      </c>
      <c r="R53" s="21">
        <v>123.46444700000001</v>
      </c>
      <c r="S53" s="21">
        <v>125.10704</v>
      </c>
      <c r="T53" s="21">
        <v>126.72494500000001</v>
      </c>
      <c r="U53" s="21">
        <v>128.31857299999999</v>
      </c>
      <c r="V53" s="21">
        <v>129.89120500000001</v>
      </c>
      <c r="W53" s="21">
        <v>131.43966699999999</v>
      </c>
      <c r="X53" s="21">
        <v>132.98333700000001</v>
      </c>
      <c r="Y53" s="21">
        <v>134.523315</v>
      </c>
      <c r="Z53" s="21">
        <v>136.05500799999999</v>
      </c>
      <c r="AA53" s="21">
        <v>137.592163</v>
      </c>
      <c r="AB53" s="21">
        <v>139.148911</v>
      </c>
      <c r="AC53" s="21">
        <v>140.725098</v>
      </c>
      <c r="AD53" s="21">
        <v>142.31516999999999</v>
      </c>
      <c r="AE53" s="21">
        <v>143.90974399999999</v>
      </c>
      <c r="AF53" s="21">
        <v>145.49586500000001</v>
      </c>
      <c r="AG53" s="21">
        <v>147.07260099999999</v>
      </c>
      <c r="AH53" s="21">
        <v>148.63696300000001</v>
      </c>
      <c r="AI53" s="16">
        <v>1.3146E-2</v>
      </c>
    </row>
    <row r="55" spans="1:35" ht="15" customHeight="1" x14ac:dyDescent="0.45">
      <c r="B55" s="11" t="s">
        <v>272</v>
      </c>
    </row>
    <row r="56" spans="1:35" ht="15" customHeight="1" x14ac:dyDescent="0.45">
      <c r="A56" s="8" t="s">
        <v>273</v>
      </c>
      <c r="B56" s="12" t="s">
        <v>274</v>
      </c>
      <c r="C56" s="18">
        <v>165.02848800000001</v>
      </c>
      <c r="D56" s="18">
        <v>166.196136</v>
      </c>
      <c r="E56" s="18">
        <v>167.437759</v>
      </c>
      <c r="F56" s="18">
        <v>168.71060199999999</v>
      </c>
      <c r="G56" s="18">
        <v>169.96623199999999</v>
      </c>
      <c r="H56" s="18">
        <v>171.21017499999999</v>
      </c>
      <c r="I56" s="18">
        <v>172.465622</v>
      </c>
      <c r="J56" s="18">
        <v>173.68832399999999</v>
      </c>
      <c r="K56" s="18">
        <v>174.86360199999999</v>
      </c>
      <c r="L56" s="18">
        <v>176.02577199999999</v>
      </c>
      <c r="M56" s="18">
        <v>177.17952</v>
      </c>
      <c r="N56" s="18">
        <v>178.36149599999999</v>
      </c>
      <c r="O56" s="18">
        <v>179.59646599999999</v>
      </c>
      <c r="P56" s="18">
        <v>180.79553200000001</v>
      </c>
      <c r="Q56" s="18">
        <v>181.98907500000001</v>
      </c>
      <c r="R56" s="18">
        <v>183.19016999999999</v>
      </c>
      <c r="S56" s="18">
        <v>184.40747099999999</v>
      </c>
      <c r="T56" s="18">
        <v>185.59747300000001</v>
      </c>
      <c r="U56" s="18">
        <v>186.7603</v>
      </c>
      <c r="V56" s="18">
        <v>187.89991800000001</v>
      </c>
      <c r="W56" s="18">
        <v>189.007904</v>
      </c>
      <c r="X56" s="18">
        <v>190.11552399999999</v>
      </c>
      <c r="Y56" s="18">
        <v>191.22512800000001</v>
      </c>
      <c r="Z56" s="18">
        <v>192.33019999999999</v>
      </c>
      <c r="AA56" s="18">
        <v>193.449692</v>
      </c>
      <c r="AB56" s="18">
        <v>194.602158</v>
      </c>
      <c r="AC56" s="18">
        <v>195.787476</v>
      </c>
      <c r="AD56" s="18">
        <v>196.99795499999999</v>
      </c>
      <c r="AE56" s="18">
        <v>198.220001</v>
      </c>
      <c r="AF56" s="18">
        <v>199.435699</v>
      </c>
      <c r="AG56" s="18">
        <v>200.644363</v>
      </c>
      <c r="AH56" s="18">
        <v>201.841949</v>
      </c>
      <c r="AI56" s="14">
        <v>6.5170000000000002E-3</v>
      </c>
    </row>
    <row r="57" spans="1:35" ht="15" customHeight="1" x14ac:dyDescent="0.45">
      <c r="A57" s="8" t="s">
        <v>275</v>
      </c>
      <c r="B57" s="12" t="s">
        <v>67</v>
      </c>
      <c r="C57" s="18">
        <v>43.544589999999999</v>
      </c>
      <c r="D57" s="18">
        <v>43.786140000000003</v>
      </c>
      <c r="E57" s="18">
        <v>44.044739</v>
      </c>
      <c r="F57" s="18">
        <v>44.308383999999997</v>
      </c>
      <c r="G57" s="18">
        <v>44.568489</v>
      </c>
      <c r="H57" s="18">
        <v>44.826358999999997</v>
      </c>
      <c r="I57" s="18">
        <v>45.086970999999998</v>
      </c>
      <c r="J57" s="18">
        <v>45.341248</v>
      </c>
      <c r="K57" s="18">
        <v>45.585365000000003</v>
      </c>
      <c r="L57" s="18">
        <v>45.828533</v>
      </c>
      <c r="M57" s="18">
        <v>46.070689999999999</v>
      </c>
      <c r="N57" s="18">
        <v>46.320445999999997</v>
      </c>
      <c r="O57" s="18">
        <v>46.583950000000002</v>
      </c>
      <c r="P57" s="18">
        <v>46.841301000000001</v>
      </c>
      <c r="Q57" s="18">
        <v>47.100140000000003</v>
      </c>
      <c r="R57" s="18">
        <v>47.361606999999999</v>
      </c>
      <c r="S57" s="18">
        <v>47.627215999999997</v>
      </c>
      <c r="T57" s="18">
        <v>47.884064000000002</v>
      </c>
      <c r="U57" s="18">
        <v>48.131912</v>
      </c>
      <c r="V57" s="18">
        <v>48.371116999999998</v>
      </c>
      <c r="W57" s="18">
        <v>48.600746000000001</v>
      </c>
      <c r="X57" s="18">
        <v>48.829650999999998</v>
      </c>
      <c r="Y57" s="18">
        <v>49.059719000000001</v>
      </c>
      <c r="Z57" s="18">
        <v>49.290367000000003</v>
      </c>
      <c r="AA57" s="18">
        <v>49.525447999999997</v>
      </c>
      <c r="AB57" s="18">
        <v>49.769858999999997</v>
      </c>
      <c r="AC57" s="18">
        <v>50.023288999999998</v>
      </c>
      <c r="AD57" s="18">
        <v>50.284194999999997</v>
      </c>
      <c r="AE57" s="18">
        <v>50.547759999999997</v>
      </c>
      <c r="AF57" s="18">
        <v>50.808917999999998</v>
      </c>
      <c r="AG57" s="18">
        <v>51.067416999999999</v>
      </c>
      <c r="AH57" s="18">
        <v>51.322066999999997</v>
      </c>
      <c r="AI57" s="14">
        <v>5.3150000000000003E-3</v>
      </c>
    </row>
    <row r="59" spans="1:35" ht="15" customHeight="1" x14ac:dyDescent="0.45">
      <c r="B59" s="11" t="s">
        <v>276</v>
      </c>
    </row>
    <row r="60" spans="1:35" ht="15" customHeight="1" x14ac:dyDescent="0.45">
      <c r="B60" s="11" t="s">
        <v>224</v>
      </c>
    </row>
    <row r="61" spans="1:35" ht="15" customHeight="1" x14ac:dyDescent="0.45">
      <c r="A61" s="8" t="s">
        <v>277</v>
      </c>
      <c r="B61" s="12" t="s">
        <v>278</v>
      </c>
      <c r="C61" s="18">
        <v>8.0663879999999999</v>
      </c>
      <c r="D61" s="18">
        <v>8.1017299999999999</v>
      </c>
      <c r="E61" s="18">
        <v>8.1372769999999992</v>
      </c>
      <c r="F61" s="18">
        <v>8.1734840000000002</v>
      </c>
      <c r="G61" s="18">
        <v>8.2285880000000002</v>
      </c>
      <c r="H61" s="18">
        <v>8.2796719999999997</v>
      </c>
      <c r="I61" s="18">
        <v>8.3273639999999993</v>
      </c>
      <c r="J61" s="18">
        <v>8.3714399999999998</v>
      </c>
      <c r="K61" s="18">
        <v>8.4120980000000003</v>
      </c>
      <c r="L61" s="18">
        <v>8.4493960000000001</v>
      </c>
      <c r="M61" s="18">
        <v>8.4835809999999992</v>
      </c>
      <c r="N61" s="18">
        <v>8.5146010000000008</v>
      </c>
      <c r="O61" s="18">
        <v>8.5425160000000009</v>
      </c>
      <c r="P61" s="18">
        <v>8.5671610000000005</v>
      </c>
      <c r="Q61" s="18">
        <v>8.5884339999999995</v>
      </c>
      <c r="R61" s="18">
        <v>8.6062820000000002</v>
      </c>
      <c r="S61" s="18">
        <v>8.6204750000000008</v>
      </c>
      <c r="T61" s="18">
        <v>8.6305270000000007</v>
      </c>
      <c r="U61" s="18">
        <v>8.6360290000000006</v>
      </c>
      <c r="V61" s="18">
        <v>8.6409490000000009</v>
      </c>
      <c r="W61" s="18">
        <v>8.6452139999999993</v>
      </c>
      <c r="X61" s="18">
        <v>8.6487870000000004</v>
      </c>
      <c r="Y61" s="18">
        <v>8.6516710000000003</v>
      </c>
      <c r="Z61" s="18">
        <v>8.6538950000000003</v>
      </c>
      <c r="AA61" s="18">
        <v>8.655519</v>
      </c>
      <c r="AB61" s="18">
        <v>8.6566290000000006</v>
      </c>
      <c r="AC61" s="18">
        <v>8.6573100000000007</v>
      </c>
      <c r="AD61" s="18">
        <v>8.6576590000000007</v>
      </c>
      <c r="AE61" s="18">
        <v>8.6577599999999997</v>
      </c>
      <c r="AF61" s="18">
        <v>8.6576819999999994</v>
      </c>
      <c r="AG61" s="18">
        <v>8.6574939999999998</v>
      </c>
      <c r="AH61" s="18">
        <v>8.6572320000000005</v>
      </c>
      <c r="AI61" s="14">
        <v>2.2829999999999999E-3</v>
      </c>
    </row>
    <row r="62" spans="1:35" ht="15" customHeight="1" x14ac:dyDescent="0.45">
      <c r="A62" s="8" t="s">
        <v>279</v>
      </c>
      <c r="B62" s="12" t="s">
        <v>280</v>
      </c>
      <c r="C62" s="18">
        <v>1.3</v>
      </c>
      <c r="D62" s="18">
        <v>1.3</v>
      </c>
      <c r="E62" s="18">
        <v>1.3</v>
      </c>
      <c r="F62" s="18">
        <v>1.3</v>
      </c>
      <c r="G62" s="18">
        <v>1.3</v>
      </c>
      <c r="H62" s="18">
        <v>1.3</v>
      </c>
      <c r="I62" s="18">
        <v>1.3</v>
      </c>
      <c r="J62" s="18">
        <v>1.3</v>
      </c>
      <c r="K62" s="18">
        <v>1.3</v>
      </c>
      <c r="L62" s="18">
        <v>1.3</v>
      </c>
      <c r="M62" s="18">
        <v>1.3</v>
      </c>
      <c r="N62" s="18">
        <v>1.3</v>
      </c>
      <c r="O62" s="18">
        <v>1.3</v>
      </c>
      <c r="P62" s="18">
        <v>1.3</v>
      </c>
      <c r="Q62" s="18">
        <v>1.3</v>
      </c>
      <c r="R62" s="18">
        <v>1.3</v>
      </c>
      <c r="S62" s="18">
        <v>1.3</v>
      </c>
      <c r="T62" s="18">
        <v>1.3</v>
      </c>
      <c r="U62" s="18">
        <v>1.3</v>
      </c>
      <c r="V62" s="18">
        <v>1.3</v>
      </c>
      <c r="W62" s="18">
        <v>1.3</v>
      </c>
      <c r="X62" s="18">
        <v>1.3</v>
      </c>
      <c r="Y62" s="18">
        <v>1.3</v>
      </c>
      <c r="Z62" s="18">
        <v>1.3</v>
      </c>
      <c r="AA62" s="18">
        <v>1.3</v>
      </c>
      <c r="AB62" s="18">
        <v>1.3</v>
      </c>
      <c r="AC62" s="18">
        <v>1.3</v>
      </c>
      <c r="AD62" s="18">
        <v>1.3</v>
      </c>
      <c r="AE62" s="18">
        <v>1.3</v>
      </c>
      <c r="AF62" s="18">
        <v>1.3</v>
      </c>
      <c r="AG62" s="18">
        <v>1.3</v>
      </c>
      <c r="AH62" s="18">
        <v>1.3</v>
      </c>
      <c r="AI62" s="14">
        <v>0</v>
      </c>
    </row>
    <row r="63" spans="1:35" ht="15" customHeight="1" x14ac:dyDescent="0.45">
      <c r="A63" s="8" t="s">
        <v>281</v>
      </c>
      <c r="B63" s="12" t="s">
        <v>282</v>
      </c>
      <c r="C63" s="18">
        <v>3.3528180000000001</v>
      </c>
      <c r="D63" s="18">
        <v>3.4062890000000001</v>
      </c>
      <c r="E63" s="18">
        <v>3.4518490000000002</v>
      </c>
      <c r="F63" s="18">
        <v>3.4754559999999999</v>
      </c>
      <c r="G63" s="18">
        <v>3.4962740000000001</v>
      </c>
      <c r="H63" s="18">
        <v>3.5159449999999999</v>
      </c>
      <c r="I63" s="18">
        <v>3.534459</v>
      </c>
      <c r="J63" s="18">
        <v>3.5519579999999999</v>
      </c>
      <c r="K63" s="18">
        <v>3.5674389999999998</v>
      </c>
      <c r="L63" s="18">
        <v>3.5810949999999999</v>
      </c>
      <c r="M63" s="18">
        <v>3.593175</v>
      </c>
      <c r="N63" s="18">
        <v>3.603888</v>
      </c>
      <c r="O63" s="18">
        <v>3.613353</v>
      </c>
      <c r="P63" s="18">
        <v>3.6221030000000001</v>
      </c>
      <c r="Q63" s="18">
        <v>3.6302289999999999</v>
      </c>
      <c r="R63" s="18">
        <v>3.637724</v>
      </c>
      <c r="S63" s="18">
        <v>3.6445829999999999</v>
      </c>
      <c r="T63" s="18">
        <v>3.650874</v>
      </c>
      <c r="U63" s="18">
        <v>3.656628</v>
      </c>
      <c r="V63" s="18">
        <v>3.6618659999999998</v>
      </c>
      <c r="W63" s="18">
        <v>3.6666249999999998</v>
      </c>
      <c r="X63" s="18">
        <v>3.6707200000000002</v>
      </c>
      <c r="Y63" s="18">
        <v>3.6742629999999998</v>
      </c>
      <c r="Z63" s="18">
        <v>3.6772420000000001</v>
      </c>
      <c r="AA63" s="18">
        <v>3.6794889999999998</v>
      </c>
      <c r="AB63" s="18">
        <v>3.681114</v>
      </c>
      <c r="AC63" s="18">
        <v>3.6820580000000001</v>
      </c>
      <c r="AD63" s="18">
        <v>3.682347</v>
      </c>
      <c r="AE63" s="18">
        <v>3.6826270000000001</v>
      </c>
      <c r="AF63" s="18">
        <v>3.6828720000000001</v>
      </c>
      <c r="AG63" s="18">
        <v>3.683055</v>
      </c>
      <c r="AH63" s="18">
        <v>3.6831909999999999</v>
      </c>
      <c r="AI63" s="14">
        <v>3.0360000000000001E-3</v>
      </c>
    </row>
    <row r="64" spans="1:35" ht="15" customHeight="1" x14ac:dyDescent="0.45">
      <c r="A64" s="8" t="s">
        <v>283</v>
      </c>
      <c r="B64" s="12" t="s">
        <v>284</v>
      </c>
      <c r="C64" s="18">
        <v>0.815604</v>
      </c>
      <c r="D64" s="18">
        <v>0.81950800000000001</v>
      </c>
      <c r="E64" s="18">
        <v>0.82336200000000004</v>
      </c>
      <c r="F64" s="18">
        <v>0.82717200000000002</v>
      </c>
      <c r="G64" s="18">
        <v>0.83110499999999998</v>
      </c>
      <c r="H64" s="18">
        <v>0.83503899999999998</v>
      </c>
      <c r="I64" s="18">
        <v>0.83898700000000004</v>
      </c>
      <c r="J64" s="18">
        <v>0.84297999999999995</v>
      </c>
      <c r="K64" s="18">
        <v>0.84667599999999998</v>
      </c>
      <c r="L64" s="18">
        <v>0.85008099999999998</v>
      </c>
      <c r="M64" s="18">
        <v>0.85316499999999995</v>
      </c>
      <c r="N64" s="18">
        <v>0.85592900000000005</v>
      </c>
      <c r="O64" s="18">
        <v>0.85838800000000004</v>
      </c>
      <c r="P64" s="18">
        <v>0.86055300000000001</v>
      </c>
      <c r="Q64" s="18">
        <v>0.86244799999999999</v>
      </c>
      <c r="R64" s="18">
        <v>0.86406400000000005</v>
      </c>
      <c r="S64" s="18">
        <v>0.86541100000000004</v>
      </c>
      <c r="T64" s="18">
        <v>0.86649500000000002</v>
      </c>
      <c r="U64" s="18">
        <v>0.86735200000000001</v>
      </c>
      <c r="V64" s="18">
        <v>0.86797500000000005</v>
      </c>
      <c r="W64" s="18">
        <v>0.868371</v>
      </c>
      <c r="X64" s="18">
        <v>0.868529</v>
      </c>
      <c r="Y64" s="18">
        <v>0.86846199999999996</v>
      </c>
      <c r="Z64" s="18">
        <v>0.86842699999999995</v>
      </c>
      <c r="AA64" s="18">
        <v>0.86841599999999997</v>
      </c>
      <c r="AB64" s="18">
        <v>0.86841900000000005</v>
      </c>
      <c r="AC64" s="18">
        <v>0.86843300000000001</v>
      </c>
      <c r="AD64" s="18">
        <v>0.86845300000000003</v>
      </c>
      <c r="AE64" s="18">
        <v>0.86847700000000005</v>
      </c>
      <c r="AF64" s="18">
        <v>0.86850099999999997</v>
      </c>
      <c r="AG64" s="18">
        <v>0.86852399999999996</v>
      </c>
      <c r="AH64" s="18">
        <v>0.86854600000000004</v>
      </c>
      <c r="AI64" s="14">
        <v>2.0309999999999998E-3</v>
      </c>
    </row>
    <row r="65" spans="1:35" ht="15" customHeight="1" x14ac:dyDescent="0.45">
      <c r="A65" s="8" t="s">
        <v>285</v>
      </c>
      <c r="B65" s="12" t="s">
        <v>286</v>
      </c>
      <c r="C65" s="18">
        <v>0.83301199999999997</v>
      </c>
      <c r="D65" s="18">
        <v>0.83394999999999997</v>
      </c>
      <c r="E65" s="18">
        <v>0.83488200000000001</v>
      </c>
      <c r="F65" s="18">
        <v>0.83582500000000004</v>
      </c>
      <c r="G65" s="18">
        <v>0.83675999999999995</v>
      </c>
      <c r="H65" s="18">
        <v>0.83770500000000003</v>
      </c>
      <c r="I65" s="18">
        <v>0.83865900000000004</v>
      </c>
      <c r="J65" s="18">
        <v>0.83962300000000001</v>
      </c>
      <c r="K65" s="18">
        <v>0.84053100000000003</v>
      </c>
      <c r="L65" s="18">
        <v>0.841387</v>
      </c>
      <c r="M65" s="18">
        <v>0.84218000000000004</v>
      </c>
      <c r="N65" s="18">
        <v>0.84289400000000003</v>
      </c>
      <c r="O65" s="18">
        <v>0.84355000000000002</v>
      </c>
      <c r="P65" s="18">
        <v>0.84413400000000005</v>
      </c>
      <c r="Q65" s="18">
        <v>0.84465999999999997</v>
      </c>
      <c r="R65" s="18">
        <v>0.84512500000000002</v>
      </c>
      <c r="S65" s="18">
        <v>0.84552899999999998</v>
      </c>
      <c r="T65" s="18">
        <v>0.84587299999999999</v>
      </c>
      <c r="U65" s="18">
        <v>0.84615799999999997</v>
      </c>
      <c r="V65" s="18">
        <v>0.84638400000000003</v>
      </c>
      <c r="W65" s="18">
        <v>0.84654799999999997</v>
      </c>
      <c r="X65" s="18">
        <v>0.84664200000000001</v>
      </c>
      <c r="Y65" s="18">
        <v>0.84668200000000005</v>
      </c>
      <c r="Z65" s="18">
        <v>0.84672899999999995</v>
      </c>
      <c r="AA65" s="18">
        <v>0.84677899999999995</v>
      </c>
      <c r="AB65" s="18">
        <v>0.846831</v>
      </c>
      <c r="AC65" s="18">
        <v>0.84688699999999995</v>
      </c>
      <c r="AD65" s="18">
        <v>0.84693600000000002</v>
      </c>
      <c r="AE65" s="18">
        <v>0.84698300000000004</v>
      </c>
      <c r="AF65" s="18">
        <v>0.84702500000000003</v>
      </c>
      <c r="AG65" s="18">
        <v>0.84705799999999998</v>
      </c>
      <c r="AH65" s="18">
        <v>0.84707900000000003</v>
      </c>
      <c r="AI65" s="14">
        <v>5.4000000000000001E-4</v>
      </c>
    </row>
    <row r="67" spans="1:35" ht="15" customHeight="1" x14ac:dyDescent="0.45">
      <c r="B67" s="11" t="s">
        <v>112</v>
      </c>
    </row>
    <row r="68" spans="1:35" ht="15" customHeight="1" x14ac:dyDescent="0.45">
      <c r="A68" s="8" t="s">
        <v>287</v>
      </c>
      <c r="B68" s="12" t="s">
        <v>288</v>
      </c>
      <c r="C68" s="18">
        <v>13.628468</v>
      </c>
      <c r="D68" s="18">
        <v>13.751341999999999</v>
      </c>
      <c r="E68" s="18">
        <v>13.874824</v>
      </c>
      <c r="F68" s="18">
        <v>14.000648</v>
      </c>
      <c r="G68" s="18">
        <v>14.189617</v>
      </c>
      <c r="H68" s="18">
        <v>14.363944</v>
      </c>
      <c r="I68" s="18">
        <v>14.526837</v>
      </c>
      <c r="J68" s="18">
        <v>14.677469</v>
      </c>
      <c r="K68" s="18">
        <v>14.816541000000001</v>
      </c>
      <c r="L68" s="18">
        <v>14.944065</v>
      </c>
      <c r="M68" s="18">
        <v>15.060946</v>
      </c>
      <c r="N68" s="18">
        <v>15.166916000000001</v>
      </c>
      <c r="O68" s="18">
        <v>15.262172</v>
      </c>
      <c r="P68" s="18">
        <v>15.346278</v>
      </c>
      <c r="Q68" s="18">
        <v>15.41886</v>
      </c>
      <c r="R68" s="18">
        <v>15.479687999999999</v>
      </c>
      <c r="S68" s="18">
        <v>15.527931000000001</v>
      </c>
      <c r="T68" s="18">
        <v>15.561934000000001</v>
      </c>
      <c r="U68" s="18">
        <v>15.580244</v>
      </c>
      <c r="V68" s="18">
        <v>15.596812999999999</v>
      </c>
      <c r="W68" s="18">
        <v>15.611336</v>
      </c>
      <c r="X68" s="18">
        <v>15.623612</v>
      </c>
      <c r="Y68" s="18">
        <v>15.633625</v>
      </c>
      <c r="Z68" s="18">
        <v>15.641453</v>
      </c>
      <c r="AA68" s="18">
        <v>15.647259</v>
      </c>
      <c r="AB68" s="18">
        <v>15.651289</v>
      </c>
      <c r="AC68" s="18">
        <v>15.653836999999999</v>
      </c>
      <c r="AD68" s="18">
        <v>15.655206</v>
      </c>
      <c r="AE68" s="18">
        <v>15.655730999999999</v>
      </c>
      <c r="AF68" s="18">
        <v>15.655652999999999</v>
      </c>
      <c r="AG68" s="18">
        <v>15.655182999999999</v>
      </c>
      <c r="AH68" s="18">
        <v>15.654491999999999</v>
      </c>
      <c r="AI68" s="14">
        <v>4.4809999999999997E-3</v>
      </c>
    </row>
    <row r="69" spans="1:35" ht="15" customHeight="1" x14ac:dyDescent="0.45">
      <c r="A69" s="8" t="s">
        <v>289</v>
      </c>
      <c r="B69" s="12" t="s">
        <v>280</v>
      </c>
      <c r="C69" s="18">
        <v>0.6</v>
      </c>
      <c r="D69" s="18">
        <v>0.60573699999999997</v>
      </c>
      <c r="E69" s="18">
        <v>0.61110500000000001</v>
      </c>
      <c r="F69" s="18">
        <v>0.61707999999999996</v>
      </c>
      <c r="G69" s="18">
        <v>0.62369200000000002</v>
      </c>
      <c r="H69" s="18">
        <v>0.63010900000000003</v>
      </c>
      <c r="I69" s="18">
        <v>0.63632299999999997</v>
      </c>
      <c r="J69" s="18">
        <v>0.64231199999999999</v>
      </c>
      <c r="K69" s="18">
        <v>0.64814300000000002</v>
      </c>
      <c r="L69" s="18">
        <v>0.65388299999999999</v>
      </c>
      <c r="M69" s="18">
        <v>0.65969299999999997</v>
      </c>
      <c r="N69" s="18">
        <v>0.665686</v>
      </c>
      <c r="O69" s="18">
        <v>0.67196</v>
      </c>
      <c r="P69" s="18">
        <v>0.67845299999999997</v>
      </c>
      <c r="Q69" s="18">
        <v>0.68484699999999998</v>
      </c>
      <c r="R69" s="18">
        <v>0.69062699999999999</v>
      </c>
      <c r="S69" s="18">
        <v>0.69520499999999996</v>
      </c>
      <c r="T69" s="18">
        <v>0.69813899999999995</v>
      </c>
      <c r="U69" s="18">
        <v>0.69932300000000003</v>
      </c>
      <c r="V69" s="18">
        <v>0.69982299999999997</v>
      </c>
      <c r="W69" s="18">
        <v>0.69996999999999998</v>
      </c>
      <c r="X69" s="18">
        <v>0.69999699999999998</v>
      </c>
      <c r="Y69" s="18">
        <v>0.7</v>
      </c>
      <c r="Z69" s="18">
        <v>0.7</v>
      </c>
      <c r="AA69" s="18">
        <v>0.7</v>
      </c>
      <c r="AB69" s="18">
        <v>0.7</v>
      </c>
      <c r="AC69" s="18">
        <v>0.7</v>
      </c>
      <c r="AD69" s="18">
        <v>0.7</v>
      </c>
      <c r="AE69" s="18">
        <v>0.7</v>
      </c>
      <c r="AF69" s="18">
        <v>0.7</v>
      </c>
      <c r="AG69" s="18">
        <v>0.7</v>
      </c>
      <c r="AH69" s="18">
        <v>0.7</v>
      </c>
      <c r="AI69" s="14">
        <v>4.9849999999999998E-3</v>
      </c>
    </row>
    <row r="70" spans="1:35" ht="15" customHeight="1" x14ac:dyDescent="0.45">
      <c r="A70" s="8" t="s">
        <v>290</v>
      </c>
      <c r="B70" s="12" t="s">
        <v>291</v>
      </c>
      <c r="C70" s="18">
        <v>15.019415</v>
      </c>
      <c r="D70" s="18">
        <v>15.390105</v>
      </c>
      <c r="E70" s="18">
        <v>15.707148</v>
      </c>
      <c r="F70" s="18">
        <v>15.869014</v>
      </c>
      <c r="G70" s="18">
        <v>16.008043000000001</v>
      </c>
      <c r="H70" s="18">
        <v>16.141196999999998</v>
      </c>
      <c r="I70" s="18">
        <v>16.267306999999999</v>
      </c>
      <c r="J70" s="18">
        <v>16.386552999999999</v>
      </c>
      <c r="K70" s="18">
        <v>16.492063999999999</v>
      </c>
      <c r="L70" s="18">
        <v>16.585182</v>
      </c>
      <c r="M70" s="18">
        <v>16.667504999999998</v>
      </c>
      <c r="N70" s="18">
        <v>16.740470999999999</v>
      </c>
      <c r="O70" s="18">
        <v>16.804887999999998</v>
      </c>
      <c r="P70" s="18">
        <v>16.864073000000001</v>
      </c>
      <c r="Q70" s="18">
        <v>16.918793000000001</v>
      </c>
      <c r="R70" s="18">
        <v>16.969044</v>
      </c>
      <c r="S70" s="18">
        <v>17.014918999999999</v>
      </c>
      <c r="T70" s="18">
        <v>17.056799000000002</v>
      </c>
      <c r="U70" s="18">
        <v>17.094957000000001</v>
      </c>
      <c r="V70" s="18">
        <v>17.129550999999999</v>
      </c>
      <c r="W70" s="18">
        <v>17.160864</v>
      </c>
      <c r="X70" s="18">
        <v>17.187788000000001</v>
      </c>
      <c r="Y70" s="18">
        <v>17.211051999999999</v>
      </c>
      <c r="Z70" s="18">
        <v>17.230554999999999</v>
      </c>
      <c r="AA70" s="18">
        <v>17.245277000000002</v>
      </c>
      <c r="AB70" s="18">
        <v>17.255977999999999</v>
      </c>
      <c r="AC70" s="18">
        <v>17.262218000000001</v>
      </c>
      <c r="AD70" s="18">
        <v>17.264154000000001</v>
      </c>
      <c r="AE70" s="18">
        <v>17.266027000000001</v>
      </c>
      <c r="AF70" s="18">
        <v>17.267637000000001</v>
      </c>
      <c r="AG70" s="18">
        <v>17.268829</v>
      </c>
      <c r="AH70" s="18">
        <v>17.269665</v>
      </c>
      <c r="AI70" s="14">
        <v>4.5139999999999998E-3</v>
      </c>
    </row>
    <row r="71" spans="1:35" ht="15" customHeight="1" x14ac:dyDescent="0.45">
      <c r="A71" s="8" t="s">
        <v>292</v>
      </c>
      <c r="B71" s="12" t="s">
        <v>293</v>
      </c>
      <c r="C71" s="18">
        <v>13.063992000000001</v>
      </c>
      <c r="D71" s="18">
        <v>13.201715</v>
      </c>
      <c r="E71" s="18">
        <v>13.337156999999999</v>
      </c>
      <c r="F71" s="18">
        <v>13.470661</v>
      </c>
      <c r="G71" s="18">
        <v>13.661602999999999</v>
      </c>
      <c r="H71" s="18">
        <v>13.839343</v>
      </c>
      <c r="I71" s="18">
        <v>14.003154</v>
      </c>
      <c r="J71" s="18">
        <v>14.152417</v>
      </c>
      <c r="K71" s="18">
        <v>14.287701</v>
      </c>
      <c r="L71" s="18">
        <v>14.409393</v>
      </c>
      <c r="M71" s="18">
        <v>14.519396</v>
      </c>
      <c r="N71" s="18">
        <v>14.617293</v>
      </c>
      <c r="O71" s="18">
        <v>14.703091000000001</v>
      </c>
      <c r="P71" s="18">
        <v>14.777593</v>
      </c>
      <c r="Q71" s="18">
        <v>14.842439000000001</v>
      </c>
      <c r="R71" s="18">
        <v>14.897216999999999</v>
      </c>
      <c r="S71" s="18">
        <v>14.942557000000001</v>
      </c>
      <c r="T71" s="18">
        <v>14.977811000000001</v>
      </c>
      <c r="U71" s="18">
        <v>15.001628999999999</v>
      </c>
      <c r="V71" s="18">
        <v>15.025048999999999</v>
      </c>
      <c r="W71" s="18">
        <v>15.047556999999999</v>
      </c>
      <c r="X71" s="18">
        <v>15.068643</v>
      </c>
      <c r="Y71" s="18">
        <v>15.087876</v>
      </c>
      <c r="Z71" s="18">
        <v>15.104975</v>
      </c>
      <c r="AA71" s="18">
        <v>15.119759</v>
      </c>
      <c r="AB71" s="18">
        <v>15.132191000000001</v>
      </c>
      <c r="AC71" s="18">
        <v>15.142374999999999</v>
      </c>
      <c r="AD71" s="18">
        <v>15.150517000000001</v>
      </c>
      <c r="AE71" s="18">
        <v>15.156924999999999</v>
      </c>
      <c r="AF71" s="18">
        <v>15.161902</v>
      </c>
      <c r="AG71" s="18">
        <v>15.165761</v>
      </c>
      <c r="AH71" s="18">
        <v>15.16878</v>
      </c>
      <c r="AI71" s="14">
        <v>4.8300000000000001E-3</v>
      </c>
    </row>
    <row r="72" spans="1:35" ht="15" customHeight="1" x14ac:dyDescent="0.45">
      <c r="A72" s="8" t="s">
        <v>294</v>
      </c>
      <c r="B72" s="12" t="s">
        <v>295</v>
      </c>
      <c r="C72" s="18">
        <v>11.089377000000001</v>
      </c>
      <c r="D72" s="18">
        <v>11.152689000000001</v>
      </c>
      <c r="E72" s="18">
        <v>11.219194999999999</v>
      </c>
      <c r="F72" s="18">
        <v>11.291352</v>
      </c>
      <c r="G72" s="18">
        <v>11.368314</v>
      </c>
      <c r="H72" s="18">
        <v>11.450993</v>
      </c>
      <c r="I72" s="18">
        <v>11.526907</v>
      </c>
      <c r="J72" s="18">
        <v>11.593225</v>
      </c>
      <c r="K72" s="18">
        <v>11.649609</v>
      </c>
      <c r="L72" s="18">
        <v>11.69727</v>
      </c>
      <c r="M72" s="18">
        <v>11.735435000000001</v>
      </c>
      <c r="N72" s="18">
        <v>11.786841000000001</v>
      </c>
      <c r="O72" s="18">
        <v>11.823672</v>
      </c>
      <c r="P72" s="18">
        <v>11.846556</v>
      </c>
      <c r="Q72" s="18">
        <v>11.870701</v>
      </c>
      <c r="R72" s="18">
        <v>11.895593</v>
      </c>
      <c r="S72" s="18">
        <v>11.920514000000001</v>
      </c>
      <c r="T72" s="18">
        <v>11.944622000000001</v>
      </c>
      <c r="U72" s="18">
        <v>11.96688</v>
      </c>
      <c r="V72" s="18">
        <v>11.986381</v>
      </c>
      <c r="W72" s="18">
        <v>12.002324</v>
      </c>
      <c r="X72" s="18">
        <v>12.028273</v>
      </c>
      <c r="Y72" s="18">
        <v>12.050117</v>
      </c>
      <c r="Z72" s="18">
        <v>12.068775</v>
      </c>
      <c r="AA72" s="18">
        <v>12.085065</v>
      </c>
      <c r="AB72" s="18">
        <v>12.099886</v>
      </c>
      <c r="AC72" s="18">
        <v>12.113713000000001</v>
      </c>
      <c r="AD72" s="18">
        <v>12.126626</v>
      </c>
      <c r="AE72" s="18">
        <v>12.138464000000001</v>
      </c>
      <c r="AF72" s="18">
        <v>12.148823</v>
      </c>
      <c r="AG72" s="18">
        <v>12.157327</v>
      </c>
      <c r="AH72" s="18">
        <v>12.163838</v>
      </c>
      <c r="AI72" s="14">
        <v>2.9880000000000002E-3</v>
      </c>
    </row>
    <row r="74" spans="1:35" ht="15" customHeight="1" x14ac:dyDescent="0.45">
      <c r="B74" s="11" t="s">
        <v>296</v>
      </c>
    </row>
    <row r="75" spans="1:35" ht="15" customHeight="1" x14ac:dyDescent="0.45">
      <c r="A75" s="8" t="s">
        <v>297</v>
      </c>
      <c r="B75" s="12" t="s">
        <v>298</v>
      </c>
      <c r="C75" s="18">
        <v>0.90388299999999999</v>
      </c>
      <c r="D75" s="18">
        <v>0.90898599999999996</v>
      </c>
      <c r="E75" s="18">
        <v>0.91415800000000003</v>
      </c>
      <c r="F75" s="18">
        <v>0.91939599999999999</v>
      </c>
      <c r="G75" s="18">
        <v>0.92458399999999996</v>
      </c>
      <c r="H75" s="18">
        <v>0.92974699999999999</v>
      </c>
      <c r="I75" s="18">
        <v>0.93488599999999999</v>
      </c>
      <c r="J75" s="18">
        <v>0.93997699999999995</v>
      </c>
      <c r="K75" s="18">
        <v>0.94458200000000003</v>
      </c>
      <c r="L75" s="18">
        <v>0.94872599999999996</v>
      </c>
      <c r="M75" s="18">
        <v>0.95240400000000003</v>
      </c>
      <c r="N75" s="18">
        <v>0.95564400000000005</v>
      </c>
      <c r="O75" s="18">
        <v>0.95845599999999997</v>
      </c>
      <c r="P75" s="18">
        <v>0.96083700000000005</v>
      </c>
      <c r="Q75" s="18">
        <v>0.96280699999999997</v>
      </c>
      <c r="R75" s="18">
        <v>0.96436500000000003</v>
      </c>
      <c r="S75" s="18">
        <v>0.96551299999999995</v>
      </c>
      <c r="T75" s="18">
        <v>0.96626599999999996</v>
      </c>
      <c r="U75" s="18">
        <v>0.96661799999999998</v>
      </c>
      <c r="V75" s="18">
        <v>0.96658500000000003</v>
      </c>
      <c r="W75" s="18">
        <v>0.96655999999999997</v>
      </c>
      <c r="X75" s="18">
        <v>0.96654300000000004</v>
      </c>
      <c r="Y75" s="18">
        <v>0.96653299999999998</v>
      </c>
      <c r="Z75" s="18">
        <v>0.96653100000000003</v>
      </c>
      <c r="AA75" s="18">
        <v>0.96653199999999995</v>
      </c>
      <c r="AB75" s="18">
        <v>0.96653599999999995</v>
      </c>
      <c r="AC75" s="18">
        <v>0.96654399999999996</v>
      </c>
      <c r="AD75" s="18">
        <v>0.96655400000000002</v>
      </c>
      <c r="AE75" s="18">
        <v>0.96656699999999995</v>
      </c>
      <c r="AF75" s="18">
        <v>0.96657899999999997</v>
      </c>
      <c r="AG75" s="18">
        <v>0.96659200000000001</v>
      </c>
      <c r="AH75" s="18">
        <v>0.96660199999999996</v>
      </c>
      <c r="AI75" s="14">
        <v>2.1670000000000001E-3</v>
      </c>
    </row>
    <row r="76" spans="1:35" ht="15" customHeight="1" x14ac:dyDescent="0.45">
      <c r="A76" s="8" t="s">
        <v>299</v>
      </c>
      <c r="B76" s="12" t="s">
        <v>300</v>
      </c>
      <c r="C76" s="18">
        <v>0.602607</v>
      </c>
      <c r="D76" s="18">
        <v>0.60826999999999998</v>
      </c>
      <c r="E76" s="18">
        <v>0.61333300000000002</v>
      </c>
      <c r="F76" s="18">
        <v>0.61779600000000001</v>
      </c>
      <c r="G76" s="18">
        <v>0.62166600000000005</v>
      </c>
      <c r="H76" s="18">
        <v>0.62493200000000004</v>
      </c>
      <c r="I76" s="18">
        <v>0.62762499999999999</v>
      </c>
      <c r="J76" s="18">
        <v>0.62975899999999996</v>
      </c>
      <c r="K76" s="18">
        <v>0.63136000000000003</v>
      </c>
      <c r="L76" s="18">
        <v>0.632386</v>
      </c>
      <c r="M76" s="18">
        <v>0.63287099999999996</v>
      </c>
      <c r="N76" s="18">
        <v>0.63289700000000004</v>
      </c>
      <c r="O76" s="18">
        <v>0.63292599999999999</v>
      </c>
      <c r="P76" s="18">
        <v>0.63295800000000002</v>
      </c>
      <c r="Q76" s="18">
        <v>0.63300199999999995</v>
      </c>
      <c r="R76" s="18">
        <v>0.63305100000000003</v>
      </c>
      <c r="S76" s="18">
        <v>0.63310100000000002</v>
      </c>
      <c r="T76" s="18">
        <v>0.63315100000000002</v>
      </c>
      <c r="U76" s="18">
        <v>0.63320399999999999</v>
      </c>
      <c r="V76" s="18">
        <v>0.63325699999999996</v>
      </c>
      <c r="W76" s="18">
        <v>0.63330900000000001</v>
      </c>
      <c r="X76" s="18">
        <v>0.63335900000000001</v>
      </c>
      <c r="Y76" s="18">
        <v>0.63340700000000005</v>
      </c>
      <c r="Z76" s="18">
        <v>0.63345300000000004</v>
      </c>
      <c r="AA76" s="18">
        <v>0.63349599999999995</v>
      </c>
      <c r="AB76" s="18">
        <v>0.63353400000000004</v>
      </c>
      <c r="AC76" s="18">
        <v>0.63357200000000002</v>
      </c>
      <c r="AD76" s="18">
        <v>0.633606</v>
      </c>
      <c r="AE76" s="18">
        <v>0.63363999999999998</v>
      </c>
      <c r="AF76" s="18">
        <v>0.63367300000000004</v>
      </c>
      <c r="AG76" s="18">
        <v>0.63370499999999996</v>
      </c>
      <c r="AH76" s="18">
        <v>0.63373699999999999</v>
      </c>
      <c r="AI76" s="14">
        <v>1.6260000000000001E-3</v>
      </c>
    </row>
    <row r="77" spans="1:35" ht="15" customHeight="1" x14ac:dyDescent="0.45">
      <c r="A77" s="8" t="s">
        <v>301</v>
      </c>
      <c r="B77" s="12" t="s">
        <v>302</v>
      </c>
      <c r="C77" s="18">
        <v>0.56606800000000002</v>
      </c>
      <c r="D77" s="18">
        <v>0.58214100000000002</v>
      </c>
      <c r="E77" s="18">
        <v>0.59745099999999995</v>
      </c>
      <c r="F77" s="18">
        <v>0.611703</v>
      </c>
      <c r="G77" s="18">
        <v>0.62466699999999997</v>
      </c>
      <c r="H77" s="18">
        <v>0.63600900000000005</v>
      </c>
      <c r="I77" s="18">
        <v>0.64559800000000001</v>
      </c>
      <c r="J77" s="18">
        <v>0.65348200000000001</v>
      </c>
      <c r="K77" s="18">
        <v>0.65952200000000005</v>
      </c>
      <c r="L77" s="18">
        <v>0.66364100000000004</v>
      </c>
      <c r="M77" s="18">
        <v>0.66574199999999994</v>
      </c>
      <c r="N77" s="18">
        <v>0.66577699999999995</v>
      </c>
      <c r="O77" s="18">
        <v>0.66581699999999999</v>
      </c>
      <c r="P77" s="18">
        <v>0.66585899999999998</v>
      </c>
      <c r="Q77" s="18">
        <v>0.66590499999999997</v>
      </c>
      <c r="R77" s="18">
        <v>0.66595400000000005</v>
      </c>
      <c r="S77" s="18">
        <v>0.66600400000000004</v>
      </c>
      <c r="T77" s="18">
        <v>0.66605499999999995</v>
      </c>
      <c r="U77" s="18">
        <v>0.66610499999999995</v>
      </c>
      <c r="V77" s="18">
        <v>0.66615500000000005</v>
      </c>
      <c r="W77" s="18">
        <v>0.66620400000000002</v>
      </c>
      <c r="X77" s="18">
        <v>0.66624899999999998</v>
      </c>
      <c r="Y77" s="18">
        <v>0.666292</v>
      </c>
      <c r="Z77" s="18">
        <v>0.66633600000000004</v>
      </c>
      <c r="AA77" s="18">
        <v>0.666377</v>
      </c>
      <c r="AB77" s="18">
        <v>0.66641600000000001</v>
      </c>
      <c r="AC77" s="18">
        <v>0.66645500000000002</v>
      </c>
      <c r="AD77" s="18">
        <v>0.66649199999999997</v>
      </c>
      <c r="AE77" s="18">
        <v>0.66652800000000001</v>
      </c>
      <c r="AF77" s="18">
        <v>0.66656400000000005</v>
      </c>
      <c r="AG77" s="18">
        <v>0.66659999999999997</v>
      </c>
      <c r="AH77" s="18">
        <v>0.66663399999999995</v>
      </c>
      <c r="AI77" s="14">
        <v>5.2890000000000003E-3</v>
      </c>
    </row>
    <row r="78" spans="1:35" ht="15" customHeight="1" x14ac:dyDescent="0.45">
      <c r="A78" s="8" t="s">
        <v>303</v>
      </c>
      <c r="B78" s="12" t="s">
        <v>304</v>
      </c>
      <c r="C78" s="18">
        <v>0.59544699999999995</v>
      </c>
      <c r="D78" s="18">
        <v>0.599472</v>
      </c>
      <c r="E78" s="18">
        <v>0.60328199999999998</v>
      </c>
      <c r="F78" s="18">
        <v>0.606877</v>
      </c>
      <c r="G78" s="18">
        <v>0.61017699999999997</v>
      </c>
      <c r="H78" s="18">
        <v>0.61310200000000004</v>
      </c>
      <c r="I78" s="18">
        <v>0.61565499999999995</v>
      </c>
      <c r="J78" s="18">
        <v>0.61783399999999999</v>
      </c>
      <c r="K78" s="18">
        <v>0.61960300000000001</v>
      </c>
      <c r="L78" s="18">
        <v>0.62090500000000004</v>
      </c>
      <c r="M78" s="18">
        <v>0.62170300000000001</v>
      </c>
      <c r="N78" s="18">
        <v>0.62196799999999997</v>
      </c>
      <c r="O78" s="18">
        <v>0.62225399999999997</v>
      </c>
      <c r="P78" s="18">
        <v>0.62255799999999994</v>
      </c>
      <c r="Q78" s="18">
        <v>0.62288200000000005</v>
      </c>
      <c r="R78" s="18">
        <v>0.62322299999999997</v>
      </c>
      <c r="S78" s="18">
        <v>0.62357700000000005</v>
      </c>
      <c r="T78" s="18">
        <v>0.62394099999999997</v>
      </c>
      <c r="U78" s="18">
        <v>0.62431099999999995</v>
      </c>
      <c r="V78" s="18">
        <v>0.62468500000000005</v>
      </c>
      <c r="W78" s="18">
        <v>0.62505699999999997</v>
      </c>
      <c r="X78" s="18">
        <v>0.62542299999999995</v>
      </c>
      <c r="Y78" s="18">
        <v>0.62577899999999997</v>
      </c>
      <c r="Z78" s="18">
        <v>0.62612900000000005</v>
      </c>
      <c r="AA78" s="18">
        <v>0.626471</v>
      </c>
      <c r="AB78" s="18">
        <v>0.62680400000000003</v>
      </c>
      <c r="AC78" s="18">
        <v>0.62713099999999999</v>
      </c>
      <c r="AD78" s="18">
        <v>0.62745200000000001</v>
      </c>
      <c r="AE78" s="18">
        <v>0.62777300000000003</v>
      </c>
      <c r="AF78" s="18">
        <v>0.62809499999999996</v>
      </c>
      <c r="AG78" s="18">
        <v>0.62841899999999995</v>
      </c>
      <c r="AH78" s="18">
        <v>0.62874399999999997</v>
      </c>
      <c r="AI78" s="14">
        <v>1.7570000000000001E-3</v>
      </c>
    </row>
    <row r="80" spans="1:35" ht="15" customHeight="1" x14ac:dyDescent="0.45">
      <c r="B80" s="11" t="s">
        <v>305</v>
      </c>
    </row>
    <row r="81" spans="1:35" ht="15" customHeight="1" x14ac:dyDescent="0.45">
      <c r="A81" s="8" t="s">
        <v>306</v>
      </c>
      <c r="B81" s="12" t="s">
        <v>274</v>
      </c>
      <c r="C81" s="18">
        <v>631.17059300000005</v>
      </c>
      <c r="D81" s="18">
        <v>621.62829599999998</v>
      </c>
      <c r="E81" s="18">
        <v>611.962402</v>
      </c>
      <c r="F81" s="18">
        <v>602.15692100000001</v>
      </c>
      <c r="G81" s="18">
        <v>592.27484100000004</v>
      </c>
      <c r="H81" s="18">
        <v>582.93145800000002</v>
      </c>
      <c r="I81" s="18">
        <v>574.12420699999996</v>
      </c>
      <c r="J81" s="18">
        <v>565.85333300000002</v>
      </c>
      <c r="K81" s="18">
        <v>558.10553000000004</v>
      </c>
      <c r="L81" s="18">
        <v>550.85461399999997</v>
      </c>
      <c r="M81" s="18">
        <v>544.08429000000001</v>
      </c>
      <c r="N81" s="18">
        <v>537.80908199999999</v>
      </c>
      <c r="O81" s="18">
        <v>532.10931400000004</v>
      </c>
      <c r="P81" s="18">
        <v>526.97009300000002</v>
      </c>
      <c r="Q81" s="18">
        <v>522.37658699999997</v>
      </c>
      <c r="R81" s="18">
        <v>518.32519500000001</v>
      </c>
      <c r="S81" s="18">
        <v>514.78955099999996</v>
      </c>
      <c r="T81" s="18">
        <v>511.76858499999997</v>
      </c>
      <c r="U81" s="18">
        <v>509.23284899999999</v>
      </c>
      <c r="V81" s="18">
        <v>507.20153800000003</v>
      </c>
      <c r="W81" s="18">
        <v>505.65002399999997</v>
      </c>
      <c r="X81" s="18">
        <v>504.60354599999999</v>
      </c>
      <c r="Y81" s="18">
        <v>504.081909</v>
      </c>
      <c r="Z81" s="18">
        <v>504.069885</v>
      </c>
      <c r="AA81" s="18">
        <v>504.06195100000002</v>
      </c>
      <c r="AB81" s="18">
        <v>504.05599999999998</v>
      </c>
      <c r="AC81" s="18">
        <v>504.05246</v>
      </c>
      <c r="AD81" s="18">
        <v>504.05221599999999</v>
      </c>
      <c r="AE81" s="18">
        <v>504.05285600000002</v>
      </c>
      <c r="AF81" s="18">
        <v>504.05599999999998</v>
      </c>
      <c r="AG81" s="18">
        <v>504.06210299999998</v>
      </c>
      <c r="AH81" s="18">
        <v>504.07015999999999</v>
      </c>
      <c r="AI81" s="14">
        <v>-7.2269999999999999E-3</v>
      </c>
    </row>
    <row r="82" spans="1:35" ht="15" customHeight="1" x14ac:dyDescent="0.45">
      <c r="A82" s="8" t="s">
        <v>307</v>
      </c>
      <c r="B82" s="12" t="s">
        <v>67</v>
      </c>
      <c r="C82" s="18">
        <v>463.17053199999998</v>
      </c>
      <c r="D82" s="18">
        <v>458.306488</v>
      </c>
      <c r="E82" s="18">
        <v>453.49096700000001</v>
      </c>
      <c r="F82" s="18">
        <v>448.71795700000001</v>
      </c>
      <c r="G82" s="18">
        <v>443.90039100000001</v>
      </c>
      <c r="H82" s="18">
        <v>439.00692700000002</v>
      </c>
      <c r="I82" s="18">
        <v>434.04074100000003</v>
      </c>
      <c r="J82" s="18">
        <v>429.00714099999999</v>
      </c>
      <c r="K82" s="18">
        <v>423.94998199999998</v>
      </c>
      <c r="L82" s="18">
        <v>419.13601699999998</v>
      </c>
      <c r="M82" s="18">
        <v>414.55874599999999</v>
      </c>
      <c r="N82" s="18">
        <v>410.22170999999997</v>
      </c>
      <c r="O82" s="18">
        <v>406.10730000000001</v>
      </c>
      <c r="P82" s="18">
        <v>402.21569799999997</v>
      </c>
      <c r="Q82" s="18">
        <v>398.561218</v>
      </c>
      <c r="R82" s="18">
        <v>395.15493800000002</v>
      </c>
      <c r="S82" s="18">
        <v>391.98239100000001</v>
      </c>
      <c r="T82" s="18">
        <v>389.08480800000001</v>
      </c>
      <c r="U82" s="18">
        <v>386.43585200000001</v>
      </c>
      <c r="V82" s="18">
        <v>384.04348800000002</v>
      </c>
      <c r="W82" s="18">
        <v>381.891907</v>
      </c>
      <c r="X82" s="18">
        <v>379.96460000000002</v>
      </c>
      <c r="Y82" s="18">
        <v>378.30517600000002</v>
      </c>
      <c r="Z82" s="18">
        <v>376.889771</v>
      </c>
      <c r="AA82" s="18">
        <v>375.75488300000001</v>
      </c>
      <c r="AB82" s="18">
        <v>374.91705300000001</v>
      </c>
      <c r="AC82" s="18">
        <v>374.37753300000003</v>
      </c>
      <c r="AD82" s="18">
        <v>374.12930299999999</v>
      </c>
      <c r="AE82" s="18">
        <v>374.12423699999999</v>
      </c>
      <c r="AF82" s="18">
        <v>374.12011699999999</v>
      </c>
      <c r="AG82" s="18">
        <v>374.11752300000001</v>
      </c>
      <c r="AH82" s="18">
        <v>374.11608899999999</v>
      </c>
      <c r="AI82" s="14">
        <v>-6.8640000000000003E-3</v>
      </c>
    </row>
    <row r="84" spans="1:35" ht="15" customHeight="1" x14ac:dyDescent="0.45">
      <c r="B84" s="11" t="s">
        <v>308</v>
      </c>
    </row>
    <row r="85" spans="1:35" ht="15" customHeight="1" x14ac:dyDescent="0.45">
      <c r="B85" s="11" t="s">
        <v>110</v>
      </c>
    </row>
    <row r="86" spans="1:35" ht="15" customHeight="1" x14ac:dyDescent="0.45">
      <c r="A86" s="8" t="s">
        <v>309</v>
      </c>
      <c r="B86" s="12" t="s">
        <v>310</v>
      </c>
      <c r="C86" s="18">
        <v>0.96926699999999999</v>
      </c>
      <c r="D86" s="18">
        <v>0.96270599999999995</v>
      </c>
      <c r="E86" s="18">
        <v>0.95533900000000005</v>
      </c>
      <c r="F86" s="18">
        <v>0.94774199999999997</v>
      </c>
      <c r="G86" s="18">
        <v>0.94002200000000002</v>
      </c>
      <c r="H86" s="18">
        <v>0.93222700000000003</v>
      </c>
      <c r="I86" s="18">
        <v>0.92420599999999997</v>
      </c>
      <c r="J86" s="18">
        <v>0.91599799999999998</v>
      </c>
      <c r="K86" s="18">
        <v>0.90784200000000004</v>
      </c>
      <c r="L86" s="18">
        <v>0.89989799999999998</v>
      </c>
      <c r="M86" s="18">
        <v>0.89219000000000004</v>
      </c>
      <c r="N86" s="18">
        <v>0.88432699999999997</v>
      </c>
      <c r="O86" s="18">
        <v>0.87669299999999994</v>
      </c>
      <c r="P86" s="18">
        <v>0.86920600000000003</v>
      </c>
      <c r="Q86" s="18">
        <v>0.86165099999999994</v>
      </c>
      <c r="R86" s="18">
        <v>0.85407699999999998</v>
      </c>
      <c r="S86" s="18">
        <v>0.846638</v>
      </c>
      <c r="T86" s="18">
        <v>0.83933599999999997</v>
      </c>
      <c r="U86" s="18">
        <v>0.83201999999999998</v>
      </c>
      <c r="V86" s="18">
        <v>0.82466600000000001</v>
      </c>
      <c r="W86" s="18">
        <v>0.81734600000000002</v>
      </c>
      <c r="X86" s="18">
        <v>0.81011100000000003</v>
      </c>
      <c r="Y86" s="18">
        <v>0.80288999999999999</v>
      </c>
      <c r="Z86" s="18">
        <v>0.79568499999999998</v>
      </c>
      <c r="AA86" s="18">
        <v>0.78847800000000001</v>
      </c>
      <c r="AB86" s="18">
        <v>0.78128699999999995</v>
      </c>
      <c r="AC86" s="18">
        <v>0.77407800000000004</v>
      </c>
      <c r="AD86" s="18">
        <v>0.76688699999999999</v>
      </c>
      <c r="AE86" s="18">
        <v>0.75967499999999999</v>
      </c>
      <c r="AF86" s="18">
        <v>0.75251000000000001</v>
      </c>
      <c r="AG86" s="18">
        <v>0.74537799999999999</v>
      </c>
      <c r="AH86" s="18">
        <v>0.73828000000000005</v>
      </c>
      <c r="AI86" s="14">
        <v>-8.7430000000000008E-3</v>
      </c>
    </row>
    <row r="87" spans="1:35" ht="15" customHeight="1" x14ac:dyDescent="0.45">
      <c r="A87" s="8" t="s">
        <v>311</v>
      </c>
      <c r="B87" s="12" t="s">
        <v>312</v>
      </c>
      <c r="C87" s="18">
        <v>0.89036999999999999</v>
      </c>
      <c r="D87" s="18">
        <v>0.89093299999999997</v>
      </c>
      <c r="E87" s="18">
        <v>0.89190100000000005</v>
      </c>
      <c r="F87" s="18">
        <v>0.89393199999999995</v>
      </c>
      <c r="G87" s="18">
        <v>0.87477700000000003</v>
      </c>
      <c r="H87" s="18">
        <v>0.87344100000000002</v>
      </c>
      <c r="I87" s="18">
        <v>0.87207999999999997</v>
      </c>
      <c r="J87" s="18">
        <v>0.870838</v>
      </c>
      <c r="K87" s="18">
        <v>0.869726</v>
      </c>
      <c r="L87" s="18">
        <v>0.86876799999999998</v>
      </c>
      <c r="M87" s="18">
        <v>0.86803900000000001</v>
      </c>
      <c r="N87" s="18">
        <v>0.86694499999999997</v>
      </c>
      <c r="O87" s="18">
        <v>0.866201</v>
      </c>
      <c r="P87" s="18">
        <v>0.86521999999999999</v>
      </c>
      <c r="Q87" s="18">
        <v>0.86086700000000005</v>
      </c>
      <c r="R87" s="18">
        <v>0.85772599999999999</v>
      </c>
      <c r="S87" s="18">
        <v>0.85439600000000004</v>
      </c>
      <c r="T87" s="18">
        <v>0.85317500000000002</v>
      </c>
      <c r="U87" s="18">
        <v>0.852634</v>
      </c>
      <c r="V87" s="18">
        <v>0.852576</v>
      </c>
      <c r="W87" s="18">
        <v>0.852904</v>
      </c>
      <c r="X87" s="18">
        <v>0.85195900000000002</v>
      </c>
      <c r="Y87" s="18">
        <v>0.85069499999999998</v>
      </c>
      <c r="Z87" s="18">
        <v>0.84990100000000002</v>
      </c>
      <c r="AA87" s="18">
        <v>0.84838599999999997</v>
      </c>
      <c r="AB87" s="18">
        <v>0.84631599999999996</v>
      </c>
      <c r="AC87" s="18">
        <v>0.84418400000000005</v>
      </c>
      <c r="AD87" s="18">
        <v>0.84233599999999997</v>
      </c>
      <c r="AE87" s="18">
        <v>0.84170800000000001</v>
      </c>
      <c r="AF87" s="18">
        <v>0.84148199999999995</v>
      </c>
      <c r="AG87" s="18">
        <v>0.84077299999999999</v>
      </c>
      <c r="AH87" s="18">
        <v>0.84012299999999995</v>
      </c>
      <c r="AI87" s="14">
        <v>-1.872E-3</v>
      </c>
    </row>
    <row r="88" spans="1:35" ht="15" customHeight="1" x14ac:dyDescent="0.45">
      <c r="A88" s="8" t="s">
        <v>313</v>
      </c>
      <c r="B88" s="12" t="s">
        <v>314</v>
      </c>
      <c r="C88" s="18">
        <v>0.96527399999999997</v>
      </c>
      <c r="D88" s="18">
        <v>0.95820399999999994</v>
      </c>
      <c r="E88" s="18">
        <v>0.95052700000000001</v>
      </c>
      <c r="F88" s="18">
        <v>0.94283399999999995</v>
      </c>
      <c r="G88" s="18">
        <v>0.93498300000000001</v>
      </c>
      <c r="H88" s="18">
        <v>0.92723800000000001</v>
      </c>
      <c r="I88" s="18">
        <v>0.91944899999999996</v>
      </c>
      <c r="J88" s="18">
        <v>0.91166700000000001</v>
      </c>
      <c r="K88" s="18">
        <v>0.90410199999999996</v>
      </c>
      <c r="L88" s="18">
        <v>0.89687399999999995</v>
      </c>
      <c r="M88" s="18">
        <v>0.88999700000000004</v>
      </c>
      <c r="N88" s="18">
        <v>0.88312100000000004</v>
      </c>
      <c r="O88" s="18">
        <v>0.87657200000000002</v>
      </c>
      <c r="P88" s="18">
        <v>0.87027900000000002</v>
      </c>
      <c r="Q88" s="18">
        <v>0.86401700000000003</v>
      </c>
      <c r="R88" s="18">
        <v>0.85784099999999996</v>
      </c>
      <c r="S88" s="18">
        <v>0.85186700000000004</v>
      </c>
      <c r="T88" s="18">
        <v>0.846113</v>
      </c>
      <c r="U88" s="18">
        <v>0.84045999999999998</v>
      </c>
      <c r="V88" s="18">
        <v>0.83489100000000005</v>
      </c>
      <c r="W88" s="18">
        <v>0.82945999999999998</v>
      </c>
      <c r="X88" s="18">
        <v>0.82419100000000001</v>
      </c>
      <c r="Y88" s="18">
        <v>0.81902399999999997</v>
      </c>
      <c r="Z88" s="18">
        <v>0.81396199999999996</v>
      </c>
      <c r="AA88" s="18">
        <v>0.80898499999999995</v>
      </c>
      <c r="AB88" s="18">
        <v>0.80410499999999996</v>
      </c>
      <c r="AC88" s="18">
        <v>0.79929300000000003</v>
      </c>
      <c r="AD88" s="18">
        <v>0.79457900000000004</v>
      </c>
      <c r="AE88" s="18">
        <v>0.78994299999999995</v>
      </c>
      <c r="AF88" s="18">
        <v>0.78542999999999996</v>
      </c>
      <c r="AG88" s="18">
        <v>0.78102199999999999</v>
      </c>
      <c r="AH88" s="18">
        <v>0.77671699999999999</v>
      </c>
      <c r="AI88" s="14">
        <v>-6.986E-3</v>
      </c>
    </row>
    <row r="90" spans="1:35" ht="15" customHeight="1" x14ac:dyDescent="0.45">
      <c r="B90" s="11" t="s">
        <v>112</v>
      </c>
    </row>
    <row r="91" spans="1:35" ht="15" customHeight="1" x14ac:dyDescent="0.45">
      <c r="A91" s="8" t="s">
        <v>315</v>
      </c>
      <c r="B91" s="12" t="s">
        <v>310</v>
      </c>
      <c r="C91" s="18">
        <v>0.98990199999999995</v>
      </c>
      <c r="D91" s="18">
        <v>0.98781699999999995</v>
      </c>
      <c r="E91" s="18">
        <v>0.98538199999999998</v>
      </c>
      <c r="F91" s="18">
        <v>0.98284099999999996</v>
      </c>
      <c r="G91" s="18">
        <v>0.98023700000000002</v>
      </c>
      <c r="H91" s="18">
        <v>0.97759700000000005</v>
      </c>
      <c r="I91" s="18">
        <v>0.97485999999999995</v>
      </c>
      <c r="J91" s="18">
        <v>0.97204800000000002</v>
      </c>
      <c r="K91" s="18">
        <v>0.96924900000000003</v>
      </c>
      <c r="L91" s="18">
        <v>0.96651699999999996</v>
      </c>
      <c r="M91" s="18">
        <v>0.96387</v>
      </c>
      <c r="N91" s="18">
        <v>0.96115799999999996</v>
      </c>
      <c r="O91" s="18">
        <v>0.95850800000000003</v>
      </c>
      <c r="P91" s="18">
        <v>0.95589999999999997</v>
      </c>
      <c r="Q91" s="18">
        <v>0.95324500000000001</v>
      </c>
      <c r="R91" s="18">
        <v>0.95057999999999998</v>
      </c>
      <c r="S91" s="18">
        <v>0.94796199999999997</v>
      </c>
      <c r="T91" s="18">
        <v>0.94539200000000001</v>
      </c>
      <c r="U91" s="18">
        <v>0.94281400000000004</v>
      </c>
      <c r="V91" s="18">
        <v>0.94020700000000001</v>
      </c>
      <c r="W91" s="18">
        <v>0.93760699999999997</v>
      </c>
      <c r="X91" s="18">
        <v>0.93503899999999995</v>
      </c>
      <c r="Y91" s="18">
        <v>0.93246300000000004</v>
      </c>
      <c r="Z91" s="18">
        <v>0.92987200000000003</v>
      </c>
      <c r="AA91" s="18">
        <v>0.927284</v>
      </c>
      <c r="AB91" s="18">
        <v>0.92469699999999999</v>
      </c>
      <c r="AC91" s="18">
        <v>0.922095</v>
      </c>
      <c r="AD91" s="18">
        <v>0.91949599999999998</v>
      </c>
      <c r="AE91" s="18">
        <v>0.91687799999999997</v>
      </c>
      <c r="AF91" s="18">
        <v>0.91427000000000003</v>
      </c>
      <c r="AG91" s="18">
        <v>0.91167200000000004</v>
      </c>
      <c r="AH91" s="18">
        <v>0.90908199999999995</v>
      </c>
      <c r="AI91" s="14">
        <v>-2.7439999999999999E-3</v>
      </c>
    </row>
    <row r="92" spans="1:35" ht="15" customHeight="1" x14ac:dyDescent="0.45">
      <c r="A92" s="8" t="s">
        <v>316</v>
      </c>
      <c r="B92" s="12" t="s">
        <v>312</v>
      </c>
      <c r="C92" s="18">
        <v>0.99944699999999997</v>
      </c>
      <c r="D92" s="18">
        <v>0.99922699999999998</v>
      </c>
      <c r="E92" s="18">
        <v>0.99919100000000005</v>
      </c>
      <c r="F92" s="18">
        <v>0.99952600000000003</v>
      </c>
      <c r="G92" s="18">
        <v>0.993251</v>
      </c>
      <c r="H92" s="18">
        <v>0.99274200000000001</v>
      </c>
      <c r="I92" s="18">
        <v>0.99208700000000005</v>
      </c>
      <c r="J92" s="18">
        <v>0.99178599999999995</v>
      </c>
      <c r="K92" s="18">
        <v>0.99148800000000004</v>
      </c>
      <c r="L92" s="18">
        <v>0.99147300000000005</v>
      </c>
      <c r="M92" s="18">
        <v>0.99128000000000005</v>
      </c>
      <c r="N92" s="18">
        <v>0.99089000000000005</v>
      </c>
      <c r="O92" s="18">
        <v>0.99075500000000005</v>
      </c>
      <c r="P92" s="18">
        <v>0.99094099999999996</v>
      </c>
      <c r="Q92" s="18">
        <v>0.98867499999999997</v>
      </c>
      <c r="R92" s="18">
        <v>0.986842</v>
      </c>
      <c r="S92" s="18">
        <v>0.98464499999999999</v>
      </c>
      <c r="T92" s="18">
        <v>0.98351</v>
      </c>
      <c r="U92" s="18">
        <v>0.982931</v>
      </c>
      <c r="V92" s="18">
        <v>0.98251599999999994</v>
      </c>
      <c r="W92" s="18">
        <v>0.98270800000000003</v>
      </c>
      <c r="X92" s="18">
        <v>0.98225099999999999</v>
      </c>
      <c r="Y92" s="18">
        <v>0.98182999999999998</v>
      </c>
      <c r="Z92" s="18">
        <v>0.98196700000000003</v>
      </c>
      <c r="AA92" s="18">
        <v>0.98153400000000002</v>
      </c>
      <c r="AB92" s="18">
        <v>0.98066600000000004</v>
      </c>
      <c r="AC92" s="18">
        <v>0.97968900000000003</v>
      </c>
      <c r="AD92" s="18">
        <v>0.97900600000000004</v>
      </c>
      <c r="AE92" s="18">
        <v>0.97894499999999995</v>
      </c>
      <c r="AF92" s="18">
        <v>0.978962</v>
      </c>
      <c r="AG92" s="18">
        <v>0.978576</v>
      </c>
      <c r="AH92" s="18">
        <v>0.97815799999999997</v>
      </c>
      <c r="AI92" s="14">
        <v>-6.9399999999999996E-4</v>
      </c>
    </row>
    <row r="93" spans="1:35" ht="15" customHeight="1" x14ac:dyDescent="0.45">
      <c r="A93" s="8" t="s">
        <v>317</v>
      </c>
      <c r="B93" s="12" t="s">
        <v>314</v>
      </c>
      <c r="C93" s="18">
        <v>0.990282</v>
      </c>
      <c r="D93" s="18">
        <v>0.98837299999999995</v>
      </c>
      <c r="E93" s="18">
        <v>0.98617100000000002</v>
      </c>
      <c r="F93" s="18">
        <v>0.98391600000000001</v>
      </c>
      <c r="G93" s="18">
        <v>0.98157799999999995</v>
      </c>
      <c r="H93" s="18">
        <v>0.979244</v>
      </c>
      <c r="I93" s="18">
        <v>0.97685699999999998</v>
      </c>
      <c r="J93" s="18">
        <v>0.974437</v>
      </c>
      <c r="K93" s="18">
        <v>0.97206199999999998</v>
      </c>
      <c r="L93" s="18">
        <v>0.96978299999999995</v>
      </c>
      <c r="M93" s="18">
        <v>0.967611</v>
      </c>
      <c r="N93" s="18">
        <v>0.96541500000000002</v>
      </c>
      <c r="O93" s="18">
        <v>0.96331</v>
      </c>
      <c r="P93" s="18">
        <v>0.96127099999999999</v>
      </c>
      <c r="Q93" s="18">
        <v>0.959198</v>
      </c>
      <c r="R93" s="18">
        <v>0.95713000000000004</v>
      </c>
      <c r="S93" s="18">
        <v>0.95511400000000002</v>
      </c>
      <c r="T93" s="18">
        <v>0.95314900000000002</v>
      </c>
      <c r="U93" s="18">
        <v>0.95119600000000004</v>
      </c>
      <c r="V93" s="18">
        <v>0.94923800000000003</v>
      </c>
      <c r="W93" s="18">
        <v>0.94730700000000001</v>
      </c>
      <c r="X93" s="18">
        <v>0.94542300000000001</v>
      </c>
      <c r="Y93" s="18">
        <v>0.94355199999999995</v>
      </c>
      <c r="Z93" s="18">
        <v>0.94169199999999997</v>
      </c>
      <c r="AA93" s="18">
        <v>0.93985600000000002</v>
      </c>
      <c r="AB93" s="18">
        <v>0.93804200000000004</v>
      </c>
      <c r="AC93" s="18">
        <v>0.93623400000000001</v>
      </c>
      <c r="AD93" s="18">
        <v>0.93444899999999997</v>
      </c>
      <c r="AE93" s="18">
        <v>0.93267199999999995</v>
      </c>
      <c r="AF93" s="18">
        <v>0.93092200000000003</v>
      </c>
      <c r="AG93" s="18">
        <v>0.92919600000000002</v>
      </c>
      <c r="AH93" s="18">
        <v>0.92748900000000001</v>
      </c>
      <c r="AI93" s="14">
        <v>-2.111E-3</v>
      </c>
    </row>
    <row r="95" spans="1:35" ht="15" customHeight="1" x14ac:dyDescent="0.45">
      <c r="B95" s="11" t="s">
        <v>318</v>
      </c>
    </row>
    <row r="96" spans="1:35" ht="15" customHeight="1" x14ac:dyDescent="0.45">
      <c r="B96" s="11" t="s">
        <v>319</v>
      </c>
    </row>
    <row r="97" spans="1:35" ht="15" customHeight="1" x14ac:dyDescent="0.45">
      <c r="B97" s="11" t="s">
        <v>320</v>
      </c>
    </row>
    <row r="98" spans="1:35" ht="15" customHeight="1" x14ac:dyDescent="0.45">
      <c r="A98" s="8" t="s">
        <v>321</v>
      </c>
      <c r="B98" s="12" t="s">
        <v>322</v>
      </c>
      <c r="C98" s="18">
        <v>0</v>
      </c>
      <c r="D98" s="18">
        <v>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0</v>
      </c>
      <c r="P98" s="18">
        <v>0</v>
      </c>
      <c r="Q98" s="18">
        <v>0</v>
      </c>
      <c r="R98" s="18">
        <v>1.9999999999999999E-6</v>
      </c>
      <c r="S98" s="18">
        <v>5.0000000000000004E-6</v>
      </c>
      <c r="T98" s="18">
        <v>1.1E-5</v>
      </c>
      <c r="U98" s="18">
        <v>2.1999999999999999E-5</v>
      </c>
      <c r="V98" s="18">
        <v>4.3000000000000002E-5</v>
      </c>
      <c r="W98" s="18">
        <v>8.1000000000000004E-5</v>
      </c>
      <c r="X98" s="18">
        <v>1.5100000000000001E-4</v>
      </c>
      <c r="Y98" s="18">
        <v>2.7900000000000001E-4</v>
      </c>
      <c r="Z98" s="18">
        <v>4.0700000000000003E-4</v>
      </c>
      <c r="AA98" s="18">
        <v>5.3600000000000002E-4</v>
      </c>
      <c r="AB98" s="18">
        <v>6.6600000000000003E-4</v>
      </c>
      <c r="AC98" s="18">
        <v>7.9699999999999997E-4</v>
      </c>
      <c r="AD98" s="18">
        <v>9.3000000000000005E-4</v>
      </c>
      <c r="AE98" s="18">
        <v>1.0640000000000001E-3</v>
      </c>
      <c r="AF98" s="18">
        <v>1.1969999999999999E-3</v>
      </c>
      <c r="AG98" s="18">
        <v>1.3309999999999999E-3</v>
      </c>
      <c r="AH98" s="18">
        <v>1.4660000000000001E-3</v>
      </c>
      <c r="AI98" s="14" t="s">
        <v>323</v>
      </c>
    </row>
    <row r="99" spans="1:35" ht="15" customHeight="1" x14ac:dyDescent="0.45">
      <c r="A99" s="8" t="s">
        <v>324</v>
      </c>
      <c r="B99" s="12" t="s">
        <v>325</v>
      </c>
      <c r="C99" s="19">
        <v>15.371174999999999</v>
      </c>
      <c r="D99" s="19">
        <v>17.789476000000001</v>
      </c>
      <c r="E99" s="19">
        <v>20.174282000000002</v>
      </c>
      <c r="F99" s="19">
        <v>22.494509000000001</v>
      </c>
      <c r="G99" s="19">
        <v>24.817796999999999</v>
      </c>
      <c r="H99" s="19">
        <v>27.148112999999999</v>
      </c>
      <c r="I99" s="19">
        <v>29.491848000000001</v>
      </c>
      <c r="J99" s="19">
        <v>31.857081999999998</v>
      </c>
      <c r="K99" s="19">
        <v>34.242167999999999</v>
      </c>
      <c r="L99" s="19">
        <v>36.649825999999997</v>
      </c>
      <c r="M99" s="19">
        <v>39.084167000000001</v>
      </c>
      <c r="N99" s="19">
        <v>41.555790000000002</v>
      </c>
      <c r="O99" s="19">
        <v>44.056389000000003</v>
      </c>
      <c r="P99" s="19">
        <v>46.576397</v>
      </c>
      <c r="Q99" s="19">
        <v>49.118954000000002</v>
      </c>
      <c r="R99" s="19">
        <v>51.687271000000003</v>
      </c>
      <c r="S99" s="19">
        <v>54.275100999999999</v>
      </c>
      <c r="T99" s="19">
        <v>56.878039999999999</v>
      </c>
      <c r="U99" s="19">
        <v>59.506382000000002</v>
      </c>
      <c r="V99" s="19">
        <v>62.160277999999998</v>
      </c>
      <c r="W99" s="19">
        <v>64.835609000000005</v>
      </c>
      <c r="X99" s="19">
        <v>67.541222000000005</v>
      </c>
      <c r="Y99" s="19">
        <v>70.264602999999994</v>
      </c>
      <c r="Z99" s="19">
        <v>73.011825999999999</v>
      </c>
      <c r="AA99" s="19">
        <v>75.781441000000001</v>
      </c>
      <c r="AB99" s="19">
        <v>78.573357000000001</v>
      </c>
      <c r="AC99" s="19">
        <v>81.397155999999995</v>
      </c>
      <c r="AD99" s="19">
        <v>84.254279999999994</v>
      </c>
      <c r="AE99" s="19">
        <v>87.146216999999993</v>
      </c>
      <c r="AF99" s="19">
        <v>90.068077000000002</v>
      </c>
      <c r="AG99" s="19">
        <v>93.025383000000005</v>
      </c>
      <c r="AH99" s="19">
        <v>96.012932000000006</v>
      </c>
      <c r="AI99" s="14">
        <v>6.0878000000000002E-2</v>
      </c>
    </row>
    <row r="100" spans="1:35" ht="15" customHeight="1" x14ac:dyDescent="0.45">
      <c r="A100" s="8" t="s">
        <v>326</v>
      </c>
      <c r="B100" s="12" t="s">
        <v>327</v>
      </c>
      <c r="C100" s="19">
        <v>1.4080000000000001E-2</v>
      </c>
      <c r="D100" s="19">
        <v>1.4080000000000001E-2</v>
      </c>
      <c r="E100" s="19">
        <v>1.4080000000000001E-2</v>
      </c>
      <c r="F100" s="19">
        <v>1.4080000000000001E-2</v>
      </c>
      <c r="G100" s="19">
        <v>1.4080000000000001E-2</v>
      </c>
      <c r="H100" s="19">
        <v>1.4080000000000001E-2</v>
      </c>
      <c r="I100" s="19">
        <v>1.4080000000000001E-2</v>
      </c>
      <c r="J100" s="19">
        <v>1.4080000000000001E-2</v>
      </c>
      <c r="K100" s="19">
        <v>1.4080000000000001E-2</v>
      </c>
      <c r="L100" s="19">
        <v>1.4080000000000001E-2</v>
      </c>
      <c r="M100" s="19">
        <v>1.4080000000000001E-2</v>
      </c>
      <c r="N100" s="19">
        <v>1.4080000000000001E-2</v>
      </c>
      <c r="O100" s="19">
        <v>1.4080000000000001E-2</v>
      </c>
      <c r="P100" s="19">
        <v>1.4080000000000001E-2</v>
      </c>
      <c r="Q100" s="19">
        <v>1.4081E-2</v>
      </c>
      <c r="R100" s="19">
        <v>1.4083999999999999E-2</v>
      </c>
      <c r="S100" s="19">
        <v>1.409E-2</v>
      </c>
      <c r="T100" s="19">
        <v>1.4102E-2</v>
      </c>
      <c r="U100" s="19">
        <v>1.4123999999999999E-2</v>
      </c>
      <c r="V100" s="19">
        <v>1.4166E-2</v>
      </c>
      <c r="W100" s="19">
        <v>1.4241999999999999E-2</v>
      </c>
      <c r="X100" s="19">
        <v>1.4382000000000001E-2</v>
      </c>
      <c r="Y100" s="19">
        <v>1.4637000000000001E-2</v>
      </c>
      <c r="Z100" s="19">
        <v>1.4893E-2</v>
      </c>
      <c r="AA100" s="19">
        <v>1.5151E-2</v>
      </c>
      <c r="AB100" s="19">
        <v>1.5412E-2</v>
      </c>
      <c r="AC100" s="19">
        <v>1.5675000000000001E-2</v>
      </c>
      <c r="AD100" s="19">
        <v>1.5939999999999999E-2</v>
      </c>
      <c r="AE100" s="19">
        <v>1.6206999999999999E-2</v>
      </c>
      <c r="AF100" s="19">
        <v>1.6475E-2</v>
      </c>
      <c r="AG100" s="19">
        <v>1.6743000000000001E-2</v>
      </c>
      <c r="AH100" s="19">
        <v>1.7011999999999999E-2</v>
      </c>
      <c r="AI100" s="14">
        <v>6.1209999999999997E-3</v>
      </c>
    </row>
    <row r="101" spans="1:35" ht="15" customHeight="1" x14ac:dyDescent="0.45">
      <c r="A101" s="8" t="s">
        <v>328</v>
      </c>
      <c r="B101" s="12" t="s">
        <v>329</v>
      </c>
      <c r="C101" s="19">
        <v>15.385255000000001</v>
      </c>
      <c r="D101" s="19">
        <v>17.803556</v>
      </c>
      <c r="E101" s="19">
        <v>20.188362000000001</v>
      </c>
      <c r="F101" s="19">
        <v>22.508589000000001</v>
      </c>
      <c r="G101" s="19">
        <v>24.831876999999999</v>
      </c>
      <c r="H101" s="19">
        <v>27.162192999999998</v>
      </c>
      <c r="I101" s="19">
        <v>29.505928000000001</v>
      </c>
      <c r="J101" s="19">
        <v>31.871162000000002</v>
      </c>
      <c r="K101" s="19">
        <v>34.256247999999999</v>
      </c>
      <c r="L101" s="19">
        <v>36.663905999999997</v>
      </c>
      <c r="M101" s="19">
        <v>39.098247999999998</v>
      </c>
      <c r="N101" s="19">
        <v>41.569870000000002</v>
      </c>
      <c r="O101" s="19">
        <v>44.070469000000003</v>
      </c>
      <c r="P101" s="19">
        <v>46.590477</v>
      </c>
      <c r="Q101" s="19">
        <v>49.133034000000002</v>
      </c>
      <c r="R101" s="19">
        <v>51.701355</v>
      </c>
      <c r="S101" s="19">
        <v>54.289195999999997</v>
      </c>
      <c r="T101" s="19">
        <v>56.892155000000002</v>
      </c>
      <c r="U101" s="19">
        <v>59.520527000000001</v>
      </c>
      <c r="V101" s="19">
        <v>62.174484</v>
      </c>
      <c r="W101" s="19">
        <v>64.849936999999997</v>
      </c>
      <c r="X101" s="19">
        <v>67.555756000000002</v>
      </c>
      <c r="Y101" s="19">
        <v>70.279526000000004</v>
      </c>
      <c r="Z101" s="19">
        <v>73.027122000000006</v>
      </c>
      <c r="AA101" s="19">
        <v>75.797127000000003</v>
      </c>
      <c r="AB101" s="19">
        <v>78.589432000000002</v>
      </c>
      <c r="AC101" s="19">
        <v>81.413634999999999</v>
      </c>
      <c r="AD101" s="19">
        <v>84.271148999999994</v>
      </c>
      <c r="AE101" s="19">
        <v>87.163482999999999</v>
      </c>
      <c r="AF101" s="19">
        <v>90.085746999999998</v>
      </c>
      <c r="AG101" s="19">
        <v>93.043464999999998</v>
      </c>
      <c r="AH101" s="19">
        <v>96.031409999999994</v>
      </c>
      <c r="AI101" s="14">
        <v>6.0852999999999997E-2</v>
      </c>
    </row>
    <row r="102" spans="1:35" ht="15" customHeight="1" x14ac:dyDescent="0.45">
      <c r="B102" s="11" t="s">
        <v>330</v>
      </c>
    </row>
    <row r="103" spans="1:35" ht="15" customHeight="1" x14ac:dyDescent="0.45">
      <c r="A103" s="8" t="s">
        <v>331</v>
      </c>
      <c r="B103" s="12" t="s">
        <v>322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9.9999999999999995E-7</v>
      </c>
      <c r="R103" s="13">
        <v>5.0000000000000004E-6</v>
      </c>
      <c r="S103" s="13">
        <v>1.4E-5</v>
      </c>
      <c r="T103" s="13">
        <v>3.0000000000000001E-5</v>
      </c>
      <c r="U103" s="13">
        <v>6.0999999999999999E-5</v>
      </c>
      <c r="V103" s="13">
        <v>1.1900000000000001E-4</v>
      </c>
      <c r="W103" s="13">
        <v>2.2499999999999999E-4</v>
      </c>
      <c r="X103" s="13">
        <v>4.2099999999999999E-4</v>
      </c>
      <c r="Y103" s="13">
        <v>7.7700000000000002E-4</v>
      </c>
      <c r="Z103" s="13">
        <v>1.134E-3</v>
      </c>
      <c r="AA103" s="13">
        <v>1.4940000000000001E-3</v>
      </c>
      <c r="AB103" s="13">
        <v>1.8580000000000001E-3</v>
      </c>
      <c r="AC103" s="13">
        <v>2.225E-3</v>
      </c>
      <c r="AD103" s="13">
        <v>2.5950000000000001E-3</v>
      </c>
      <c r="AE103" s="13">
        <v>2.967E-3</v>
      </c>
      <c r="AF103" s="13">
        <v>3.3409999999999998E-3</v>
      </c>
      <c r="AG103" s="13">
        <v>3.715E-3</v>
      </c>
      <c r="AH103" s="13">
        <v>4.0899999999999999E-3</v>
      </c>
      <c r="AI103" s="14" t="s">
        <v>323</v>
      </c>
    </row>
    <row r="104" spans="1:35" ht="15" customHeight="1" x14ac:dyDescent="0.45">
      <c r="A104" s="8" t="s">
        <v>332</v>
      </c>
      <c r="B104" s="12" t="s">
        <v>325</v>
      </c>
      <c r="C104" s="19">
        <v>21.794682000000002</v>
      </c>
      <c r="D104" s="19">
        <v>24.929656999999999</v>
      </c>
      <c r="E104" s="19">
        <v>28.010867999999999</v>
      </c>
      <c r="F104" s="19">
        <v>30.986257999999999</v>
      </c>
      <c r="G104" s="19">
        <v>33.966178999999997</v>
      </c>
      <c r="H104" s="19">
        <v>36.957526999999999</v>
      </c>
      <c r="I104" s="19">
        <v>39.970740999999997</v>
      </c>
      <c r="J104" s="19">
        <v>43.018538999999997</v>
      </c>
      <c r="K104" s="19">
        <v>46.098610000000001</v>
      </c>
      <c r="L104" s="19">
        <v>49.215426999999998</v>
      </c>
      <c r="M104" s="19">
        <v>52.375767000000003</v>
      </c>
      <c r="N104" s="19">
        <v>55.596657</v>
      </c>
      <c r="O104" s="19">
        <v>58.864421999999998</v>
      </c>
      <c r="P104" s="19">
        <v>62.163857</v>
      </c>
      <c r="Q104" s="19">
        <v>65.500038000000004</v>
      </c>
      <c r="R104" s="19">
        <v>68.878135999999998</v>
      </c>
      <c r="S104" s="19">
        <v>72.288414000000003</v>
      </c>
      <c r="T104" s="19">
        <v>75.723861999999997</v>
      </c>
      <c r="U104" s="19">
        <v>79.201019000000002</v>
      </c>
      <c r="V104" s="19">
        <v>82.720237999999995</v>
      </c>
      <c r="W104" s="19">
        <v>86.274940000000001</v>
      </c>
      <c r="X104" s="19">
        <v>89.879531999999998</v>
      </c>
      <c r="Y104" s="19">
        <v>93.513664000000006</v>
      </c>
      <c r="Z104" s="19">
        <v>97.186829000000003</v>
      </c>
      <c r="AA104" s="19">
        <v>100.89685799999999</v>
      </c>
      <c r="AB104" s="19">
        <v>104.643654</v>
      </c>
      <c r="AC104" s="19">
        <v>108.442757</v>
      </c>
      <c r="AD104" s="19">
        <v>112.296341</v>
      </c>
      <c r="AE104" s="19">
        <v>116.20682499999999</v>
      </c>
      <c r="AF104" s="19">
        <v>120.166481</v>
      </c>
      <c r="AG104" s="19">
        <v>124.184105</v>
      </c>
      <c r="AH104" s="19">
        <v>128.251419</v>
      </c>
      <c r="AI104" s="14">
        <v>5.8838000000000001E-2</v>
      </c>
    </row>
    <row r="105" spans="1:35" ht="15" customHeight="1" x14ac:dyDescent="0.45">
      <c r="A105" s="8" t="s">
        <v>333</v>
      </c>
      <c r="B105" s="12" t="s">
        <v>327</v>
      </c>
      <c r="C105" s="19">
        <v>1.8376E-2</v>
      </c>
      <c r="D105" s="19">
        <v>1.8376E-2</v>
      </c>
      <c r="E105" s="19">
        <v>1.8376E-2</v>
      </c>
      <c r="F105" s="19">
        <v>1.8376E-2</v>
      </c>
      <c r="G105" s="19">
        <v>1.8376E-2</v>
      </c>
      <c r="H105" s="19">
        <v>1.8376E-2</v>
      </c>
      <c r="I105" s="19">
        <v>1.8376E-2</v>
      </c>
      <c r="J105" s="19">
        <v>1.8376E-2</v>
      </c>
      <c r="K105" s="19">
        <v>1.8376E-2</v>
      </c>
      <c r="L105" s="19">
        <v>1.8376E-2</v>
      </c>
      <c r="M105" s="19">
        <v>1.8376E-2</v>
      </c>
      <c r="N105" s="19">
        <v>1.8376E-2</v>
      </c>
      <c r="O105" s="19">
        <v>1.8376E-2</v>
      </c>
      <c r="P105" s="19">
        <v>1.8376E-2</v>
      </c>
      <c r="Q105" s="19">
        <v>1.8377000000000001E-2</v>
      </c>
      <c r="R105" s="19">
        <v>1.8380000000000001E-2</v>
      </c>
      <c r="S105" s="19">
        <v>1.8386E-2</v>
      </c>
      <c r="T105" s="19">
        <v>1.8398000000000001E-2</v>
      </c>
      <c r="U105" s="19">
        <v>1.8421E-2</v>
      </c>
      <c r="V105" s="19">
        <v>1.8463E-2</v>
      </c>
      <c r="W105" s="19">
        <v>1.8540999999999998E-2</v>
      </c>
      <c r="X105" s="19">
        <v>1.8685E-2</v>
      </c>
      <c r="Y105" s="19">
        <v>1.8946999999999999E-2</v>
      </c>
      <c r="Z105" s="19">
        <v>1.9209E-2</v>
      </c>
      <c r="AA105" s="19">
        <v>1.9473000000000001E-2</v>
      </c>
      <c r="AB105" s="19">
        <v>1.9740000000000001E-2</v>
      </c>
      <c r="AC105" s="19">
        <v>2.0008999999999999E-2</v>
      </c>
      <c r="AD105" s="19">
        <v>2.0279999999999999E-2</v>
      </c>
      <c r="AE105" s="19">
        <v>2.0552000000000001E-2</v>
      </c>
      <c r="AF105" s="19">
        <v>2.0826000000000001E-2</v>
      </c>
      <c r="AG105" s="19">
        <v>2.1099E-2</v>
      </c>
      <c r="AH105" s="19">
        <v>2.1374000000000001E-2</v>
      </c>
      <c r="AI105" s="14">
        <v>4.8869999999999999E-3</v>
      </c>
    </row>
    <row r="106" spans="1:35" ht="15" customHeight="1" x14ac:dyDescent="0.45">
      <c r="A106" s="8" t="s">
        <v>334</v>
      </c>
      <c r="B106" s="12" t="s">
        <v>329</v>
      </c>
      <c r="C106" s="19">
        <v>21.813057000000001</v>
      </c>
      <c r="D106" s="19">
        <v>24.948032000000001</v>
      </c>
      <c r="E106" s="19">
        <v>28.029243000000001</v>
      </c>
      <c r="F106" s="19">
        <v>31.004632999999998</v>
      </c>
      <c r="G106" s="19">
        <v>33.984554000000003</v>
      </c>
      <c r="H106" s="19">
        <v>36.975903000000002</v>
      </c>
      <c r="I106" s="19">
        <v>39.989117</v>
      </c>
      <c r="J106" s="19">
        <v>43.036915</v>
      </c>
      <c r="K106" s="19">
        <v>46.116985</v>
      </c>
      <c r="L106" s="19">
        <v>49.233803000000002</v>
      </c>
      <c r="M106" s="19">
        <v>52.394142000000002</v>
      </c>
      <c r="N106" s="19">
        <v>55.615031999999999</v>
      </c>
      <c r="O106" s="19">
        <v>58.882796999999997</v>
      </c>
      <c r="P106" s="19">
        <v>62.182231999999999</v>
      </c>
      <c r="Q106" s="19">
        <v>65.518416999999999</v>
      </c>
      <c r="R106" s="19">
        <v>68.896523000000002</v>
      </c>
      <c r="S106" s="19">
        <v>72.306815999999998</v>
      </c>
      <c r="T106" s="19">
        <v>75.742287000000005</v>
      </c>
      <c r="U106" s="19">
        <v>79.219498000000002</v>
      </c>
      <c r="V106" s="19">
        <v>82.738822999999996</v>
      </c>
      <c r="W106" s="19">
        <v>86.293709000000007</v>
      </c>
      <c r="X106" s="19">
        <v>89.898635999999996</v>
      </c>
      <c r="Y106" s="19">
        <v>93.533385999999993</v>
      </c>
      <c r="Z106" s="19">
        <v>97.207176000000004</v>
      </c>
      <c r="AA106" s="19">
        <v>100.917824</v>
      </c>
      <c r="AB106" s="19">
        <v>104.66525300000001</v>
      </c>
      <c r="AC106" s="19">
        <v>108.464996</v>
      </c>
      <c r="AD106" s="19">
        <v>112.319214</v>
      </c>
      <c r="AE106" s="19">
        <v>116.23034699999999</v>
      </c>
      <c r="AF106" s="19">
        <v>120.190651</v>
      </c>
      <c r="AG106" s="19">
        <v>124.208923</v>
      </c>
      <c r="AH106" s="19">
        <v>128.27688599999999</v>
      </c>
      <c r="AI106" s="14">
        <v>5.8816E-2</v>
      </c>
    </row>
    <row r="107" spans="1:35" ht="15" customHeight="1" x14ac:dyDescent="0.45">
      <c r="B107" s="11" t="s">
        <v>335</v>
      </c>
    </row>
    <row r="108" spans="1:35" ht="15" customHeight="1" x14ac:dyDescent="0.45">
      <c r="A108" s="8" t="s">
        <v>336</v>
      </c>
      <c r="B108" s="12" t="s">
        <v>337</v>
      </c>
      <c r="C108" s="19">
        <v>4.1850370000000003</v>
      </c>
      <c r="D108" s="19">
        <v>5.1154070000000003</v>
      </c>
      <c r="E108" s="19">
        <v>6.0329740000000003</v>
      </c>
      <c r="F108" s="19">
        <v>6.9203409999999996</v>
      </c>
      <c r="G108" s="19">
        <v>7.8101390000000004</v>
      </c>
      <c r="H108" s="19">
        <v>8.7053270000000005</v>
      </c>
      <c r="I108" s="19">
        <v>9.6104920000000007</v>
      </c>
      <c r="J108" s="19">
        <v>10.531507</v>
      </c>
      <c r="K108" s="19">
        <v>11.468572999999999</v>
      </c>
      <c r="L108" s="19">
        <v>12.424288000000001</v>
      </c>
      <c r="M108" s="19">
        <v>13.402305</v>
      </c>
      <c r="N108" s="19">
        <v>14.411619</v>
      </c>
      <c r="O108" s="19">
        <v>15.445729999999999</v>
      </c>
      <c r="P108" s="19">
        <v>16.495816999999999</v>
      </c>
      <c r="Q108" s="19">
        <v>17.565902999999999</v>
      </c>
      <c r="R108" s="19">
        <v>18.658424</v>
      </c>
      <c r="S108" s="19">
        <v>19.768813999999999</v>
      </c>
      <c r="T108" s="19">
        <v>20.890940000000001</v>
      </c>
      <c r="U108" s="19">
        <v>22.034739999999999</v>
      </c>
      <c r="V108" s="19">
        <v>23.200455000000002</v>
      </c>
      <c r="W108" s="19">
        <v>24.38176</v>
      </c>
      <c r="X108" s="19">
        <v>25.588196</v>
      </c>
      <c r="Y108" s="19">
        <v>26.807058000000001</v>
      </c>
      <c r="Z108" s="19">
        <v>28.042415999999999</v>
      </c>
      <c r="AA108" s="19">
        <v>29.292687999999998</v>
      </c>
      <c r="AB108" s="19">
        <v>30.557383000000002</v>
      </c>
      <c r="AC108" s="19">
        <v>31.846827999999999</v>
      </c>
      <c r="AD108" s="19">
        <v>33.157494</v>
      </c>
      <c r="AE108" s="19">
        <v>34.489928999999997</v>
      </c>
      <c r="AF108" s="19">
        <v>35.839816999999996</v>
      </c>
      <c r="AG108" s="19">
        <v>37.210357999999999</v>
      </c>
      <c r="AH108" s="19">
        <v>38.597220999999998</v>
      </c>
      <c r="AI108" s="14">
        <v>7.4297000000000002E-2</v>
      </c>
    </row>
    <row r="109" spans="1:35" ht="15" customHeight="1" x14ac:dyDescent="0.45">
      <c r="A109" s="8" t="s">
        <v>338</v>
      </c>
      <c r="B109" s="12" t="s">
        <v>339</v>
      </c>
      <c r="C109" s="19">
        <v>17.628018999999998</v>
      </c>
      <c r="D109" s="19">
        <v>19.832623000000002</v>
      </c>
      <c r="E109" s="19">
        <v>21.996267</v>
      </c>
      <c r="F109" s="19">
        <v>24.084291</v>
      </c>
      <c r="G109" s="19">
        <v>26.174413999999999</v>
      </c>
      <c r="H109" s="19">
        <v>28.270575000000001</v>
      </c>
      <c r="I109" s="19">
        <v>30.378626000000001</v>
      </c>
      <c r="J109" s="19">
        <v>32.505409</v>
      </c>
      <c r="K109" s="19">
        <v>34.648411000000003</v>
      </c>
      <c r="L109" s="19">
        <v>36.809513000000003</v>
      </c>
      <c r="M109" s="19">
        <v>38.991836999999997</v>
      </c>
      <c r="N109" s="19">
        <v>41.203411000000003</v>
      </c>
      <c r="O109" s="19">
        <v>43.437064999999997</v>
      </c>
      <c r="P109" s="19">
        <v>45.686413000000002</v>
      </c>
      <c r="Q109" s="19">
        <v>47.952506999999997</v>
      </c>
      <c r="R109" s="19">
        <v>50.238093999999997</v>
      </c>
      <c r="S109" s="19">
        <v>52.537993999999998</v>
      </c>
      <c r="T109" s="19">
        <v>54.851348999999999</v>
      </c>
      <c r="U109" s="19">
        <v>57.184753000000001</v>
      </c>
      <c r="V109" s="19">
        <v>59.538364000000001</v>
      </c>
      <c r="W109" s="19">
        <v>61.911945000000003</v>
      </c>
      <c r="X109" s="19">
        <v>64.310447999999994</v>
      </c>
      <c r="Y109" s="19">
        <v>66.726326</v>
      </c>
      <c r="Z109" s="19">
        <v>69.164756999999994</v>
      </c>
      <c r="AA109" s="19">
        <v>71.625136999999995</v>
      </c>
      <c r="AB109" s="19">
        <v>74.107872</v>
      </c>
      <c r="AC109" s="19">
        <v>76.618163999999993</v>
      </c>
      <c r="AD109" s="19">
        <v>79.161727999999997</v>
      </c>
      <c r="AE109" s="19">
        <v>81.740416999999994</v>
      </c>
      <c r="AF109" s="19">
        <v>84.350830000000002</v>
      </c>
      <c r="AG109" s="19">
        <v>86.998565999999997</v>
      </c>
      <c r="AH109" s="19">
        <v>89.679671999999997</v>
      </c>
      <c r="AI109" s="14">
        <v>5.3877000000000001E-2</v>
      </c>
    </row>
    <row r="110" spans="1:35" ht="15" customHeight="1" x14ac:dyDescent="0.45">
      <c r="B110" s="11" t="s">
        <v>340</v>
      </c>
    </row>
    <row r="111" spans="1:35" ht="15" customHeight="1" x14ac:dyDescent="0.45">
      <c r="A111" s="8" t="s">
        <v>341</v>
      </c>
      <c r="B111" s="12" t="s">
        <v>322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3.0000000000000001E-6</v>
      </c>
      <c r="Q111" s="13">
        <v>9.0000000000000002E-6</v>
      </c>
      <c r="R111" s="13">
        <v>4.1E-5</v>
      </c>
      <c r="S111" s="13">
        <v>1.0399999999999999E-4</v>
      </c>
      <c r="T111" s="13">
        <v>2.32E-4</v>
      </c>
      <c r="U111" s="13">
        <v>4.6700000000000002E-4</v>
      </c>
      <c r="V111" s="13">
        <v>9.1100000000000003E-4</v>
      </c>
      <c r="W111" s="13">
        <v>1.717E-3</v>
      </c>
      <c r="X111" s="13">
        <v>3.1970000000000002E-3</v>
      </c>
      <c r="Y111" s="13">
        <v>5.8939999999999999E-3</v>
      </c>
      <c r="Z111" s="13">
        <v>8.5900000000000004E-3</v>
      </c>
      <c r="AA111" s="13">
        <v>1.1302E-2</v>
      </c>
      <c r="AB111" s="13">
        <v>1.4034E-2</v>
      </c>
      <c r="AC111" s="13">
        <v>1.6785000000000001E-2</v>
      </c>
      <c r="AD111" s="13">
        <v>1.9556E-2</v>
      </c>
      <c r="AE111" s="13">
        <v>2.2334E-2</v>
      </c>
      <c r="AF111" s="13">
        <v>2.5115999999999999E-2</v>
      </c>
      <c r="AG111" s="13">
        <v>2.7897999999999999E-2</v>
      </c>
      <c r="AH111" s="13">
        <v>3.0682000000000001E-2</v>
      </c>
      <c r="AI111" s="14" t="s">
        <v>323</v>
      </c>
    </row>
    <row r="112" spans="1:35" ht="15" customHeight="1" x14ac:dyDescent="0.45">
      <c r="A112" s="8" t="s">
        <v>342</v>
      </c>
      <c r="B112" s="12" t="s">
        <v>325</v>
      </c>
      <c r="C112" s="19">
        <v>188.54342700000001</v>
      </c>
      <c r="D112" s="19">
        <v>213.614777</v>
      </c>
      <c r="E112" s="19">
        <v>238.959351</v>
      </c>
      <c r="F112" s="19">
        <v>259.72048999999998</v>
      </c>
      <c r="G112" s="19">
        <v>279.43795799999998</v>
      </c>
      <c r="H112" s="19">
        <v>300.01171900000003</v>
      </c>
      <c r="I112" s="19">
        <v>323.11703499999999</v>
      </c>
      <c r="J112" s="19">
        <v>341.93804899999998</v>
      </c>
      <c r="K112" s="19">
        <v>363.44006300000001</v>
      </c>
      <c r="L112" s="19">
        <v>387.82488999999998</v>
      </c>
      <c r="M112" s="19">
        <v>412.259277</v>
      </c>
      <c r="N112" s="19">
        <v>437.47403000000003</v>
      </c>
      <c r="O112" s="19">
        <v>466.01654100000002</v>
      </c>
      <c r="P112" s="19">
        <v>492.21710200000001</v>
      </c>
      <c r="Q112" s="19">
        <v>518.36889599999995</v>
      </c>
      <c r="R112" s="19">
        <v>544.72625700000003</v>
      </c>
      <c r="S112" s="19">
        <v>570.98754899999994</v>
      </c>
      <c r="T112" s="19">
        <v>599.299622</v>
      </c>
      <c r="U112" s="19">
        <v>626.85858199999996</v>
      </c>
      <c r="V112" s="19">
        <v>654.47466999999995</v>
      </c>
      <c r="W112" s="19">
        <v>682.60290499999996</v>
      </c>
      <c r="X112" s="19">
        <v>709.30468800000006</v>
      </c>
      <c r="Y112" s="19">
        <v>738.32354699999996</v>
      </c>
      <c r="Z112" s="19">
        <v>767.80419900000004</v>
      </c>
      <c r="AA112" s="19">
        <v>802.22631799999999</v>
      </c>
      <c r="AB112" s="19">
        <v>831.55706799999996</v>
      </c>
      <c r="AC112" s="19">
        <v>862.38354500000003</v>
      </c>
      <c r="AD112" s="19">
        <v>895.21197500000005</v>
      </c>
      <c r="AE112" s="19">
        <v>924.21380599999998</v>
      </c>
      <c r="AF112" s="19">
        <v>955.48742700000003</v>
      </c>
      <c r="AG112" s="19">
        <v>987.38165300000003</v>
      </c>
      <c r="AH112" s="19">
        <v>1021.664673</v>
      </c>
      <c r="AI112" s="14">
        <v>5.6024999999999998E-2</v>
      </c>
    </row>
    <row r="113" spans="1:35" ht="15" customHeight="1" x14ac:dyDescent="0.45">
      <c r="A113" s="8" t="s">
        <v>343</v>
      </c>
      <c r="B113" s="12" t="s">
        <v>327</v>
      </c>
      <c r="C113" s="19">
        <v>0.17482800000000001</v>
      </c>
      <c r="D113" s="19">
        <v>0.17336199999999999</v>
      </c>
      <c r="E113" s="19">
        <v>0.17317099999999999</v>
      </c>
      <c r="F113" s="19">
        <v>0.170936</v>
      </c>
      <c r="G113" s="19">
        <v>0.16834499999999999</v>
      </c>
      <c r="H113" s="19">
        <v>0.16642899999999999</v>
      </c>
      <c r="I113" s="19">
        <v>0.16641500000000001</v>
      </c>
      <c r="J113" s="19">
        <v>0.16169800000000001</v>
      </c>
      <c r="K113" s="19">
        <v>0.16095799999999999</v>
      </c>
      <c r="L113" s="19">
        <v>0.16055900000000001</v>
      </c>
      <c r="M113" s="19">
        <v>0.16040299999999999</v>
      </c>
      <c r="N113" s="19">
        <v>0.15997700000000001</v>
      </c>
      <c r="O113" s="19">
        <v>0.16019800000000001</v>
      </c>
      <c r="P113" s="19">
        <v>0.15984200000000001</v>
      </c>
      <c r="Q113" s="19">
        <v>0.15976799999999999</v>
      </c>
      <c r="R113" s="19">
        <v>0.159668</v>
      </c>
      <c r="S113" s="19">
        <v>0.159306</v>
      </c>
      <c r="T113" s="19">
        <v>0.15925800000000001</v>
      </c>
      <c r="U113" s="19">
        <v>0.15912999999999999</v>
      </c>
      <c r="V113" s="19">
        <v>0.15929599999999999</v>
      </c>
      <c r="W113" s="19">
        <v>0.15970100000000001</v>
      </c>
      <c r="X113" s="19">
        <v>0.160468</v>
      </c>
      <c r="Y113" s="19">
        <v>0.16239999999999999</v>
      </c>
      <c r="Z113" s="19">
        <v>0.164489</v>
      </c>
      <c r="AA113" s="19">
        <v>0.16666700000000001</v>
      </c>
      <c r="AB113" s="19">
        <v>0.16864599999999999</v>
      </c>
      <c r="AC113" s="19">
        <v>0.17091100000000001</v>
      </c>
      <c r="AD113" s="19">
        <v>0.17313200000000001</v>
      </c>
      <c r="AE113" s="19">
        <v>0.17521700000000001</v>
      </c>
      <c r="AF113" s="19">
        <v>0.17732999999999999</v>
      </c>
      <c r="AG113" s="19">
        <v>0.17945900000000001</v>
      </c>
      <c r="AH113" s="19">
        <v>0.181696</v>
      </c>
      <c r="AI113" s="14">
        <v>1.2440000000000001E-3</v>
      </c>
    </row>
    <row r="114" spans="1:35" ht="15" customHeight="1" x14ac:dyDescent="0.45">
      <c r="A114" s="8" t="s">
        <v>344</v>
      </c>
      <c r="B114" s="12" t="s">
        <v>329</v>
      </c>
      <c r="C114" s="19">
        <v>188.71826200000001</v>
      </c>
      <c r="D114" s="19">
        <v>213.78813199999999</v>
      </c>
      <c r="E114" s="19">
        <v>239.13252299999999</v>
      </c>
      <c r="F114" s="19">
        <v>259.89141799999999</v>
      </c>
      <c r="G114" s="19">
        <v>279.60629299999999</v>
      </c>
      <c r="H114" s="19">
        <v>300.17816199999999</v>
      </c>
      <c r="I114" s="19">
        <v>323.28344700000002</v>
      </c>
      <c r="J114" s="19">
        <v>342.099762</v>
      </c>
      <c r="K114" s="19">
        <v>363.60101300000002</v>
      </c>
      <c r="L114" s="19">
        <v>387.98544299999998</v>
      </c>
      <c r="M114" s="19">
        <v>412.41967799999998</v>
      </c>
      <c r="N114" s="19">
        <v>437.63400300000001</v>
      </c>
      <c r="O114" s="19">
        <v>466.17672700000003</v>
      </c>
      <c r="P114" s="19">
        <v>492.37695300000001</v>
      </c>
      <c r="Q114" s="19">
        <v>518.52868699999999</v>
      </c>
      <c r="R114" s="19">
        <v>544.885986</v>
      </c>
      <c r="S114" s="19">
        <v>571.146973</v>
      </c>
      <c r="T114" s="19">
        <v>599.45910600000002</v>
      </c>
      <c r="U114" s="19">
        <v>627.01818800000001</v>
      </c>
      <c r="V114" s="19">
        <v>654.63488800000005</v>
      </c>
      <c r="W114" s="19">
        <v>682.76434300000005</v>
      </c>
      <c r="X114" s="19">
        <v>709.46832300000005</v>
      </c>
      <c r="Y114" s="19">
        <v>738.49188200000003</v>
      </c>
      <c r="Z114" s="19">
        <v>767.97729500000003</v>
      </c>
      <c r="AA114" s="19">
        <v>802.40429700000004</v>
      </c>
      <c r="AB114" s="19">
        <v>831.73974599999997</v>
      </c>
      <c r="AC114" s="19">
        <v>862.57122800000002</v>
      </c>
      <c r="AD114" s="19">
        <v>895.40466300000003</v>
      </c>
      <c r="AE114" s="19">
        <v>924.41137700000002</v>
      </c>
      <c r="AF114" s="19">
        <v>955.68988000000002</v>
      </c>
      <c r="AG114" s="19">
        <v>987.58898899999997</v>
      </c>
      <c r="AH114" s="19">
        <v>1021.877075</v>
      </c>
      <c r="AI114" s="14">
        <v>5.6000000000000001E-2</v>
      </c>
    </row>
    <row r="115" spans="1:35" ht="15" customHeight="1" thickBot="1" x14ac:dyDescent="0.5"/>
    <row r="116" spans="1:35" ht="15" customHeight="1" x14ac:dyDescent="0.45">
      <c r="B116" s="168" t="s">
        <v>345</v>
      </c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</row>
    <row r="117" spans="1:35" ht="15" customHeight="1" x14ac:dyDescent="0.45">
      <c r="B117" s="20" t="s">
        <v>346</v>
      </c>
    </row>
    <row r="118" spans="1:35" ht="15" customHeight="1" x14ac:dyDescent="0.45">
      <c r="B118" s="20" t="s">
        <v>347</v>
      </c>
    </row>
    <row r="119" spans="1:35" ht="15" customHeight="1" x14ac:dyDescent="0.45">
      <c r="B119" s="20" t="s">
        <v>348</v>
      </c>
    </row>
    <row r="120" spans="1:35" ht="15" customHeight="1" x14ac:dyDescent="0.45">
      <c r="B120" s="20" t="s">
        <v>349</v>
      </c>
    </row>
    <row r="121" spans="1:35" ht="15" customHeight="1" x14ac:dyDescent="0.45">
      <c r="B121" s="20" t="s">
        <v>350</v>
      </c>
    </row>
    <row r="122" spans="1:35" ht="15" customHeight="1" x14ac:dyDescent="0.45">
      <c r="B122" s="20" t="s">
        <v>351</v>
      </c>
    </row>
    <row r="123" spans="1:35" ht="15" customHeight="1" x14ac:dyDescent="0.45">
      <c r="B123" s="20" t="s">
        <v>352</v>
      </c>
    </row>
    <row r="124" spans="1:35" ht="15" customHeight="1" x14ac:dyDescent="0.45">
      <c r="B124" s="20" t="s">
        <v>353</v>
      </c>
    </row>
    <row r="125" spans="1:35" ht="15" customHeight="1" x14ac:dyDescent="0.45">
      <c r="B125" s="20" t="s">
        <v>354</v>
      </c>
    </row>
    <row r="126" spans="1:35" ht="15" customHeight="1" x14ac:dyDescent="0.45">
      <c r="B126" s="20" t="s">
        <v>355</v>
      </c>
    </row>
    <row r="127" spans="1:35" ht="15" customHeight="1" x14ac:dyDescent="0.45">
      <c r="B127" s="20" t="s">
        <v>356</v>
      </c>
    </row>
    <row r="128" spans="1:35" ht="15" customHeight="1" x14ac:dyDescent="0.45">
      <c r="B128" s="20" t="s">
        <v>357</v>
      </c>
    </row>
    <row r="129" spans="2:2" ht="15" customHeight="1" x14ac:dyDescent="0.45">
      <c r="B129" s="20" t="s">
        <v>358</v>
      </c>
    </row>
    <row r="130" spans="2:2" ht="15" customHeight="1" x14ac:dyDescent="0.45">
      <c r="B130" s="20" t="s">
        <v>359</v>
      </c>
    </row>
    <row r="131" spans="2:2" ht="15" customHeight="1" x14ac:dyDescent="0.45">
      <c r="B131" s="20" t="s">
        <v>360</v>
      </c>
    </row>
    <row r="132" spans="2:2" ht="15" customHeight="1" x14ac:dyDescent="0.45">
      <c r="B132" s="20" t="s">
        <v>361</v>
      </c>
    </row>
    <row r="133" spans="2:2" ht="15" customHeight="1" x14ac:dyDescent="0.45">
      <c r="B133" s="20" t="s">
        <v>362</v>
      </c>
    </row>
    <row r="134" spans="2:2" ht="15" customHeight="1" x14ac:dyDescent="0.45">
      <c r="B134" s="20" t="s">
        <v>363</v>
      </c>
    </row>
    <row r="135" spans="2:2" ht="15" customHeight="1" x14ac:dyDescent="0.45">
      <c r="B135" s="20" t="s">
        <v>364</v>
      </c>
    </row>
    <row r="136" spans="2:2" ht="15" customHeight="1" x14ac:dyDescent="0.45">
      <c r="B136" s="20" t="s">
        <v>365</v>
      </c>
    </row>
    <row r="137" spans="2:2" ht="15" customHeight="1" x14ac:dyDescent="0.45">
      <c r="B137" s="20" t="s">
        <v>366</v>
      </c>
    </row>
    <row r="138" spans="2:2" ht="15" customHeight="1" x14ac:dyDescent="0.45">
      <c r="B138" s="20" t="s">
        <v>367</v>
      </c>
    </row>
    <row r="139" spans="2:2" ht="15" customHeight="1" x14ac:dyDescent="0.45">
      <c r="B139" s="20" t="s">
        <v>215</v>
      </c>
    </row>
    <row r="140" spans="2:2" ht="15" customHeight="1" x14ac:dyDescent="0.45">
      <c r="B140" s="20" t="s">
        <v>216</v>
      </c>
    </row>
    <row r="141" spans="2:2" ht="15" customHeight="1" x14ac:dyDescent="0.45">
      <c r="B141" s="20" t="s">
        <v>217</v>
      </c>
    </row>
    <row r="142" spans="2:2" ht="15" customHeight="1" x14ac:dyDescent="0.45">
      <c r="B142" s="20" t="s">
        <v>368</v>
      </c>
    </row>
    <row r="143" spans="2:2" ht="15" customHeight="1" x14ac:dyDescent="0.45">
      <c r="B143" s="20" t="s">
        <v>369</v>
      </c>
    </row>
  </sheetData>
  <mergeCells count="1">
    <mergeCell ref="B116:AI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4.25" x14ac:dyDescent="0.45"/>
  <cols>
    <col min="2" max="2" width="23.73046875" customWidth="1"/>
    <col min="3" max="3" width="20.86328125" bestFit="1" customWidth="1"/>
    <col min="4" max="4" width="22.73046875" bestFit="1" customWidth="1"/>
    <col min="5" max="5" width="14.59765625" bestFit="1" customWidth="1"/>
  </cols>
  <sheetData>
    <row r="1" spans="1:5" x14ac:dyDescent="0.45">
      <c r="A1" s="1" t="s">
        <v>422</v>
      </c>
    </row>
    <row r="2" spans="1:5" x14ac:dyDescent="0.45">
      <c r="A2" s="1" t="s">
        <v>417</v>
      </c>
      <c r="B2" s="4" t="s">
        <v>423</v>
      </c>
    </row>
    <row r="4" spans="1:5" s="1" customFormat="1" x14ac:dyDescent="0.4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45">
      <c r="A5">
        <v>2015</v>
      </c>
      <c r="B5" t="s">
        <v>419</v>
      </c>
      <c r="C5" t="s">
        <v>428</v>
      </c>
      <c r="D5" s="106">
        <v>96</v>
      </c>
      <c r="E5">
        <v>3.3</v>
      </c>
    </row>
    <row r="6" spans="1:5" x14ac:dyDescent="0.45">
      <c r="A6">
        <v>2015</v>
      </c>
      <c r="B6" t="s">
        <v>419</v>
      </c>
      <c r="C6" t="s">
        <v>429</v>
      </c>
      <c r="D6" s="106">
        <v>96</v>
      </c>
      <c r="E6">
        <v>3.3</v>
      </c>
    </row>
    <row r="7" spans="1:5" x14ac:dyDescent="0.45">
      <c r="A7">
        <v>2015</v>
      </c>
      <c r="B7" t="s">
        <v>419</v>
      </c>
      <c r="C7" t="s">
        <v>430</v>
      </c>
      <c r="D7" s="106">
        <v>96</v>
      </c>
      <c r="E7">
        <v>3.3</v>
      </c>
    </row>
    <row r="8" spans="1:5" x14ac:dyDescent="0.45">
      <c r="A8">
        <v>2015</v>
      </c>
      <c r="B8" t="s">
        <v>420</v>
      </c>
      <c r="C8" t="s">
        <v>428</v>
      </c>
      <c r="D8" s="106">
        <v>96</v>
      </c>
      <c r="E8">
        <v>1.5</v>
      </c>
    </row>
    <row r="9" spans="1:5" x14ac:dyDescent="0.45">
      <c r="A9">
        <v>2015</v>
      </c>
      <c r="B9" t="s">
        <v>420</v>
      </c>
      <c r="C9" t="s">
        <v>429</v>
      </c>
      <c r="D9" s="106">
        <v>96</v>
      </c>
      <c r="E9">
        <v>1.5</v>
      </c>
    </row>
    <row r="10" spans="1:5" x14ac:dyDescent="0.45">
      <c r="A10">
        <v>2015</v>
      </c>
      <c r="B10" t="s">
        <v>420</v>
      </c>
      <c r="C10" t="s">
        <v>430</v>
      </c>
      <c r="D10" s="106">
        <v>96</v>
      </c>
      <c r="E10">
        <v>1.5</v>
      </c>
    </row>
    <row r="11" spans="1:5" x14ac:dyDescent="0.45">
      <c r="A11">
        <v>2020</v>
      </c>
      <c r="B11" t="s">
        <v>419</v>
      </c>
      <c r="C11" t="s">
        <v>428</v>
      </c>
      <c r="D11" s="106">
        <v>85</v>
      </c>
      <c r="E11">
        <v>3.75</v>
      </c>
    </row>
    <row r="12" spans="1:5" x14ac:dyDescent="0.45">
      <c r="A12">
        <v>2020</v>
      </c>
      <c r="B12" t="s">
        <v>419</v>
      </c>
      <c r="C12" t="s">
        <v>429</v>
      </c>
      <c r="D12" s="106">
        <v>80</v>
      </c>
      <c r="E12">
        <v>4</v>
      </c>
    </row>
    <row r="13" spans="1:5" x14ac:dyDescent="0.45">
      <c r="A13">
        <v>2020</v>
      </c>
      <c r="B13" t="s">
        <v>419</v>
      </c>
      <c r="C13" t="s">
        <v>430</v>
      </c>
      <c r="D13" s="106">
        <v>92.873542513425079</v>
      </c>
      <c r="E13">
        <v>3.4</v>
      </c>
    </row>
    <row r="14" spans="1:5" x14ac:dyDescent="0.45">
      <c r="A14">
        <v>2020</v>
      </c>
      <c r="B14" t="s">
        <v>420</v>
      </c>
      <c r="C14" t="s">
        <v>428</v>
      </c>
      <c r="D14" s="106">
        <v>85</v>
      </c>
      <c r="E14">
        <v>2</v>
      </c>
    </row>
    <row r="15" spans="1:5" x14ac:dyDescent="0.45">
      <c r="A15">
        <v>2020</v>
      </c>
      <c r="B15" t="s">
        <v>420</v>
      </c>
      <c r="C15" t="s">
        <v>429</v>
      </c>
      <c r="D15" s="106">
        <v>80</v>
      </c>
      <c r="E15">
        <v>2.5</v>
      </c>
    </row>
    <row r="16" spans="1:5" x14ac:dyDescent="0.45">
      <c r="A16">
        <v>2020</v>
      </c>
      <c r="B16" t="s">
        <v>420</v>
      </c>
      <c r="C16" t="s">
        <v>430</v>
      </c>
      <c r="D16" s="106">
        <v>92.873542513425079</v>
      </c>
      <c r="E16">
        <v>1.75</v>
      </c>
    </row>
    <row r="17" spans="1:5" x14ac:dyDescent="0.45">
      <c r="A17">
        <v>2030</v>
      </c>
      <c r="B17" t="s">
        <v>419</v>
      </c>
      <c r="C17" t="s">
        <v>428</v>
      </c>
      <c r="D17" s="106">
        <v>73</v>
      </c>
      <c r="E17">
        <v>4</v>
      </c>
    </row>
    <row r="18" spans="1:5" x14ac:dyDescent="0.45">
      <c r="A18">
        <v>2030</v>
      </c>
      <c r="B18" t="s">
        <v>419</v>
      </c>
      <c r="C18" t="s">
        <v>429</v>
      </c>
      <c r="D18" s="106">
        <v>65</v>
      </c>
      <c r="E18">
        <v>4.5</v>
      </c>
    </row>
    <row r="19" spans="1:5" x14ac:dyDescent="0.45">
      <c r="A19">
        <v>2030</v>
      </c>
      <c r="B19" t="s">
        <v>419</v>
      </c>
      <c r="C19" t="s">
        <v>430</v>
      </c>
      <c r="D19" s="106">
        <v>86.922772048714748</v>
      </c>
      <c r="E19">
        <v>3.5</v>
      </c>
    </row>
    <row r="20" spans="1:5" x14ac:dyDescent="0.45">
      <c r="A20">
        <v>2030</v>
      </c>
      <c r="B20" t="s">
        <v>420</v>
      </c>
      <c r="C20" t="s">
        <v>428</v>
      </c>
      <c r="D20" s="106">
        <v>73</v>
      </c>
      <c r="E20">
        <v>2.5</v>
      </c>
    </row>
    <row r="21" spans="1:5" x14ac:dyDescent="0.45">
      <c r="A21">
        <v>2030</v>
      </c>
      <c r="B21" t="s">
        <v>420</v>
      </c>
      <c r="C21" t="s">
        <v>429</v>
      </c>
      <c r="D21" s="106">
        <v>65</v>
      </c>
      <c r="E21">
        <v>3</v>
      </c>
    </row>
    <row r="22" spans="1:5" x14ac:dyDescent="0.45">
      <c r="A22">
        <v>2030</v>
      </c>
      <c r="B22" t="s">
        <v>420</v>
      </c>
      <c r="C22" t="s">
        <v>430</v>
      </c>
      <c r="D22" s="106">
        <v>86.922772048714748</v>
      </c>
      <c r="E22">
        <v>2.1</v>
      </c>
    </row>
    <row r="23" spans="1:5" x14ac:dyDescent="0.45">
      <c r="A23">
        <v>2040</v>
      </c>
      <c r="B23" t="s">
        <v>419</v>
      </c>
      <c r="C23" t="s">
        <v>428</v>
      </c>
      <c r="D23" s="106">
        <v>65</v>
      </c>
      <c r="E23">
        <v>4.1500000000000004</v>
      </c>
    </row>
    <row r="24" spans="1:5" x14ac:dyDescent="0.45">
      <c r="A24">
        <v>2040</v>
      </c>
      <c r="B24" t="s">
        <v>419</v>
      </c>
      <c r="C24" t="s">
        <v>429</v>
      </c>
      <c r="D24" s="106">
        <v>60</v>
      </c>
      <c r="E24">
        <v>4.75</v>
      </c>
    </row>
    <row r="25" spans="1:5" x14ac:dyDescent="0.45">
      <c r="A25">
        <v>2040</v>
      </c>
      <c r="B25" t="s">
        <v>419</v>
      </c>
      <c r="C25" t="s">
        <v>430</v>
      </c>
      <c r="D25" s="106">
        <v>81.353290680611792</v>
      </c>
      <c r="E25">
        <v>3.6</v>
      </c>
    </row>
    <row r="26" spans="1:5" x14ac:dyDescent="0.45">
      <c r="A26">
        <v>2040</v>
      </c>
      <c r="B26" t="s">
        <v>420</v>
      </c>
      <c r="C26" t="s">
        <v>428</v>
      </c>
      <c r="D26" s="106">
        <v>65</v>
      </c>
      <c r="E26">
        <v>3</v>
      </c>
    </row>
    <row r="27" spans="1:5" x14ac:dyDescent="0.45">
      <c r="A27">
        <v>2040</v>
      </c>
      <c r="B27" t="s">
        <v>420</v>
      </c>
      <c r="C27" t="s">
        <v>429</v>
      </c>
      <c r="D27" s="106">
        <v>60</v>
      </c>
      <c r="E27">
        <v>3</v>
      </c>
    </row>
    <row r="28" spans="1:5" x14ac:dyDescent="0.45">
      <c r="A28">
        <v>2040</v>
      </c>
      <c r="B28" t="s">
        <v>420</v>
      </c>
      <c r="C28" t="s">
        <v>430</v>
      </c>
      <c r="D28" s="106">
        <v>81.353290680611792</v>
      </c>
      <c r="E28">
        <v>2.5</v>
      </c>
    </row>
    <row r="29" spans="1:5" x14ac:dyDescent="0.45">
      <c r="A29">
        <v>2050</v>
      </c>
      <c r="B29" t="s">
        <v>419</v>
      </c>
      <c r="C29" t="s">
        <v>428</v>
      </c>
      <c r="D29" s="106">
        <v>60.296369222717402</v>
      </c>
      <c r="E29">
        <v>4.25</v>
      </c>
    </row>
    <row r="30" spans="1:5" x14ac:dyDescent="0.45">
      <c r="A30">
        <v>2050</v>
      </c>
      <c r="B30" t="s">
        <v>419</v>
      </c>
      <c r="C30" t="s">
        <v>429</v>
      </c>
      <c r="D30" s="106">
        <v>57.599999999999994</v>
      </c>
      <c r="E30">
        <v>5</v>
      </c>
    </row>
    <row r="31" spans="1:5" x14ac:dyDescent="0.45">
      <c r="A31">
        <v>2050</v>
      </c>
      <c r="B31" t="s">
        <v>419</v>
      </c>
      <c r="C31" t="s">
        <v>430</v>
      </c>
      <c r="D31" s="106">
        <v>76.140667728071804</v>
      </c>
      <c r="E31">
        <v>3.7</v>
      </c>
    </row>
    <row r="32" spans="1:5" x14ac:dyDescent="0.45">
      <c r="A32">
        <v>2050</v>
      </c>
      <c r="B32" t="s">
        <v>420</v>
      </c>
      <c r="C32" t="s">
        <v>428</v>
      </c>
      <c r="D32" s="106">
        <v>60.296369222717402</v>
      </c>
      <c r="E32">
        <v>3</v>
      </c>
    </row>
    <row r="33" spans="1:5" x14ac:dyDescent="0.45">
      <c r="A33">
        <v>2050</v>
      </c>
      <c r="B33" t="s">
        <v>420</v>
      </c>
      <c r="C33" t="s">
        <v>429</v>
      </c>
      <c r="D33" s="106">
        <v>57.599999999999994</v>
      </c>
      <c r="E33">
        <v>3</v>
      </c>
    </row>
    <row r="34" spans="1:5" x14ac:dyDescent="0.45">
      <c r="A34">
        <v>2050</v>
      </c>
      <c r="B34" t="s">
        <v>420</v>
      </c>
      <c r="C34" t="s">
        <v>430</v>
      </c>
      <c r="D34" s="106">
        <v>76.140667728071804</v>
      </c>
      <c r="E34">
        <v>2.75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4.25" x14ac:dyDescent="0.45"/>
  <cols>
    <col min="2" max="2" width="17.265625" customWidth="1"/>
    <col min="3" max="3" width="22.86328125" bestFit="1" customWidth="1"/>
    <col min="4" max="4" width="23.86328125" bestFit="1" customWidth="1"/>
    <col min="5" max="5" width="17.265625" customWidth="1"/>
  </cols>
  <sheetData>
    <row r="1" spans="1:5" x14ac:dyDescent="0.45">
      <c r="A1" s="1" t="s">
        <v>431</v>
      </c>
    </row>
    <row r="2" spans="1:5" x14ac:dyDescent="0.45">
      <c r="A2" s="1" t="s">
        <v>417</v>
      </c>
      <c r="B2" t="s">
        <v>432</v>
      </c>
    </row>
    <row r="4" spans="1:5" x14ac:dyDescent="0.45">
      <c r="A4" s="1" t="s">
        <v>424</v>
      </c>
      <c r="B4" s="1" t="s">
        <v>418</v>
      </c>
      <c r="C4" s="1" t="s">
        <v>425</v>
      </c>
      <c r="D4" s="1" t="s">
        <v>426</v>
      </c>
      <c r="E4" s="1" t="s">
        <v>427</v>
      </c>
    </row>
    <row r="5" spans="1:5" x14ac:dyDescent="0.45">
      <c r="A5">
        <v>2015</v>
      </c>
      <c r="B5" t="s">
        <v>421</v>
      </c>
      <c r="C5" t="s">
        <v>428</v>
      </c>
      <c r="D5" s="107">
        <v>310</v>
      </c>
      <c r="E5">
        <v>2.4500000000000002</v>
      </c>
    </row>
    <row r="6" spans="1:5" x14ac:dyDescent="0.45">
      <c r="A6">
        <v>2015</v>
      </c>
      <c r="B6" t="s">
        <v>421</v>
      </c>
      <c r="C6" t="s">
        <v>429</v>
      </c>
      <c r="D6" s="107">
        <v>310</v>
      </c>
      <c r="E6">
        <v>2.4500000000000002</v>
      </c>
    </row>
    <row r="7" spans="1:5" x14ac:dyDescent="0.45">
      <c r="A7">
        <v>2015</v>
      </c>
      <c r="B7" t="s">
        <v>421</v>
      </c>
      <c r="C7" t="s">
        <v>430</v>
      </c>
      <c r="D7" s="107">
        <v>310</v>
      </c>
      <c r="E7">
        <v>2.4500000000000002</v>
      </c>
    </row>
    <row r="8" spans="1:5" x14ac:dyDescent="0.45">
      <c r="A8">
        <v>2020</v>
      </c>
      <c r="B8" t="s">
        <v>421</v>
      </c>
      <c r="C8" t="s">
        <v>428</v>
      </c>
      <c r="D8" s="107">
        <v>287.51781145613165</v>
      </c>
      <c r="E8">
        <v>3</v>
      </c>
    </row>
    <row r="9" spans="1:5" x14ac:dyDescent="0.45">
      <c r="A9">
        <v>2020</v>
      </c>
      <c r="B9" t="s">
        <v>421</v>
      </c>
      <c r="C9" t="s">
        <v>429</v>
      </c>
      <c r="D9" s="107">
        <v>281.0389027686914</v>
      </c>
      <c r="E9">
        <v>3</v>
      </c>
    </row>
    <row r="10" spans="1:5" x14ac:dyDescent="0.45">
      <c r="A10">
        <v>2020</v>
      </c>
      <c r="B10" t="s">
        <v>421</v>
      </c>
      <c r="C10" t="s">
        <v>430</v>
      </c>
      <c r="D10" s="107">
        <v>302.85282908362865</v>
      </c>
      <c r="E10">
        <v>3</v>
      </c>
    </row>
    <row r="11" spans="1:5" x14ac:dyDescent="0.45">
      <c r="A11">
        <v>2030</v>
      </c>
      <c r="B11" t="s">
        <v>421</v>
      </c>
      <c r="C11" t="s">
        <v>428</v>
      </c>
      <c r="D11" s="107">
        <v>247.326626775699</v>
      </c>
      <c r="E11">
        <v>3.25</v>
      </c>
    </row>
    <row r="12" spans="1:5" x14ac:dyDescent="0.45">
      <c r="A12">
        <v>2030</v>
      </c>
      <c r="B12" t="s">
        <v>421</v>
      </c>
      <c r="C12" t="s">
        <v>429</v>
      </c>
      <c r="D12" s="107">
        <v>219.56945138434571</v>
      </c>
      <c r="E12">
        <v>3.6</v>
      </c>
    </row>
    <row r="13" spans="1:5" x14ac:dyDescent="0.45">
      <c r="A13">
        <v>2030</v>
      </c>
      <c r="B13" t="s">
        <v>421</v>
      </c>
      <c r="C13" t="s">
        <v>430</v>
      </c>
      <c r="D13" s="107">
        <v>289.04903060471639</v>
      </c>
      <c r="E13">
        <v>3</v>
      </c>
    </row>
    <row r="14" spans="1:5" x14ac:dyDescent="0.45">
      <c r="A14">
        <v>2040</v>
      </c>
      <c r="B14" t="s">
        <v>421</v>
      </c>
      <c r="C14" t="s">
        <v>428</v>
      </c>
      <c r="D14" s="107">
        <v>212.75363777446901</v>
      </c>
      <c r="E14">
        <v>3.35</v>
      </c>
    </row>
    <row r="15" spans="1:5" x14ac:dyDescent="0.45">
      <c r="A15">
        <v>2040</v>
      </c>
      <c r="B15" t="s">
        <v>421</v>
      </c>
      <c r="C15" t="s">
        <v>429</v>
      </c>
      <c r="D15" s="107">
        <v>180</v>
      </c>
      <c r="E15">
        <v>3.85</v>
      </c>
    </row>
    <row r="16" spans="1:5" x14ac:dyDescent="0.45">
      <c r="A16">
        <v>2040</v>
      </c>
      <c r="B16" t="s">
        <v>421</v>
      </c>
      <c r="C16" t="s">
        <v>430</v>
      </c>
      <c r="D16" s="107">
        <v>275.87439861905744</v>
      </c>
      <c r="E16">
        <v>3</v>
      </c>
    </row>
    <row r="17" spans="1:5" x14ac:dyDescent="0.45">
      <c r="A17">
        <v>2050</v>
      </c>
      <c r="B17" t="s">
        <v>421</v>
      </c>
      <c r="C17" t="s">
        <v>428</v>
      </c>
      <c r="D17" s="107">
        <v>184.45</v>
      </c>
      <c r="E17">
        <v>3.43</v>
      </c>
    </row>
    <row r="18" spans="1:5" x14ac:dyDescent="0.45">
      <c r="A18">
        <v>2050</v>
      </c>
      <c r="B18" t="s">
        <v>421</v>
      </c>
      <c r="C18" t="s">
        <v>429</v>
      </c>
      <c r="D18" s="107">
        <v>158.1</v>
      </c>
      <c r="E18">
        <v>3.9200000000000004</v>
      </c>
    </row>
    <row r="19" spans="1:5" x14ac:dyDescent="0.45">
      <c r="A19">
        <v>2050</v>
      </c>
      <c r="B19" t="s">
        <v>421</v>
      </c>
      <c r="C19" t="s">
        <v>430</v>
      </c>
      <c r="D19" s="107">
        <v>263.5</v>
      </c>
      <c r="E19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opLeftCell="A40" workbookViewId="0">
      <selection activeCell="B37" sqref="B37"/>
    </sheetView>
  </sheetViews>
  <sheetFormatPr defaultRowHeight="14.25" x14ac:dyDescent="0.45"/>
  <cols>
    <col min="1" max="1" width="59.73046875" bestFit="1" customWidth="1"/>
    <col min="2" max="2" width="12" bestFit="1" customWidth="1"/>
  </cols>
  <sheetData>
    <row r="1" spans="1:33" x14ac:dyDescent="0.45">
      <c r="A1" s="23" t="s">
        <v>13</v>
      </c>
      <c r="B1" s="2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45">
      <c r="A2" s="72" t="s">
        <v>405</v>
      </c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3" x14ac:dyDescent="0.45">
      <c r="A3" s="24" t="s">
        <v>370</v>
      </c>
      <c r="B3">
        <v>2019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45">
      <c r="A4" t="s">
        <v>14</v>
      </c>
      <c r="B4" s="56">
        <f>'EIA AEO Table 4'!C51/SUM('EIA AEO Table 21'!C19:C20)*10^15/10^6</f>
        <v>62500092.615317263</v>
      </c>
      <c r="C4" s="56">
        <f>'EIA AEO Table 4'!D51/SUM('EIA AEO Table 21'!D19:D20)*10^15/10^6</f>
        <v>60217628.949372038</v>
      </c>
      <c r="D4" s="56">
        <f>'EIA AEO Table 4'!E51/SUM('EIA AEO Table 21'!E19:E20)*10^15/10^6</f>
        <v>58201859.492895529</v>
      </c>
      <c r="E4" s="56">
        <f>'EIA AEO Table 4'!F51/SUM('EIA AEO Table 21'!F19:F20)*10^15/10^6</f>
        <v>57370094.341329075</v>
      </c>
      <c r="F4" s="56">
        <f>'EIA AEO Table 4'!G51/SUM('EIA AEO Table 21'!G19:G20)*10^15/10^6</f>
        <v>56502704.951774925</v>
      </c>
      <c r="G4" s="56">
        <f>'EIA AEO Table 4'!H51/SUM('EIA AEO Table 21'!H19:H20)*10^15/10^6</f>
        <v>55650704.015787825</v>
      </c>
      <c r="H4" s="56">
        <f>'EIA AEO Table 4'!I51/SUM('EIA AEO Table 21'!I19:I20)*10^15/10^6</f>
        <v>54743331.507100984</v>
      </c>
      <c r="I4" s="56">
        <f>'EIA AEO Table 4'!J51/SUM('EIA AEO Table 21'!J19:J20)*10^15/10^6</f>
        <v>53800075.349700041</v>
      </c>
      <c r="J4" s="56">
        <f>'EIA AEO Table 4'!K51/SUM('EIA AEO Table 21'!K19:K20)*10^15/10^6</f>
        <v>52887817.264798827</v>
      </c>
      <c r="K4" s="56">
        <f>'EIA AEO Table 4'!L51/SUM('EIA AEO Table 21'!L19:L20)*10^15/10^6</f>
        <v>52020903.675218329</v>
      </c>
      <c r="L4" s="56">
        <f>'EIA AEO Table 4'!M51/SUM('EIA AEO Table 21'!M19:M20)*10^15/10^6</f>
        <v>51223515.28369648</v>
      </c>
      <c r="M4" s="56">
        <f>'EIA AEO Table 4'!N51/SUM('EIA AEO Table 21'!N19:N20)*10^15/10^6</f>
        <v>50445009.116427094</v>
      </c>
      <c r="N4" s="56">
        <f>'EIA AEO Table 4'!O51/SUM('EIA AEO Table 21'!O19:O20)*10^15/10^6</f>
        <v>49722780.611011587</v>
      </c>
      <c r="O4" s="56">
        <f>'EIA AEO Table 4'!P51/SUM('EIA AEO Table 21'!P19:P20)*10^15/10^6</f>
        <v>49035728.043010287</v>
      </c>
      <c r="P4" s="56">
        <f>'EIA AEO Table 4'!Q51/SUM('EIA AEO Table 21'!Q19:Q20)*10^15/10^6</f>
        <v>48354922.487464555</v>
      </c>
      <c r="Q4" s="56">
        <f>'EIA AEO Table 4'!R51/SUM('EIA AEO Table 21'!R19:R20)*10^15/10^6</f>
        <v>47683025.717729077</v>
      </c>
      <c r="R4" s="56">
        <f>'EIA AEO Table 4'!S51/SUM('EIA AEO Table 21'!S19:S20)*10^15/10^6</f>
        <v>47052000.647698306</v>
      </c>
      <c r="S4" s="56">
        <f>'EIA AEO Table 4'!T51/SUM('EIA AEO Table 21'!T19:T20)*10^15/10^6</f>
        <v>46466485.552555121</v>
      </c>
      <c r="T4" s="56">
        <f>'EIA AEO Table 4'!U51/SUM('EIA AEO Table 21'!U19:U20)*10^15/10^6</f>
        <v>45889453.42032256</v>
      </c>
      <c r="U4" s="56">
        <f>'EIA AEO Table 4'!V51/SUM('EIA AEO Table 21'!V19:V20)*10^15/10^6</f>
        <v>45335047.491328448</v>
      </c>
      <c r="V4" s="56">
        <f>'EIA AEO Table 4'!W51/SUM('EIA AEO Table 21'!W19:W20)*10^15/10^6</f>
        <v>44795845.734619737</v>
      </c>
      <c r="W4" s="56">
        <f>'EIA AEO Table 4'!X51/SUM('EIA AEO Table 21'!X19:X20)*10^15/10^6</f>
        <v>44284079.695625208</v>
      </c>
      <c r="X4" s="56">
        <f>'EIA AEO Table 4'!Y51/SUM('EIA AEO Table 21'!Y19:Y20)*10^15/10^6</f>
        <v>43788762.264794208</v>
      </c>
      <c r="Y4" s="56">
        <f>'EIA AEO Table 4'!Z51/SUM('EIA AEO Table 21'!Z19:Z20)*10^15/10^6</f>
        <v>43295264.556348056</v>
      </c>
      <c r="Z4" s="56">
        <f>'EIA AEO Table 4'!AA51/SUM('EIA AEO Table 21'!AA19:AA20)*10^15/10^6</f>
        <v>42811311.154886909</v>
      </c>
      <c r="AA4" s="56">
        <f>'EIA AEO Table 4'!AB51/SUM('EIA AEO Table 21'!AB19:AB20)*10^15/10^6</f>
        <v>42332878.349420615</v>
      </c>
      <c r="AB4" s="56">
        <f>'EIA AEO Table 4'!AC51/SUM('EIA AEO Table 21'!AC19:AC20)*10^15/10^6</f>
        <v>41853808.483795144</v>
      </c>
      <c r="AC4" s="56">
        <f>'EIA AEO Table 4'!AD51/SUM('EIA AEO Table 21'!AD19:AD20)*10^15/10^6</f>
        <v>41374998.389583699</v>
      </c>
      <c r="AD4" s="56">
        <f>'EIA AEO Table 4'!AE51/SUM('EIA AEO Table 21'!AE19:AE20)*10^15/10^6</f>
        <v>40899757.281103238</v>
      </c>
      <c r="AE4" s="56">
        <f>'EIA AEO Table 4'!AF51/SUM('EIA AEO Table 21'!AF19:AF20)*10^15/10^6</f>
        <v>40430344.702276312</v>
      </c>
      <c r="AF4" s="56">
        <f>'EIA AEO Table 4'!AG51/SUM('EIA AEO Table 21'!AG19:AG20)*10^15/10^6</f>
        <v>39970763.669324912</v>
      </c>
      <c r="AG4" s="56">
        <f>'EIA AEO Table 4'!AH51/SUM('EIA AEO Table 21'!AH19:AH20)*10^15/10^6</f>
        <v>39516271.483557969</v>
      </c>
    </row>
    <row r="5" spans="1:33" x14ac:dyDescent="0.45">
      <c r="A5" t="s">
        <v>15</v>
      </c>
      <c r="B5" s="56">
        <f>'EIA AEO Table 4'!C60/'EIA AEO Table 21'!C21*10^15/10^6</f>
        <v>71545788.365786999</v>
      </c>
      <c r="C5" s="56">
        <f>'EIA AEO Table 4'!D60/'EIA AEO Table 21'!D21*10^15/10^6</f>
        <v>68280005.511315182</v>
      </c>
      <c r="D5" s="56">
        <f>'EIA AEO Table 4'!E60/'EIA AEO Table 21'!E21*10^15/10^6</f>
        <v>66089482.742740721</v>
      </c>
      <c r="E5" s="56">
        <f>'EIA AEO Table 4'!F60/'EIA AEO Table 21'!F21*10^15/10^6</f>
        <v>65207772.947406016</v>
      </c>
      <c r="F5" s="56">
        <f>'EIA AEO Table 4'!G60/'EIA AEO Table 21'!G21*10^15/10^6</f>
        <v>64271496.47227522</v>
      </c>
      <c r="G5" s="56">
        <f>'EIA AEO Table 4'!H60/'EIA AEO Table 21'!H21*10^15/10^6</f>
        <v>63300478.831185944</v>
      </c>
      <c r="H5" s="56">
        <f>'EIA AEO Table 4'!I60/'EIA AEO Table 21'!I21*10^15/10^6</f>
        <v>62363742.62317802</v>
      </c>
      <c r="I5" s="56">
        <f>'EIA AEO Table 4'!J60/'EIA AEO Table 21'!J21*10^15/10^6</f>
        <v>61493346.240257047</v>
      </c>
      <c r="J5" s="56">
        <f>'EIA AEO Table 4'!K60/'EIA AEO Table 21'!K21*10^15/10^6</f>
        <v>60759450.482660569</v>
      </c>
      <c r="K5" s="56">
        <f>'EIA AEO Table 4'!L60/'EIA AEO Table 21'!L21*10^15/10^6</f>
        <v>60008315.851525337</v>
      </c>
      <c r="L5" s="56">
        <f>'EIA AEO Table 4'!M60/'EIA AEO Table 21'!M21*10^15/10^6</f>
        <v>59284669.644641891</v>
      </c>
      <c r="M5" s="56">
        <f>'EIA AEO Table 4'!N60/'EIA AEO Table 21'!N21*10^15/10^6</f>
        <v>58599468.163875014</v>
      </c>
      <c r="N5" s="56">
        <f>'EIA AEO Table 4'!O60/'EIA AEO Table 21'!O21*10^15/10^6</f>
        <v>57909244.837861851</v>
      </c>
      <c r="O5" s="56">
        <f>'EIA AEO Table 4'!P60/'EIA AEO Table 21'!P21*10^15/10^6</f>
        <v>57226162.536647156</v>
      </c>
      <c r="P5" s="56">
        <f>'EIA AEO Table 4'!Q60/'EIA AEO Table 21'!Q21*10^15/10^6</f>
        <v>56539313.049528748</v>
      </c>
      <c r="Q5" s="56">
        <f>'EIA AEO Table 4'!R60/'EIA AEO Table 21'!R21*10^15/10^6</f>
        <v>55865788.636467621</v>
      </c>
      <c r="R5" s="56">
        <f>'EIA AEO Table 4'!S60/'EIA AEO Table 21'!S21*10^15/10^6</f>
        <v>55208308.056573853</v>
      </c>
      <c r="S5" s="56">
        <f>'EIA AEO Table 4'!T60/'EIA AEO Table 21'!T21*10^15/10^6</f>
        <v>54567228.158927515</v>
      </c>
      <c r="T5" s="56">
        <f>'EIA AEO Table 4'!U60/'EIA AEO Table 21'!U21*10^15/10^6</f>
        <v>53950789.305443995</v>
      </c>
      <c r="U5" s="56">
        <f>'EIA AEO Table 4'!V60/'EIA AEO Table 21'!V21*10^15/10^6</f>
        <v>53352249.881845057</v>
      </c>
      <c r="V5" s="56">
        <f>'EIA AEO Table 4'!W60/'EIA AEO Table 21'!W21*10^15/10^6</f>
        <v>52748400.864727892</v>
      </c>
      <c r="W5" s="56">
        <f>'EIA AEO Table 4'!X60/'EIA AEO Table 21'!X21*10^15/10^6</f>
        <v>52198369.313672334</v>
      </c>
      <c r="X5" s="56">
        <f>'EIA AEO Table 4'!Y60/'EIA AEO Table 21'!Y21*10^15/10^6</f>
        <v>51641627.521108776</v>
      </c>
      <c r="Y5" s="56">
        <f>'EIA AEO Table 4'!Z60/'EIA AEO Table 21'!Z21*10^15/10^6</f>
        <v>51060369.934496611</v>
      </c>
      <c r="Z5" s="56">
        <f>'EIA AEO Table 4'!AA60/'EIA AEO Table 21'!AA21*10^15/10^6</f>
        <v>50488716.962733321</v>
      </c>
      <c r="AA5" s="56">
        <f>'EIA AEO Table 4'!AB60/'EIA AEO Table 21'!AB21*10^15/10^6</f>
        <v>49938501.269318014</v>
      </c>
      <c r="AB5" s="56">
        <f>'EIA AEO Table 4'!AC60/'EIA AEO Table 21'!AC21*10^15/10^6</f>
        <v>49380173.229069717</v>
      </c>
      <c r="AC5" s="56">
        <f>'EIA AEO Table 4'!AD60/'EIA AEO Table 21'!AD21*10^15/10^6</f>
        <v>48854087.676814049</v>
      </c>
      <c r="AD5" s="56">
        <f>'EIA AEO Table 4'!AE60/'EIA AEO Table 21'!AE21*10^15/10^6</f>
        <v>48331147.007378221</v>
      </c>
      <c r="AE5" s="56">
        <f>'EIA AEO Table 4'!AF60/'EIA AEO Table 21'!AF21*10^15/10^6</f>
        <v>47793707.511164144</v>
      </c>
      <c r="AF5" s="56">
        <f>'EIA AEO Table 4'!AG60/'EIA AEO Table 21'!AG21*10^15/10^6</f>
        <v>47274133.704891711</v>
      </c>
      <c r="AG5" s="56">
        <f>'EIA AEO Table 4'!AH60/'EIA AEO Table 21'!AH21*10^15/10^6</f>
        <v>46771428.550289176</v>
      </c>
    </row>
    <row r="6" spans="1:33" x14ac:dyDescent="0.45">
      <c r="A6" t="s">
        <v>399</v>
      </c>
      <c r="B6" s="56">
        <f>'EIA AEO Table 4'!C72/'EIA AEO Table 21'!C24*10^15/10^6</f>
        <v>159526029.72058403</v>
      </c>
      <c r="C6" s="56">
        <f>'EIA AEO Table 4'!D72/'EIA AEO Table 21'!D24*10^15/10^6</f>
        <v>151880510.79262671</v>
      </c>
      <c r="D6" s="56">
        <f>'EIA AEO Table 4'!E72/'EIA AEO Table 21'!E24*10^15/10^6</f>
        <v>145798523.79815739</v>
      </c>
      <c r="E6" s="56">
        <f>'EIA AEO Table 4'!F72/'EIA AEO Table 21'!F24*10^15/10^6</f>
        <v>144627743.69661206</v>
      </c>
      <c r="F6" s="56">
        <f>'EIA AEO Table 4'!G72/'EIA AEO Table 21'!G24*10^15/10^6</f>
        <v>143917537.85326645</v>
      </c>
      <c r="G6" s="56">
        <f>'EIA AEO Table 4'!H72/'EIA AEO Table 21'!H24*10^15/10^6</f>
        <v>143547473.68250155</v>
      </c>
      <c r="H6" s="56">
        <f>'EIA AEO Table 4'!I72/'EIA AEO Table 21'!I24*10^15/10^6</f>
        <v>142945070.50183797</v>
      </c>
      <c r="I6" s="56">
        <f>'EIA AEO Table 4'!J72/'EIA AEO Table 21'!J24*10^15/10^6</f>
        <v>142509374.44006196</v>
      </c>
      <c r="J6" s="56">
        <f>'EIA AEO Table 4'!K72/'EIA AEO Table 21'!K24*10^15/10^6</f>
        <v>141643252.2407507</v>
      </c>
      <c r="K6" s="56">
        <f>'EIA AEO Table 4'!L72/'EIA AEO Table 21'!L24*10^15/10^6</f>
        <v>140999628.49712801</v>
      </c>
      <c r="L6" s="56">
        <f>'EIA AEO Table 4'!M72/'EIA AEO Table 21'!M24*10^15/10^6</f>
        <v>140323205.40639874</v>
      </c>
      <c r="M6" s="56">
        <f>'EIA AEO Table 4'!N72/'EIA AEO Table 21'!N24*10^15/10^6</f>
        <v>139424432.37749603</v>
      </c>
      <c r="N6" s="56">
        <f>'EIA AEO Table 4'!O72/'EIA AEO Table 21'!O24*10^15/10^6</f>
        <v>138637002.24860209</v>
      </c>
      <c r="O6" s="56">
        <f>'EIA AEO Table 4'!P72/'EIA AEO Table 21'!P24*10^15/10^6</f>
        <v>137771412.05151513</v>
      </c>
      <c r="P6" s="56">
        <f>'EIA AEO Table 4'!Q72/'EIA AEO Table 21'!Q24*10^15/10^6</f>
        <v>137192275.92666626</v>
      </c>
      <c r="Q6" s="56">
        <f>'EIA AEO Table 4'!R72/'EIA AEO Table 21'!R24*10^15/10^6</f>
        <v>136522121.3269771</v>
      </c>
      <c r="R6" s="56">
        <f>'EIA AEO Table 4'!S72/'EIA AEO Table 21'!S24*10^15/10^6</f>
        <v>135829157.19099459</v>
      </c>
      <c r="S6" s="56">
        <f>'EIA AEO Table 4'!T72/'EIA AEO Table 21'!T24*10^15/10^6</f>
        <v>135099614.73833889</v>
      </c>
      <c r="T6" s="56">
        <f>'EIA AEO Table 4'!U72/'EIA AEO Table 21'!U24*10^15/10^6</f>
        <v>134287333.11379361</v>
      </c>
      <c r="U6" s="56">
        <f>'EIA AEO Table 4'!V72/'EIA AEO Table 21'!V24*10^15/10^6</f>
        <v>133560759.64428999</v>
      </c>
      <c r="V6" s="56">
        <f>'EIA AEO Table 4'!W72/'EIA AEO Table 21'!W24*10^15/10^6</f>
        <v>132922574.88583767</v>
      </c>
      <c r="W6" s="56">
        <f>'EIA AEO Table 4'!X72/'EIA AEO Table 21'!X24*10^15/10^6</f>
        <v>132086430.33603276</v>
      </c>
      <c r="X6" s="56">
        <f>'EIA AEO Table 4'!Y72/'EIA AEO Table 21'!Y24*10^15/10^6</f>
        <v>131375017.21365687</v>
      </c>
      <c r="Y6" s="56">
        <f>'EIA AEO Table 4'!Z72/'EIA AEO Table 21'!Z24*10^15/10^6</f>
        <v>131012633.396108</v>
      </c>
      <c r="Z6" s="56">
        <f>'EIA AEO Table 4'!AA72/'EIA AEO Table 21'!AA24*10^15/10^6</f>
        <v>130698275.5132722</v>
      </c>
      <c r="AA6" s="56">
        <f>'EIA AEO Table 4'!AB72/'EIA AEO Table 21'!AB24*10^15/10^6</f>
        <v>130360155.64027645</v>
      </c>
      <c r="AB6" s="56">
        <f>'EIA AEO Table 4'!AC72/'EIA AEO Table 21'!AC24*10^15/10^6</f>
        <v>130279591.62520729</v>
      </c>
      <c r="AC6" s="56">
        <f>'EIA AEO Table 4'!AD72/'EIA AEO Table 21'!AD24*10^15/10^6</f>
        <v>130049869.19555265</v>
      </c>
      <c r="AD6" s="56">
        <f>'EIA AEO Table 4'!AE72/'EIA AEO Table 21'!AE24*10^15/10^6</f>
        <v>129940455.1362243</v>
      </c>
      <c r="AE6" s="56">
        <f>'EIA AEO Table 4'!AF72/'EIA AEO Table 21'!AF24*10^15/10^6</f>
        <v>129914292.66861388</v>
      </c>
      <c r="AF6" s="56">
        <f>'EIA AEO Table 4'!AG72/'EIA AEO Table 21'!AG24*10^15/10^6</f>
        <v>129876493.11327352</v>
      </c>
      <c r="AG6" s="56">
        <f>'EIA AEO Table 4'!AH72/'EIA AEO Table 21'!AH24*10^15/10^6</f>
        <v>129659045.97500777</v>
      </c>
    </row>
    <row r="8" spans="1:33" x14ac:dyDescent="0.45">
      <c r="A8" s="24" t="s">
        <v>371</v>
      </c>
      <c r="B8">
        <v>2017</v>
      </c>
      <c r="C8">
        <v>2020</v>
      </c>
      <c r="D8">
        <v>2030</v>
      </c>
      <c r="E8">
        <v>2040</v>
      </c>
      <c r="F8">
        <v>2050</v>
      </c>
    </row>
    <row r="9" spans="1:33" x14ac:dyDescent="0.45">
      <c r="A9" t="s">
        <v>452</v>
      </c>
      <c r="B9">
        <f>'EIA Costs'!E48-'EIA Costs'!E10</f>
        <v>3050</v>
      </c>
      <c r="C9">
        <f>'EIA Costs'!H48-'EIA Costs'!H10</f>
        <v>2860</v>
      </c>
      <c r="D9">
        <f>'EIA Costs'!J48-'EIA Costs'!J10</f>
        <v>2910</v>
      </c>
      <c r="E9">
        <f>'EIA Costs'!L48-'EIA Costs'!L10</f>
        <v>2910</v>
      </c>
      <c r="F9">
        <f>'EIA Costs'!N48-'EIA Costs'!N10</f>
        <v>2910</v>
      </c>
    </row>
    <row r="10" spans="1:33" x14ac:dyDescent="0.45">
      <c r="A10" t="s">
        <v>453</v>
      </c>
      <c r="B10">
        <f>'EIA Costs'!E48-AVERAGE('EIA Costs'!E23:E24)</f>
        <v>975</v>
      </c>
      <c r="C10">
        <f>'EIA Costs'!H48-AVERAGE('EIA Costs'!H23:H24)</f>
        <v>975</v>
      </c>
      <c r="D10">
        <f>'EIA Costs'!J48-AVERAGE('EIA Costs'!J23:J24)</f>
        <v>925</v>
      </c>
      <c r="E10">
        <f>'EIA Costs'!L48-AVERAGE('EIA Costs'!L23:L24)</f>
        <v>925</v>
      </c>
      <c r="F10">
        <f>'EIA Costs'!N48-AVERAGE('EIA Costs'!N23:N24)</f>
        <v>925</v>
      </c>
    </row>
    <row r="11" spans="1:33" x14ac:dyDescent="0.45">
      <c r="A11" t="s">
        <v>465</v>
      </c>
      <c r="B11">
        <f>'EIA Costs'!E48-'EIA Costs'!D36</f>
        <v>400</v>
      </c>
      <c r="C11">
        <f>'EIA Costs'!H48-'EIA Costs'!F36</f>
        <v>400</v>
      </c>
      <c r="D11">
        <f>'EIA Costs'!J48-'EIA Costs'!H36</f>
        <v>350</v>
      </c>
      <c r="E11">
        <f>'EIA Costs'!L48-'EIA Costs'!J36</f>
        <v>250</v>
      </c>
      <c r="F11">
        <f>'EIA Costs'!N48-'EIA Costs'!L36</f>
        <v>150</v>
      </c>
    </row>
    <row r="13" spans="1:33" x14ac:dyDescent="0.45">
      <c r="A13" s="24" t="s">
        <v>398</v>
      </c>
      <c r="B13">
        <v>2019</v>
      </c>
      <c r="C13">
        <v>2020</v>
      </c>
      <c r="D13">
        <v>2021</v>
      </c>
      <c r="E13">
        <v>2022</v>
      </c>
      <c r="F13">
        <v>2023</v>
      </c>
      <c r="G13">
        <v>2024</v>
      </c>
      <c r="H13">
        <v>2025</v>
      </c>
      <c r="I13">
        <v>2026</v>
      </c>
      <c r="J13">
        <v>2027</v>
      </c>
      <c r="K13">
        <v>2028</v>
      </c>
      <c r="L13">
        <v>2029</v>
      </c>
      <c r="M13">
        <v>2030</v>
      </c>
      <c r="N13">
        <v>2031</v>
      </c>
      <c r="O13">
        <v>2032</v>
      </c>
      <c r="P13">
        <v>2033</v>
      </c>
      <c r="Q13">
        <v>2034</v>
      </c>
      <c r="R13">
        <v>2035</v>
      </c>
      <c r="S13">
        <v>2036</v>
      </c>
      <c r="T13">
        <v>2037</v>
      </c>
      <c r="U13">
        <v>2038</v>
      </c>
      <c r="V13">
        <v>2039</v>
      </c>
      <c r="W13">
        <v>2040</v>
      </c>
      <c r="X13">
        <v>2041</v>
      </c>
      <c r="Y13">
        <v>2042</v>
      </c>
      <c r="Z13">
        <v>2043</v>
      </c>
      <c r="AA13">
        <v>2044</v>
      </c>
      <c r="AB13">
        <v>2045</v>
      </c>
      <c r="AC13">
        <v>2046</v>
      </c>
      <c r="AD13">
        <v>2047</v>
      </c>
      <c r="AE13">
        <v>2048</v>
      </c>
      <c r="AF13">
        <v>2049</v>
      </c>
      <c r="AG13">
        <v>2050</v>
      </c>
    </row>
    <row r="14" spans="1:33" x14ac:dyDescent="0.45">
      <c r="A14" t="s">
        <v>456</v>
      </c>
      <c r="B14">
        <f>(TREND($B$9:$C$9,$B$8:$C$8,B$13))*(About!$A$53)</f>
        <v>2738.1682169277724</v>
      </c>
      <c r="C14">
        <f>(TREND($B$9:$C$9,$B$8:$C$8,C$13))*(About!$A$53)</f>
        <v>2678.8464425587467</v>
      </c>
      <c r="D14">
        <f>(TREND($C$9:$D$9,$C$8:$D$8,D$13))*(About!$A$53)</f>
        <v>2683.529740535248</v>
      </c>
      <c r="E14">
        <f>(TREND($C$9:$D$9,$C$8:$D$8,E$13))*(About!$A$53)</f>
        <v>2688.2130385117493</v>
      </c>
      <c r="F14">
        <f>(TREND($C$9:$D$9,$C$8:$D$8,F$13))*(About!$A$53)</f>
        <v>2692.8963364882507</v>
      </c>
      <c r="G14">
        <f>(TREND($C$9:$D$9,$C$8:$D$8,G$13))*(About!$A$53)</f>
        <v>2697.579634464752</v>
      </c>
      <c r="H14">
        <f>(TREND($C$9:$D$9,$C$8:$D$8,H$13))*(About!$A$53)</f>
        <v>2702.2629324412533</v>
      </c>
      <c r="I14">
        <f>(TREND($C$9:$D$9,$C$8:$D$8,I$13))*(About!$A$53)</f>
        <v>2706.9462304177546</v>
      </c>
      <c r="J14">
        <f>(TREND($C$9:$D$9,$C$8:$D$8,J$13))*(About!$A$53)</f>
        <v>2711.6295283942559</v>
      </c>
      <c r="K14">
        <f>(TREND($C$9:$D$9,$C$8:$D$8,K$13))*(About!$A$53)</f>
        <v>2716.3128263707572</v>
      </c>
      <c r="L14">
        <f>(TREND($C$9:$D$9,$C$8:$D$8,L$13))*(About!$A$53)</f>
        <v>2720.9961243472585</v>
      </c>
      <c r="M14">
        <f>(TREND($C$9:$D$9,$C$8:$D$8,M$13))*(About!$A$53)</f>
        <v>2725.6794223237598</v>
      </c>
      <c r="N14">
        <f>(TREND($D$9:$F$9,$D$8:$F$8,N$13))*(About!$A$53)</f>
        <v>2725.6794223237598</v>
      </c>
      <c r="O14">
        <f>(TREND($D$9:$F$9,$D$8:$F$8,O$13))*(About!$A$53)</f>
        <v>2725.6794223237598</v>
      </c>
      <c r="P14">
        <f>(TREND($D$9:$F$9,$D$8:$F$8,P$13))*(About!$A$53)</f>
        <v>2725.6794223237598</v>
      </c>
      <c r="Q14">
        <f>(TREND($D$9:$F$9,$D$8:$F$8,Q$13))*(About!$A$53)</f>
        <v>2725.6794223237598</v>
      </c>
      <c r="R14">
        <f>(TREND($D$9:$F$9,$D$8:$F$8,R$13))*(About!$A$53)</f>
        <v>2725.6794223237598</v>
      </c>
      <c r="S14">
        <f>(TREND($D$9:$F$9,$D$8:$F$8,S$13))*(About!$A$53)</f>
        <v>2725.6794223237598</v>
      </c>
      <c r="T14">
        <f>(TREND($D$9:$F$9,$D$8:$F$8,T$13))*(About!$A$53)</f>
        <v>2725.6794223237598</v>
      </c>
      <c r="U14">
        <f>(TREND($D$9:$F$9,$D$8:$F$8,U$13))*(About!$A$53)</f>
        <v>2725.6794223237598</v>
      </c>
      <c r="V14">
        <f>(TREND($D$9:$F$9,$D$8:$F$8,V$13))*(About!$A$53)</f>
        <v>2725.6794223237598</v>
      </c>
      <c r="W14">
        <f>(TREND($D$9:$F$9,$D$8:$F$8,W$13))*(About!$A$53)</f>
        <v>2725.6794223237598</v>
      </c>
      <c r="X14">
        <f>(TREND($D$9:$F$9,$D$8:$F$8,X$13))*(About!$A$53)</f>
        <v>2725.6794223237598</v>
      </c>
      <c r="Y14">
        <f>(TREND($D$9:$F$9,$D$8:$F$8,Y$13))*(About!$A$53)</f>
        <v>2725.6794223237598</v>
      </c>
      <c r="Z14">
        <f>(TREND($D$9:$F$9,$D$8:$F$8,Z$13))*(About!$A$53)</f>
        <v>2725.6794223237598</v>
      </c>
      <c r="AA14">
        <f>(TREND($D$9:$F$9,$D$8:$F$8,AA$13))*(About!$A$53)</f>
        <v>2725.6794223237598</v>
      </c>
      <c r="AB14">
        <f>(TREND($D$9:$F$9,$D$8:$F$8,AB$13))*(About!$A$53)</f>
        <v>2725.6794223237598</v>
      </c>
      <c r="AC14">
        <f>(TREND($D$9:$F$9,$D$8:$F$8,AC$13))*(About!$A$53)</f>
        <v>2725.6794223237598</v>
      </c>
      <c r="AD14">
        <f>(TREND($D$9:$F$9,$D$8:$F$8,AD$13))*(About!$A$53)</f>
        <v>2725.6794223237598</v>
      </c>
      <c r="AE14">
        <f>(TREND($D$9:$F$9,$D$8:$F$8,AE$13))*(About!$A$53)</f>
        <v>2725.6794223237598</v>
      </c>
      <c r="AF14">
        <f>(TREND($D$9:$F$9,$D$8:$F$8,AF$13))*(About!$A$53)</f>
        <v>2725.6794223237598</v>
      </c>
      <c r="AG14">
        <f>(TREND($D$9:$F$9,$D$8:$F$8,AG$13))*(About!$A$53)</f>
        <v>2725.6794223237598</v>
      </c>
    </row>
    <row r="15" spans="1:33" x14ac:dyDescent="0.45">
      <c r="A15" t="s">
        <v>457</v>
      </c>
      <c r="B15">
        <f>(TREND($B$10:$C$10,$B$8:$C$8,B$13))*(About!$A$53)</f>
        <v>913.24310541775458</v>
      </c>
      <c r="C15">
        <f>(TREND($B$10:$C$10,$B$8:$C$8,C$13))*(About!$A$53)</f>
        <v>913.24310541775458</v>
      </c>
      <c r="D15">
        <f>(TREND($C$10:$D$10,$C$8:$D$8,D$13))*(About!$A$53)</f>
        <v>908.55980744125327</v>
      </c>
      <c r="E15">
        <f>(TREND($C$10:$D$10,$C$8:$D$8,E$13))*(About!$A$53)</f>
        <v>903.87650946475196</v>
      </c>
      <c r="F15">
        <f>(TREND($C$10:$D$10,$C$8:$D$8,F$13))*(About!$A$53)</f>
        <v>899.19321148825065</v>
      </c>
      <c r="G15">
        <f>(TREND($C$10:$D$10,$C$8:$D$8,G$13))*(About!$A$53)</f>
        <v>894.50991351174935</v>
      </c>
      <c r="H15">
        <f>(TREND($C$10:$D$10,$C$8:$D$8,H$13))*(About!$A$53)</f>
        <v>889.82661553524804</v>
      </c>
      <c r="I15">
        <f>(TREND($C$10:$D$10,$C$8:$D$8,I$13))*(About!$A$53)</f>
        <v>885.14331755874673</v>
      </c>
      <c r="J15">
        <f>(TREND($C$10:$D$10,$C$8:$D$8,J$13))*(About!$A$53)</f>
        <v>880.46001958224542</v>
      </c>
      <c r="K15">
        <f>(TREND($C$10:$D$10,$C$8:$D$8,K$13))*(About!$A$53)</f>
        <v>875.77672160574411</v>
      </c>
      <c r="L15">
        <f>(TREND($C$10:$D$10,$C$8:$D$8,L$13))*(About!$A$53)</f>
        <v>871.09342362924281</v>
      </c>
      <c r="M15">
        <f>(TREND($C$10:$D$10,$C$8:$D$8,M$13))*(About!$A$53)</f>
        <v>866.4101256527415</v>
      </c>
      <c r="N15">
        <f>(TREND($D$10:$F$10,$D$8:$F$8,N$13))*(About!$A$53)</f>
        <v>866.4101256527415</v>
      </c>
      <c r="O15">
        <f>(TREND($D$10:$F$10,$D$8:$F$8,O$13))*(About!$A$53)</f>
        <v>866.4101256527415</v>
      </c>
      <c r="P15">
        <f>(TREND($D$10:$F$10,$D$8:$F$8,P$13))*(About!$A$53)</f>
        <v>866.4101256527415</v>
      </c>
      <c r="Q15">
        <f>(TREND($D$10:$F$10,$D$8:$F$8,Q$13))*(About!$A$53)</f>
        <v>866.4101256527415</v>
      </c>
      <c r="R15">
        <f>(TREND($D$10:$F$10,$D$8:$F$8,R$13))*(About!$A$53)</f>
        <v>866.4101256527415</v>
      </c>
      <c r="S15">
        <f>(TREND($D$10:$F$10,$D$8:$F$8,S$13))*(About!$A$53)</f>
        <v>866.4101256527415</v>
      </c>
      <c r="T15">
        <f>(TREND($D$10:$F$10,$D$8:$F$8,T$13))*(About!$A$53)</f>
        <v>866.4101256527415</v>
      </c>
      <c r="U15">
        <f>(TREND($D$10:$F$10,$D$8:$F$8,U$13))*(About!$A$53)</f>
        <v>866.4101256527415</v>
      </c>
      <c r="V15">
        <f>(TREND($D$10:$F$10,$D$8:$F$8,V$13))*(About!$A$53)</f>
        <v>866.4101256527415</v>
      </c>
      <c r="W15">
        <f>(TREND($D$10:$F$10,$D$8:$F$8,W$13))*(About!$A$53)</f>
        <v>866.4101256527415</v>
      </c>
      <c r="X15">
        <f>(TREND($D$10:$F$10,$D$8:$F$8,X$13))*(About!$A$53)</f>
        <v>866.4101256527415</v>
      </c>
      <c r="Y15">
        <f>(TREND($D$10:$F$10,$D$8:$F$8,Y$13))*(About!$A$53)</f>
        <v>866.4101256527415</v>
      </c>
      <c r="Z15">
        <f>(TREND($D$10:$F$10,$D$8:$F$8,Z$13))*(About!$A$53)</f>
        <v>866.4101256527415</v>
      </c>
      <c r="AA15">
        <f>(TREND($D$10:$F$10,$D$8:$F$8,AA$13))*(About!$A$53)</f>
        <v>866.4101256527415</v>
      </c>
      <c r="AB15">
        <f>(TREND($D$10:$F$10,$D$8:$F$8,AB$13))*(About!$A$53)</f>
        <v>866.4101256527415</v>
      </c>
      <c r="AC15">
        <f>(TREND($D$10:$F$10,$D$8:$F$8,AC$13))*(About!$A$53)</f>
        <v>866.4101256527415</v>
      </c>
      <c r="AD15">
        <f>(TREND($D$10:$F$10,$D$8:$F$8,AD$13))*(About!$A$53)</f>
        <v>866.4101256527415</v>
      </c>
      <c r="AE15">
        <f>(TREND($D$10:$F$10,$D$8:$F$8,AE$13))*(About!$A$53)</f>
        <v>866.4101256527415</v>
      </c>
      <c r="AF15">
        <f>(TREND($D$10:$F$10,$D$8:$F$8,AF$13))*(About!$A$53)</f>
        <v>866.4101256527415</v>
      </c>
      <c r="AG15">
        <f>(TREND($D$10:$F$10,$D$8:$F$8,AG$13))*(About!$A$53)</f>
        <v>866.4101256527415</v>
      </c>
    </row>
    <row r="16" spans="1:33" x14ac:dyDescent="0.45">
      <c r="A16" t="s">
        <v>466</v>
      </c>
      <c r="B16">
        <f>(TREND($B$11:$C$11,$B$8:$C$8,B$13))*(About!$A$53)</f>
        <v>374.66383812010446</v>
      </c>
      <c r="C16">
        <f>(TREND($B$11:$C$11,$B$8:$C$8,C$13))*(About!$A$53)</f>
        <v>374.66383812010446</v>
      </c>
      <c r="D16">
        <f>(TREND($C$11:$D$11,$C$8:$D$8,D$13))*(About!$A$53)</f>
        <v>369.98054014360315</v>
      </c>
      <c r="E16">
        <f>(TREND($C$11:$D$11,$C$8:$D$8,E$13))*(About!$A$53)</f>
        <v>365.29724216710184</v>
      </c>
      <c r="F16">
        <f>(TREND($C$11:$D$11,$C$8:$D$8,F$13))*(About!$A$53)</f>
        <v>360.61394419060053</v>
      </c>
      <c r="G16">
        <f>(TREND($C$11:$D$11,$C$8:$D$8,G$13))*(About!$A$53)</f>
        <v>355.93064621409923</v>
      </c>
      <c r="H16">
        <f>(TREND($C$11:$D$11,$C$8:$D$8,H$13))*(About!$A$53)</f>
        <v>351.24734823759792</v>
      </c>
      <c r="I16">
        <f>(TREND($C$11:$D$11,$C$8:$D$8,I$13))*(About!$A$53)</f>
        <v>346.56405026109661</v>
      </c>
      <c r="J16">
        <f>(TREND($C$11:$D$11,$C$8:$D$8,J$13))*(About!$A$53)</f>
        <v>341.8807522845953</v>
      </c>
      <c r="K16">
        <f>(TREND($C$11:$D$11,$C$8:$D$8,K$13))*(About!$A$53)</f>
        <v>337.197454308094</v>
      </c>
      <c r="L16">
        <f>(TREND($C$11:$D$11,$C$8:$D$8,L$13))*(About!$A$53)</f>
        <v>332.51415633159269</v>
      </c>
      <c r="M16">
        <f>(TREND($C$11:$D$11,$C$8:$D$8,M$13))*(About!$A$53)</f>
        <v>327.83085835509138</v>
      </c>
      <c r="N16">
        <f>(TREND($D$11:$F$11,$D$8:$F$8,N$13))*(About!$A$53)</f>
        <v>318.46426240208876</v>
      </c>
      <c r="O16">
        <f>(TREND($D$11:$F$11,$D$8:$F$8,O$13))*(About!$A$53)</f>
        <v>309.09766644908615</v>
      </c>
      <c r="P16">
        <f>(TREND($D$11:$F$11,$D$8:$F$8,P$13))*(About!$A$53)</f>
        <v>299.73107049608353</v>
      </c>
      <c r="Q16">
        <f>(TREND($D$11:$F$11,$D$8:$F$8,Q$13))*(About!$A$53)</f>
        <v>290.36447454308092</v>
      </c>
      <c r="R16">
        <f>(TREND($D$11:$F$11,$D$8:$F$8,R$13))*(About!$A$53)</f>
        <v>280.99787859007836</v>
      </c>
      <c r="S16">
        <f>(TREND($D$11:$F$11,$D$8:$F$8,S$13))*(About!$A$53)</f>
        <v>271.63128263707574</v>
      </c>
      <c r="T16">
        <f>(TREND($D$11:$F$11,$D$8:$F$8,T$13))*(About!$A$53)</f>
        <v>262.26468668407313</v>
      </c>
      <c r="U16">
        <f>(TREND($D$11:$F$11,$D$8:$F$8,U$13))*(About!$A$53)</f>
        <v>252.89809073107051</v>
      </c>
      <c r="V16">
        <f>(TREND($D$11:$F$11,$D$8:$F$8,V$13))*(About!$A$53)</f>
        <v>243.53149477806789</v>
      </c>
      <c r="W16">
        <f>(TREND($D$11:$F$11,$D$8:$F$8,W$13))*(About!$A$53)</f>
        <v>234.16489882506528</v>
      </c>
      <c r="X16">
        <f>(TREND($D$11:$F$11,$D$8:$F$8,X$13))*(About!$A$53)</f>
        <v>224.79830287206266</v>
      </c>
      <c r="Y16">
        <f>(TREND($D$11:$F$11,$D$8:$F$8,Y$13))*(About!$A$53)</f>
        <v>215.43170691906005</v>
      </c>
      <c r="Z16">
        <f>(TREND($D$11:$F$11,$D$8:$F$8,Z$13))*(About!$A$53)</f>
        <v>206.06511096605743</v>
      </c>
      <c r="AA16">
        <f>(TREND($D$11:$F$11,$D$8:$F$8,AA$13))*(About!$A$53)</f>
        <v>196.69851501305484</v>
      </c>
      <c r="AB16">
        <f>(TREND($D$11:$F$11,$D$8:$F$8,AB$13))*(About!$A$53)</f>
        <v>187.33191906005223</v>
      </c>
      <c r="AC16">
        <f>(TREND($D$11:$F$11,$D$8:$F$8,AC$13))*(About!$A$53)</f>
        <v>177.96532310704961</v>
      </c>
      <c r="AD16">
        <f>(TREND($D$11:$F$11,$D$8:$F$8,AD$13))*(About!$A$53)</f>
        <v>168.598727154047</v>
      </c>
      <c r="AE16">
        <f>(TREND($D$11:$F$11,$D$8:$F$8,AE$13))*(About!$A$53)</f>
        <v>159.23213120104438</v>
      </c>
      <c r="AF16">
        <f>(TREND($D$11:$F$11,$D$8:$F$8,AF$13))*(About!$A$53)</f>
        <v>149.86553524804177</v>
      </c>
      <c r="AG16">
        <f>(TREND($D$11:$F$11,$D$8:$F$8,AG$13))*(About!$A$53)</f>
        <v>140.49893929503918</v>
      </c>
    </row>
    <row r="18" spans="1:33" x14ac:dyDescent="0.45">
      <c r="A18" s="24" t="s">
        <v>404</v>
      </c>
      <c r="B18">
        <v>2019</v>
      </c>
      <c r="C18">
        <v>2020</v>
      </c>
      <c r="D18">
        <v>2021</v>
      </c>
      <c r="E18">
        <v>2022</v>
      </c>
      <c r="F18">
        <v>2023</v>
      </c>
      <c r="G18">
        <v>2024</v>
      </c>
      <c r="H18">
        <v>2025</v>
      </c>
      <c r="I18">
        <v>2026</v>
      </c>
      <c r="J18">
        <v>2027</v>
      </c>
      <c r="K18">
        <v>2028</v>
      </c>
      <c r="L18">
        <v>2029</v>
      </c>
      <c r="M18">
        <v>2030</v>
      </c>
      <c r="N18">
        <v>2031</v>
      </c>
      <c r="O18">
        <v>2032</v>
      </c>
      <c r="P18">
        <v>2033</v>
      </c>
      <c r="Q18">
        <v>2034</v>
      </c>
      <c r="R18">
        <v>2035</v>
      </c>
      <c r="S18">
        <v>2036</v>
      </c>
      <c r="T18">
        <v>2037</v>
      </c>
      <c r="U18">
        <v>2038</v>
      </c>
      <c r="V18">
        <v>2039</v>
      </c>
      <c r="W18">
        <v>2040</v>
      </c>
      <c r="X18">
        <v>2041</v>
      </c>
      <c r="Y18">
        <v>2042</v>
      </c>
      <c r="Z18">
        <v>2043</v>
      </c>
      <c r="AA18">
        <v>2044</v>
      </c>
      <c r="AB18">
        <v>2045</v>
      </c>
      <c r="AC18">
        <v>2046</v>
      </c>
      <c r="AD18">
        <v>2047</v>
      </c>
      <c r="AE18">
        <v>2048</v>
      </c>
      <c r="AF18">
        <v>2049</v>
      </c>
      <c r="AG18">
        <v>2050</v>
      </c>
    </row>
    <row r="19" spans="1:33" x14ac:dyDescent="0.45">
      <c r="A19" t="s">
        <v>14</v>
      </c>
      <c r="B19" s="56">
        <f t="shared" ref="B19:AG19" si="0">B14/B4</f>
        <v>4.3810626550283121E-5</v>
      </c>
      <c r="C19" s="56">
        <f t="shared" si="0"/>
        <v>4.4486083050712385E-5</v>
      </c>
      <c r="D19" s="56">
        <f t="shared" si="0"/>
        <v>4.6107285298381502E-5</v>
      </c>
      <c r="E19" s="56">
        <f t="shared" si="0"/>
        <v>4.6857392677759235E-5</v>
      </c>
      <c r="F19" s="56">
        <f t="shared" si="0"/>
        <v>4.7659600346331003E-5</v>
      </c>
      <c r="G19" s="56">
        <f t="shared" si="0"/>
        <v>4.8473414347093652E-5</v>
      </c>
      <c r="H19" s="56">
        <f t="shared" si="0"/>
        <v>4.9362412882941398E-5</v>
      </c>
      <c r="I19" s="56">
        <f t="shared" si="0"/>
        <v>5.0314915226839864E-5</v>
      </c>
      <c r="J19" s="56">
        <f t="shared" si="0"/>
        <v>5.127134505887554E-5</v>
      </c>
      <c r="K19" s="56">
        <f t="shared" si="0"/>
        <v>5.2215794699174977E-5</v>
      </c>
      <c r="L19" s="56">
        <f t="shared" si="0"/>
        <v>5.3120058419990992E-5</v>
      </c>
      <c r="M19" s="56">
        <f t="shared" si="0"/>
        <v>5.4032687674471248E-5</v>
      </c>
      <c r="N19" s="56">
        <f t="shared" si="0"/>
        <v>5.4817518023522041E-5</v>
      </c>
      <c r="O19" s="56">
        <f t="shared" si="0"/>
        <v>5.5585580781690607E-5</v>
      </c>
      <c r="P19" s="56">
        <f t="shared" si="0"/>
        <v>5.6368189257884971E-5</v>
      </c>
      <c r="Q19" s="56">
        <f t="shared" si="0"/>
        <v>5.7162467802673896E-5</v>
      </c>
      <c r="R19" s="56">
        <f t="shared" si="0"/>
        <v>5.7929086644631229E-5</v>
      </c>
      <c r="S19" s="56">
        <f t="shared" si="0"/>
        <v>5.8659039733937415E-5</v>
      </c>
      <c r="T19" s="56">
        <f t="shared" si="0"/>
        <v>5.9396641693637346E-5</v>
      </c>
      <c r="U19" s="56">
        <f t="shared" si="0"/>
        <v>6.0123007985049965E-5</v>
      </c>
      <c r="V19" s="56">
        <f t="shared" si="0"/>
        <v>6.0846700796124561E-5</v>
      </c>
      <c r="W19" s="56">
        <f t="shared" si="0"/>
        <v>6.1549871670767213E-5</v>
      </c>
      <c r="X19" s="56">
        <f t="shared" si="0"/>
        <v>6.2246094233980726E-5</v>
      </c>
      <c r="Y19" s="56">
        <f t="shared" si="0"/>
        <v>6.2955601501783965E-5</v>
      </c>
      <c r="Z19" s="56">
        <f t="shared" si="0"/>
        <v>6.3667272708900057E-5</v>
      </c>
      <c r="AA19" s="56">
        <f t="shared" si="0"/>
        <v>6.4386820093490394E-5</v>
      </c>
      <c r="AB19" s="56">
        <f t="shared" si="0"/>
        <v>6.5123808825643227E-5</v>
      </c>
      <c r="AC19" s="56">
        <f t="shared" si="0"/>
        <v>6.587745083779771E-5</v>
      </c>
      <c r="AD19" s="56">
        <f t="shared" si="0"/>
        <v>6.6642924152097475E-5</v>
      </c>
      <c r="AE19" s="56">
        <f t="shared" si="0"/>
        <v>6.7416675331246891E-5</v>
      </c>
      <c r="AF19" s="56">
        <f t="shared" si="0"/>
        <v>6.8191827528568089E-5</v>
      </c>
      <c r="AG19" s="56">
        <f t="shared" si="0"/>
        <v>6.8976128566630268E-5</v>
      </c>
    </row>
    <row r="20" spans="1:33" x14ac:dyDescent="0.45">
      <c r="A20" t="s">
        <v>15</v>
      </c>
      <c r="B20" s="56">
        <f t="shared" ref="B20:AG20" si="1">B15/B5</f>
        <v>1.2764456528855093E-5</v>
      </c>
      <c r="C20" s="56">
        <f t="shared" si="1"/>
        <v>1.3374971173170371E-5</v>
      </c>
      <c r="D20" s="56">
        <f t="shared" si="1"/>
        <v>1.3747418949818451E-5</v>
      </c>
      <c r="E20" s="56">
        <f t="shared" si="1"/>
        <v>1.3861484123890914E-5</v>
      </c>
      <c r="F20" s="56">
        <f t="shared" si="1"/>
        <v>1.3990544188995746E-5</v>
      </c>
      <c r="G20" s="56">
        <f t="shared" si="1"/>
        <v>1.4131171359655741E-5</v>
      </c>
      <c r="H20" s="56">
        <f t="shared" si="1"/>
        <v>1.4268332497487672E-5</v>
      </c>
      <c r="I20" s="56">
        <f t="shared" si="1"/>
        <v>1.439413158783806E-5</v>
      </c>
      <c r="J20" s="56">
        <f t="shared" si="1"/>
        <v>1.4490914789190032E-5</v>
      </c>
      <c r="K20" s="56">
        <f t="shared" si="1"/>
        <v>1.4594255965666847E-5</v>
      </c>
      <c r="L20" s="56">
        <f t="shared" si="1"/>
        <v>1.4693400989676791E-5</v>
      </c>
      <c r="M20" s="56">
        <f t="shared" si="1"/>
        <v>1.4785289914744651E-5</v>
      </c>
      <c r="N20" s="56">
        <f t="shared" si="1"/>
        <v>1.4961516560586726E-5</v>
      </c>
      <c r="O20" s="56">
        <f t="shared" si="1"/>
        <v>1.514010528135448E-5</v>
      </c>
      <c r="P20" s="56">
        <f t="shared" si="1"/>
        <v>1.5324029934600752E-5</v>
      </c>
      <c r="Q20" s="56">
        <f t="shared" si="1"/>
        <v>1.5508778212918187E-5</v>
      </c>
      <c r="R20" s="56">
        <f t="shared" si="1"/>
        <v>1.5693473612067611E-5</v>
      </c>
      <c r="S20" s="56">
        <f t="shared" si="1"/>
        <v>1.5877847471550409E-5</v>
      </c>
      <c r="T20" s="56">
        <f t="shared" si="1"/>
        <v>1.6059266913548474E-5</v>
      </c>
      <c r="U20" s="56">
        <f t="shared" si="1"/>
        <v>1.6239429969148639E-5</v>
      </c>
      <c r="V20" s="56">
        <f t="shared" si="1"/>
        <v>1.6425334445202065E-5</v>
      </c>
      <c r="W20" s="56">
        <f t="shared" si="1"/>
        <v>1.6598413648638684E-5</v>
      </c>
      <c r="X20" s="56">
        <f t="shared" si="1"/>
        <v>1.6777359026854682E-5</v>
      </c>
      <c r="Y20" s="56">
        <f t="shared" si="1"/>
        <v>1.6968347992077334E-5</v>
      </c>
      <c r="Z20" s="56">
        <f t="shared" si="1"/>
        <v>1.7160470255012724E-5</v>
      </c>
      <c r="AA20" s="56">
        <f t="shared" si="1"/>
        <v>1.7349542009284527E-5</v>
      </c>
      <c r="AB20" s="56">
        <f t="shared" si="1"/>
        <v>1.7545708510044124E-5</v>
      </c>
      <c r="AC20" s="56">
        <f t="shared" si="1"/>
        <v>1.7734649583149135E-5</v>
      </c>
      <c r="AD20" s="56">
        <f t="shared" si="1"/>
        <v>1.7926537632563852E-5</v>
      </c>
      <c r="AE20" s="56">
        <f t="shared" si="1"/>
        <v>1.8128121268900442E-5</v>
      </c>
      <c r="AF20" s="56">
        <f t="shared" si="1"/>
        <v>1.8327361238627823E-5</v>
      </c>
      <c r="AG20" s="56">
        <f t="shared" si="1"/>
        <v>1.8524346005834896E-5</v>
      </c>
    </row>
    <row r="21" spans="1:33" x14ac:dyDescent="0.45">
      <c r="A21" t="s">
        <v>399</v>
      </c>
      <c r="B21" s="56">
        <f t="shared" ref="B21:AG21" si="2">B16/B6</f>
        <v>2.3486062981467197E-6</v>
      </c>
      <c r="C21" s="56">
        <f t="shared" si="2"/>
        <v>2.4668328817491252E-6</v>
      </c>
      <c r="D21" s="56">
        <f t="shared" si="2"/>
        <v>2.537615131520824E-6</v>
      </c>
      <c r="E21" s="56">
        <f t="shared" si="2"/>
        <v>2.5257757110101344E-6</v>
      </c>
      <c r="F21" s="56">
        <f t="shared" si="2"/>
        <v>2.505698399025354E-6</v>
      </c>
      <c r="G21" s="56">
        <f t="shared" si="2"/>
        <v>2.4795326388073327E-6</v>
      </c>
      <c r="H21" s="56">
        <f t="shared" si="2"/>
        <v>2.457219035287276E-6</v>
      </c>
      <c r="I21" s="56">
        <f t="shared" si="2"/>
        <v>2.4318684410958385E-6</v>
      </c>
      <c r="J21" s="56">
        <f t="shared" si="2"/>
        <v>2.4136748265529895E-6</v>
      </c>
      <c r="K21" s="56">
        <f t="shared" si="2"/>
        <v>2.3914776081481825E-6</v>
      </c>
      <c r="L21" s="56">
        <f t="shared" si="2"/>
        <v>2.3696305637301955E-6</v>
      </c>
      <c r="M21" s="56">
        <f t="shared" si="2"/>
        <v>2.3513157110618819E-6</v>
      </c>
      <c r="N21" s="56">
        <f t="shared" si="2"/>
        <v>2.2971086884223215E-6</v>
      </c>
      <c r="O21" s="56">
        <f t="shared" si="2"/>
        <v>2.2435544634870195E-6</v>
      </c>
      <c r="P21" s="56">
        <f t="shared" si="2"/>
        <v>2.1847517906642175E-6</v>
      </c>
      <c r="Q21" s="56">
        <f t="shared" si="2"/>
        <v>2.126867585419684E-6</v>
      </c>
      <c r="R21" s="56">
        <f t="shared" si="2"/>
        <v>2.068759641900424E-6</v>
      </c>
      <c r="S21" s="56">
        <f t="shared" si="2"/>
        <v>2.0105999796015081E-6</v>
      </c>
      <c r="T21" s="56">
        <f t="shared" si="2"/>
        <v>1.9530113570863226E-6</v>
      </c>
      <c r="U21" s="56">
        <f t="shared" si="2"/>
        <v>1.893505932465565E-6</v>
      </c>
      <c r="V21" s="56">
        <f t="shared" si="2"/>
        <v>1.8321304337297722E-6</v>
      </c>
      <c r="W21" s="56">
        <f t="shared" si="2"/>
        <v>1.7728157103598084E-6</v>
      </c>
      <c r="X21" s="56">
        <f t="shared" si="2"/>
        <v>1.7111191125971105E-6</v>
      </c>
      <c r="Y21" s="56">
        <f t="shared" si="2"/>
        <v>1.644358267860448E-6</v>
      </c>
      <c r="Z21" s="56">
        <f t="shared" si="2"/>
        <v>1.5766475124236192E-6</v>
      </c>
      <c r="AA21" s="56">
        <f t="shared" si="2"/>
        <v>1.5088852421735089E-6</v>
      </c>
      <c r="AB21" s="56">
        <f t="shared" si="2"/>
        <v>1.4379222157755529E-6</v>
      </c>
      <c r="AC21" s="56">
        <f t="shared" si="2"/>
        <v>1.3684390780850978E-6</v>
      </c>
      <c r="AD21" s="56">
        <f t="shared" si="2"/>
        <v>1.2975075928223812E-6</v>
      </c>
      <c r="AE21" s="56">
        <f t="shared" si="2"/>
        <v>1.2256706166057849E-6</v>
      </c>
      <c r="AF21" s="56">
        <f t="shared" si="2"/>
        <v>1.1539080834076304E-6</v>
      </c>
      <c r="AG21" s="56">
        <f t="shared" si="2"/>
        <v>1.083603062466778E-6</v>
      </c>
    </row>
    <row r="23" spans="1:33" x14ac:dyDescent="0.45">
      <c r="A23" s="72" t="s">
        <v>415</v>
      </c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</row>
    <row r="24" spans="1:33" x14ac:dyDescent="0.45">
      <c r="A24" s="24" t="s">
        <v>406</v>
      </c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5" spans="1:33" x14ac:dyDescent="0.45">
      <c r="A25" t="s">
        <v>14</v>
      </c>
      <c r="B25" s="56">
        <f>'EIA AEO Table 4'!C53/'EIA AEO Table 21'!C38*10^15/10^6</f>
        <v>16876257.05158994</v>
      </c>
      <c r="C25" s="56">
        <f>'EIA AEO Table 4'!D53/'EIA AEO Table 21'!D38*10^15/10^6</f>
        <v>16790932.550101906</v>
      </c>
      <c r="D25" s="56">
        <f>'EIA AEO Table 4'!E53/'EIA AEO Table 21'!E38*10^15/10^6</f>
        <v>16672923.017111905</v>
      </c>
      <c r="E25" s="56">
        <f>'EIA AEO Table 4'!F53/'EIA AEO Table 21'!F38*10^15/10^6</f>
        <v>16567467.343115615</v>
      </c>
      <c r="F25" s="56">
        <f>'EIA AEO Table 4'!G53/'EIA AEO Table 21'!G38*10^15/10^6</f>
        <v>16472199.606864003</v>
      </c>
      <c r="G25" s="56">
        <f>'EIA AEO Table 4'!H53/'EIA AEO Table 21'!H38*10^15/10^6</f>
        <v>16389904.664732145</v>
      </c>
      <c r="H25" s="56">
        <f>'EIA AEO Table 4'!I53/'EIA AEO Table 21'!I38*10^15/10^6</f>
        <v>16304375.55314924</v>
      </c>
      <c r="I25" s="56">
        <f>'EIA AEO Table 4'!J53/'EIA AEO Table 21'!J38*10^15/10^6</f>
        <v>16215072.667240657</v>
      </c>
      <c r="J25" s="56">
        <f>'EIA AEO Table 4'!K53/'EIA AEO Table 21'!K38*10^15/10^6</f>
        <v>16134061.688113356</v>
      </c>
      <c r="K25" s="56">
        <f>'EIA AEO Table 4'!L53/'EIA AEO Table 21'!L38*10^15/10^6</f>
        <v>16074884.792948661</v>
      </c>
      <c r="L25" s="56">
        <f>'EIA AEO Table 4'!M53/'EIA AEO Table 21'!M38*10^15/10^6</f>
        <v>16041530.239678623</v>
      </c>
      <c r="M25" s="56">
        <f>'EIA AEO Table 4'!N53/'EIA AEO Table 21'!N38*10^15/10^6</f>
        <v>15993519.47449277</v>
      </c>
      <c r="N25" s="56">
        <f>'EIA AEO Table 4'!O53/'EIA AEO Table 21'!O38*10^15/10^6</f>
        <v>15957735.150922643</v>
      </c>
      <c r="O25" s="56">
        <f>'EIA AEO Table 4'!P53/'EIA AEO Table 21'!P38*10^15/10^6</f>
        <v>15932828.629514277</v>
      </c>
      <c r="P25" s="56">
        <f>'EIA AEO Table 4'!Q53/'EIA AEO Table 21'!Q38*10^15/10^6</f>
        <v>15903150.847805809</v>
      </c>
      <c r="Q25" s="56">
        <f>'EIA AEO Table 4'!R53/'EIA AEO Table 21'!R38*10^15/10^6</f>
        <v>15869503.148405384</v>
      </c>
      <c r="R25" s="56">
        <f>'EIA AEO Table 4'!S53/'EIA AEO Table 21'!S38*10^15/10^6</f>
        <v>15840130.41110546</v>
      </c>
      <c r="S25" s="56">
        <f>'EIA AEO Table 4'!T53/'EIA AEO Table 21'!T38*10^15/10^6</f>
        <v>15815288.801918808</v>
      </c>
      <c r="T25" s="56">
        <f>'EIA AEO Table 4'!U53/'EIA AEO Table 21'!U38*10^15/10^6</f>
        <v>15782958.513297351</v>
      </c>
      <c r="U25" s="56">
        <f>'EIA AEO Table 4'!V53/'EIA AEO Table 21'!V38*10^15/10^6</f>
        <v>15745049.16393014</v>
      </c>
      <c r="V25" s="56">
        <f>'EIA AEO Table 4'!W53/'EIA AEO Table 21'!W38*10^15/10^6</f>
        <v>15704933.182793844</v>
      </c>
      <c r="W25" s="56">
        <f>'EIA AEO Table 4'!X53/'EIA AEO Table 21'!X38*10^15/10^6</f>
        <v>15665752.902628146</v>
      </c>
      <c r="X25" s="56">
        <f>'EIA AEO Table 4'!Y53/'EIA AEO Table 21'!Y38*10^15/10^6</f>
        <v>15625708.603909763</v>
      </c>
      <c r="Y25" s="56">
        <f>'EIA AEO Table 4'!Z53/'EIA AEO Table 21'!Z38*10^15/10^6</f>
        <v>15586895.437398078</v>
      </c>
      <c r="Z25" s="56">
        <f>'EIA AEO Table 4'!AA53/'EIA AEO Table 21'!AA38*10^15/10^6</f>
        <v>15550940.795912974</v>
      </c>
      <c r="AA25" s="56">
        <f>'EIA AEO Table 4'!AB53/'EIA AEO Table 21'!AB38*10^15/10^6</f>
        <v>15520092.733258925</v>
      </c>
      <c r="AB25" s="56">
        <f>'EIA AEO Table 4'!AC53/'EIA AEO Table 21'!AC38*10^15/10^6</f>
        <v>15491644.599415749</v>
      </c>
      <c r="AC25" s="56">
        <f>'EIA AEO Table 4'!AD53/'EIA AEO Table 21'!AD38*10^15/10^6</f>
        <v>15466307.619504958</v>
      </c>
      <c r="AD25" s="56">
        <f>'EIA AEO Table 4'!AE53/'EIA AEO Table 21'!AE38*10^15/10^6</f>
        <v>15442282.782235725</v>
      </c>
      <c r="AE25" s="56">
        <f>'EIA AEO Table 4'!AF53/'EIA AEO Table 21'!AF38*10^15/10^6</f>
        <v>15422942.674358837</v>
      </c>
      <c r="AF25" s="56">
        <f>'EIA AEO Table 4'!AG53/'EIA AEO Table 21'!AG38*10^15/10^6</f>
        <v>15404864.589967474</v>
      </c>
      <c r="AG25" s="56">
        <f>'EIA AEO Table 4'!AH53/'EIA AEO Table 21'!AH38*10^15/10^6</f>
        <v>15388289.913464736</v>
      </c>
    </row>
    <row r="26" spans="1:33" x14ac:dyDescent="0.45">
      <c r="A26" t="s">
        <v>15</v>
      </c>
      <c r="B26" s="56">
        <f>'EIA AEO Table 4'!C61/'EIA AEO Table 21'!C39*10^15/10^6</f>
        <v>18668200.323702611</v>
      </c>
      <c r="C26" s="56">
        <f>'EIA AEO Table 4'!D61/'EIA AEO Table 21'!D39*10^15/10^6</f>
        <v>18191120.262813121</v>
      </c>
      <c r="D26" s="56">
        <f>'EIA AEO Table 4'!E61/'EIA AEO Table 21'!E39*10^15/10^6</f>
        <v>17741678.210792728</v>
      </c>
      <c r="E26" s="56">
        <f>'EIA AEO Table 4'!F61/'EIA AEO Table 21'!F39*10^15/10^6</f>
        <v>17273928.10827522</v>
      </c>
      <c r="F26" s="56">
        <f>'EIA AEO Table 4'!G61/'EIA AEO Table 21'!G39*10^15/10^6</f>
        <v>16831000.033206943</v>
      </c>
      <c r="G26" s="56">
        <f>'EIA AEO Table 4'!H61/'EIA AEO Table 21'!H39*10^15/10^6</f>
        <v>16428245.628924415</v>
      </c>
      <c r="H26" s="56">
        <f>'EIA AEO Table 4'!I61/'EIA AEO Table 21'!I39*10^15/10^6</f>
        <v>16084629.056117833</v>
      </c>
      <c r="I26" s="56">
        <f>'EIA AEO Table 4'!J61/'EIA AEO Table 21'!J39*10^15/10^6</f>
        <v>15804427.248630285</v>
      </c>
      <c r="J26" s="56">
        <f>'EIA AEO Table 4'!K61/'EIA AEO Table 21'!K39*10^15/10^6</f>
        <v>15602830.019025372</v>
      </c>
      <c r="K26" s="56">
        <f>'EIA AEO Table 4'!L61/'EIA AEO Table 21'!L39*10^15/10^6</f>
        <v>15457221.295803098</v>
      </c>
      <c r="L26" s="56">
        <f>'EIA AEO Table 4'!M61/'EIA AEO Table 21'!M39*10^15/10^6</f>
        <v>15372224.629023492</v>
      </c>
      <c r="M26" s="56">
        <f>'EIA AEO Table 4'!N61/'EIA AEO Table 21'!N39*10^15/10^6</f>
        <v>15351006.698812544</v>
      </c>
      <c r="N26" s="56">
        <f>'EIA AEO Table 4'!O61/'EIA AEO Table 21'!O39*10^15/10^6</f>
        <v>15320337.492837444</v>
      </c>
      <c r="O26" s="56">
        <f>'EIA AEO Table 4'!P61/'EIA AEO Table 21'!P39*10^15/10^6</f>
        <v>15288602.43843771</v>
      </c>
      <c r="P26" s="56">
        <f>'EIA AEO Table 4'!Q61/'EIA AEO Table 21'!Q39*10^15/10^6</f>
        <v>15249101.47587367</v>
      </c>
      <c r="Q26" s="56">
        <f>'EIA AEO Table 4'!R61/'EIA AEO Table 21'!R39*10^15/10^6</f>
        <v>15208987.009506164</v>
      </c>
      <c r="R26" s="56">
        <f>'EIA AEO Table 4'!S61/'EIA AEO Table 21'!S39*10^15/10^6</f>
        <v>15168590.074887786</v>
      </c>
      <c r="S26" s="56">
        <f>'EIA AEO Table 4'!T61/'EIA AEO Table 21'!T39*10^15/10^6</f>
        <v>15124177.29716704</v>
      </c>
      <c r="T26" s="56">
        <f>'EIA AEO Table 4'!U61/'EIA AEO Table 21'!U39*10^15/10^6</f>
        <v>15079246.732183017</v>
      </c>
      <c r="U26" s="56">
        <f>'EIA AEO Table 4'!V61/'EIA AEO Table 21'!V39*10^15/10^6</f>
        <v>15029709.347017638</v>
      </c>
      <c r="V26" s="56">
        <f>'EIA AEO Table 4'!W61/'EIA AEO Table 21'!W39*10^15/10^6</f>
        <v>14975561.907106195</v>
      </c>
      <c r="W26" s="56">
        <f>'EIA AEO Table 4'!X61/'EIA AEO Table 21'!X39*10^15/10^6</f>
        <v>14927080.569606181</v>
      </c>
      <c r="X26" s="56">
        <f>'EIA AEO Table 4'!Y61/'EIA AEO Table 21'!Y39*10^15/10^6</f>
        <v>14875757.832183678</v>
      </c>
      <c r="Y26" s="56">
        <f>'EIA AEO Table 4'!Z61/'EIA AEO Table 21'!Z39*10^15/10^6</f>
        <v>14817506.706354601</v>
      </c>
      <c r="Z26" s="56">
        <f>'EIA AEO Table 4'!AA61/'EIA AEO Table 21'!AA39*10^15/10^6</f>
        <v>14763240.776286365</v>
      </c>
      <c r="AA26" s="56">
        <f>'EIA AEO Table 4'!AB61/'EIA AEO Table 21'!AB39*10^15/10^6</f>
        <v>14716382.819491981</v>
      </c>
      <c r="AB26" s="56">
        <f>'EIA AEO Table 4'!AC61/'EIA AEO Table 21'!AC39*10^15/10^6</f>
        <v>14670964.597894726</v>
      </c>
      <c r="AC26" s="56">
        <f>'EIA AEO Table 4'!AD61/'EIA AEO Table 21'!AD39*10^15/10^6</f>
        <v>14638446.722100386</v>
      </c>
      <c r="AD26" s="56">
        <f>'EIA AEO Table 4'!AE61/'EIA AEO Table 21'!AE39*10^15/10^6</f>
        <v>14609181.90379761</v>
      </c>
      <c r="AE26" s="56">
        <f>'EIA AEO Table 4'!AF61/'EIA AEO Table 21'!AF39*10^15/10^6</f>
        <v>14581698.960554129</v>
      </c>
      <c r="AF26" s="56">
        <f>'EIA AEO Table 4'!AG61/'EIA AEO Table 21'!AG39*10^15/10^6</f>
        <v>14557809.846988834</v>
      </c>
      <c r="AG26" s="56">
        <f>'EIA AEO Table 4'!AH61/'EIA AEO Table 21'!AH39*10^15/10^6</f>
        <v>14540025.843359135</v>
      </c>
    </row>
    <row r="28" spans="1:33" x14ac:dyDescent="0.45">
      <c r="A28" s="24" t="s">
        <v>371</v>
      </c>
      <c r="B28">
        <v>2017</v>
      </c>
      <c r="C28">
        <v>2020</v>
      </c>
      <c r="D28">
        <v>2030</v>
      </c>
      <c r="E28">
        <v>2040</v>
      </c>
      <c r="F28">
        <v>2050</v>
      </c>
    </row>
    <row r="29" spans="1:33" x14ac:dyDescent="0.45">
      <c r="A29" t="s">
        <v>452</v>
      </c>
      <c r="B29">
        <f>AVERAGE('EIA Costs'!D88:D89)-AVERAGE('EIA Costs'!E61:E62)</f>
        <v>150</v>
      </c>
      <c r="C29">
        <f>AVERAGE('EIA Costs'!G88:G89)-AVERAGE('EIA Costs'!H61:H62)</f>
        <v>150</v>
      </c>
      <c r="D29">
        <f>AVERAGE('EIA Costs'!I88:I89)-AVERAGE('EIA Costs'!J61:J62)</f>
        <v>150</v>
      </c>
      <c r="E29">
        <f>AVERAGE('EIA Costs'!K88:K89)-AVERAGE('EIA Costs'!L61:L62)</f>
        <v>150</v>
      </c>
      <c r="F29">
        <f>AVERAGE('EIA Costs'!M88:M89)-AVERAGE('EIA Costs'!N61:N62)</f>
        <v>150</v>
      </c>
    </row>
    <row r="30" spans="1:33" x14ac:dyDescent="0.45">
      <c r="A30" t="s">
        <v>453</v>
      </c>
      <c r="B30">
        <f>AVERAGE('EIA Costs'!D88:D89)-AVERAGE('EIA Costs'!E75:E76)</f>
        <v>-475</v>
      </c>
      <c r="C30">
        <f>AVERAGE('EIA Costs'!G88:G89)-AVERAGE('EIA Costs'!G75:G76)</f>
        <v>-475</v>
      </c>
      <c r="D30">
        <f>AVERAGE('EIA Costs'!I88:I89)-AVERAGE('EIA Costs'!I75:I76)</f>
        <v>-475</v>
      </c>
      <c r="E30">
        <f>AVERAGE('EIA Costs'!K88:K89)-AVERAGE('EIA Costs'!K75:K76)</f>
        <v>-475</v>
      </c>
      <c r="F30">
        <f>AVERAGE('EIA Costs'!M88:M89)-AVERAGE('EIA Costs'!M75:M76)</f>
        <v>-475</v>
      </c>
    </row>
    <row r="32" spans="1:33" x14ac:dyDescent="0.45">
      <c r="A32" s="24" t="s">
        <v>398</v>
      </c>
      <c r="B32">
        <v>2019</v>
      </c>
      <c r="C32">
        <v>2020</v>
      </c>
      <c r="D32">
        <v>2021</v>
      </c>
      <c r="E32">
        <v>2022</v>
      </c>
      <c r="F32">
        <v>2023</v>
      </c>
      <c r="G32">
        <v>2024</v>
      </c>
      <c r="H32">
        <v>2025</v>
      </c>
      <c r="I32">
        <v>2026</v>
      </c>
      <c r="J32">
        <v>2027</v>
      </c>
      <c r="K32">
        <v>2028</v>
      </c>
      <c r="L32">
        <v>2029</v>
      </c>
      <c r="M32">
        <v>2030</v>
      </c>
      <c r="N32">
        <v>2031</v>
      </c>
      <c r="O32">
        <v>2032</v>
      </c>
      <c r="P32">
        <v>2033</v>
      </c>
      <c r="Q32">
        <v>2034</v>
      </c>
      <c r="R32">
        <v>2035</v>
      </c>
      <c r="S32">
        <v>2036</v>
      </c>
      <c r="T32">
        <v>2037</v>
      </c>
      <c r="U32">
        <v>2038</v>
      </c>
      <c r="V32">
        <v>2039</v>
      </c>
      <c r="W32">
        <v>2040</v>
      </c>
      <c r="X32">
        <v>2041</v>
      </c>
      <c r="Y32">
        <v>2042</v>
      </c>
      <c r="Z32">
        <v>2043</v>
      </c>
      <c r="AA32">
        <v>2044</v>
      </c>
      <c r="AB32">
        <v>2045</v>
      </c>
      <c r="AC32">
        <v>2046</v>
      </c>
      <c r="AD32">
        <v>2047</v>
      </c>
      <c r="AE32">
        <v>2048</v>
      </c>
      <c r="AF32">
        <v>2049</v>
      </c>
      <c r="AG32">
        <v>2050</v>
      </c>
    </row>
    <row r="33" spans="1:33" x14ac:dyDescent="0.45">
      <c r="A33" t="s">
        <v>456</v>
      </c>
      <c r="B33" s="22">
        <f>TREND($B$29:$C$29,$B$28:$C$28,B$32)</f>
        <v>150</v>
      </c>
      <c r="C33" s="22">
        <f>TREND($B$29:$C$29,$B$28:$C$28,C$32)</f>
        <v>150</v>
      </c>
      <c r="D33" s="22">
        <f t="shared" ref="D33:M33" si="3">TREND($C$29:$D$29,$C$28:$D$28,D$32)</f>
        <v>150</v>
      </c>
      <c r="E33" s="22">
        <f t="shared" si="3"/>
        <v>150</v>
      </c>
      <c r="F33" s="22">
        <f t="shared" si="3"/>
        <v>150</v>
      </c>
      <c r="G33" s="22">
        <f t="shared" si="3"/>
        <v>150</v>
      </c>
      <c r="H33" s="22">
        <f t="shared" si="3"/>
        <v>150</v>
      </c>
      <c r="I33" s="22">
        <f t="shared" si="3"/>
        <v>150</v>
      </c>
      <c r="J33" s="22">
        <f t="shared" si="3"/>
        <v>150</v>
      </c>
      <c r="K33" s="22">
        <f t="shared" si="3"/>
        <v>150</v>
      </c>
      <c r="L33" s="22">
        <f t="shared" si="3"/>
        <v>150</v>
      </c>
      <c r="M33" s="22">
        <f t="shared" si="3"/>
        <v>150</v>
      </c>
      <c r="N33" s="22">
        <f t="shared" ref="N33:AG33" si="4">TREND($D$29:$F$29,$D$28:$F$28,N$32)</f>
        <v>150</v>
      </c>
      <c r="O33" s="22">
        <f t="shared" si="4"/>
        <v>150</v>
      </c>
      <c r="P33" s="22">
        <f t="shared" si="4"/>
        <v>150</v>
      </c>
      <c r="Q33" s="22">
        <f t="shared" si="4"/>
        <v>150</v>
      </c>
      <c r="R33" s="22">
        <f t="shared" si="4"/>
        <v>150</v>
      </c>
      <c r="S33" s="22">
        <f t="shared" si="4"/>
        <v>150</v>
      </c>
      <c r="T33" s="22">
        <f t="shared" si="4"/>
        <v>150</v>
      </c>
      <c r="U33" s="22">
        <f t="shared" si="4"/>
        <v>150</v>
      </c>
      <c r="V33" s="22">
        <f t="shared" si="4"/>
        <v>150</v>
      </c>
      <c r="W33" s="22">
        <f t="shared" si="4"/>
        <v>150</v>
      </c>
      <c r="X33" s="22">
        <f t="shared" si="4"/>
        <v>150</v>
      </c>
      <c r="Y33" s="22">
        <f t="shared" si="4"/>
        <v>150</v>
      </c>
      <c r="Z33" s="22">
        <f t="shared" si="4"/>
        <v>150</v>
      </c>
      <c r="AA33" s="22">
        <f t="shared" si="4"/>
        <v>150</v>
      </c>
      <c r="AB33" s="22">
        <f t="shared" si="4"/>
        <v>150</v>
      </c>
      <c r="AC33" s="22">
        <f t="shared" si="4"/>
        <v>150</v>
      </c>
      <c r="AD33" s="22">
        <f t="shared" si="4"/>
        <v>150</v>
      </c>
      <c r="AE33" s="22">
        <f t="shared" si="4"/>
        <v>150</v>
      </c>
      <c r="AF33" s="22">
        <f t="shared" si="4"/>
        <v>150</v>
      </c>
      <c r="AG33" s="22">
        <f t="shared" si="4"/>
        <v>150</v>
      </c>
    </row>
    <row r="34" spans="1:33" x14ac:dyDescent="0.45">
      <c r="A34" t="s">
        <v>457</v>
      </c>
      <c r="B34" s="22">
        <f>TREND($B$30:$C$30,$B$28:$C$28,B$32)</f>
        <v>-475</v>
      </c>
      <c r="C34" s="22">
        <f>TREND($B$30:$C$30,$B$28:$C$28,C$32)</f>
        <v>-475</v>
      </c>
      <c r="D34" s="22">
        <f t="shared" ref="D34:M34" si="5">TREND($C$30:$D$30,$C$28:$D$28,D$32)</f>
        <v>-475</v>
      </c>
      <c r="E34" s="22">
        <f t="shared" si="5"/>
        <v>-475</v>
      </c>
      <c r="F34" s="22">
        <f t="shared" si="5"/>
        <v>-475</v>
      </c>
      <c r="G34" s="22">
        <f t="shared" si="5"/>
        <v>-475</v>
      </c>
      <c r="H34" s="22">
        <f t="shared" si="5"/>
        <v>-475</v>
      </c>
      <c r="I34" s="22">
        <f t="shared" si="5"/>
        <v>-475</v>
      </c>
      <c r="J34" s="22">
        <f t="shared" si="5"/>
        <v>-475</v>
      </c>
      <c r="K34" s="22">
        <f t="shared" si="5"/>
        <v>-475</v>
      </c>
      <c r="L34" s="22">
        <f t="shared" si="5"/>
        <v>-475</v>
      </c>
      <c r="M34" s="22">
        <f t="shared" si="5"/>
        <v>-475</v>
      </c>
      <c r="N34" s="22">
        <f t="shared" ref="N34:AG34" si="6">TREND($D$30:$F$30,$D$28:$F$28,N$32)</f>
        <v>-475</v>
      </c>
      <c r="O34" s="22">
        <f t="shared" si="6"/>
        <v>-475</v>
      </c>
      <c r="P34" s="22">
        <f t="shared" si="6"/>
        <v>-475</v>
      </c>
      <c r="Q34" s="22">
        <f t="shared" si="6"/>
        <v>-475</v>
      </c>
      <c r="R34" s="22">
        <f t="shared" si="6"/>
        <v>-475</v>
      </c>
      <c r="S34" s="22">
        <f t="shared" si="6"/>
        <v>-475</v>
      </c>
      <c r="T34" s="22">
        <f t="shared" si="6"/>
        <v>-475</v>
      </c>
      <c r="U34" s="22">
        <f t="shared" si="6"/>
        <v>-475</v>
      </c>
      <c r="V34" s="22">
        <f t="shared" si="6"/>
        <v>-475</v>
      </c>
      <c r="W34" s="22">
        <f t="shared" si="6"/>
        <v>-475</v>
      </c>
      <c r="X34" s="22">
        <f t="shared" si="6"/>
        <v>-475</v>
      </c>
      <c r="Y34" s="22">
        <f t="shared" si="6"/>
        <v>-475</v>
      </c>
      <c r="Z34" s="22">
        <f t="shared" si="6"/>
        <v>-475</v>
      </c>
      <c r="AA34" s="22">
        <f t="shared" si="6"/>
        <v>-475</v>
      </c>
      <c r="AB34" s="22">
        <f t="shared" si="6"/>
        <v>-475</v>
      </c>
      <c r="AC34" s="22">
        <f t="shared" si="6"/>
        <v>-475</v>
      </c>
      <c r="AD34" s="22">
        <f t="shared" si="6"/>
        <v>-475</v>
      </c>
      <c r="AE34" s="22">
        <f t="shared" si="6"/>
        <v>-475</v>
      </c>
      <c r="AF34" s="22">
        <f t="shared" si="6"/>
        <v>-475</v>
      </c>
      <c r="AG34" s="22">
        <f t="shared" si="6"/>
        <v>-475</v>
      </c>
    </row>
    <row r="36" spans="1:33" x14ac:dyDescent="0.45">
      <c r="A36" s="24" t="s">
        <v>404</v>
      </c>
      <c r="B36">
        <v>2019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3" x14ac:dyDescent="0.45">
      <c r="A37" t="s">
        <v>14</v>
      </c>
      <c r="B37" s="56">
        <f t="shared" ref="B37:AG37" si="7">B33/B25</f>
        <v>8.8882267875783665E-6</v>
      </c>
      <c r="C37" s="56">
        <f t="shared" si="7"/>
        <v>8.9333930412989268E-6</v>
      </c>
      <c r="D37" s="56">
        <f t="shared" si="7"/>
        <v>8.9966228384819292E-6</v>
      </c>
      <c r="E37" s="56">
        <f t="shared" si="7"/>
        <v>9.0538883761452196E-6</v>
      </c>
      <c r="F37" s="56">
        <f t="shared" si="7"/>
        <v>9.1062519627005161E-6</v>
      </c>
      <c r="G37" s="56">
        <f t="shared" si="7"/>
        <v>9.1519751376449763E-6</v>
      </c>
      <c r="H37" s="56">
        <f t="shared" si="7"/>
        <v>9.1999843545695956E-6</v>
      </c>
      <c r="I37" s="56">
        <f t="shared" si="7"/>
        <v>9.2506523453974588E-6</v>
      </c>
      <c r="J37" s="56">
        <f t="shared" si="7"/>
        <v>9.2971009346339191E-6</v>
      </c>
      <c r="K37" s="56">
        <f t="shared" si="7"/>
        <v>9.3313265962439957E-6</v>
      </c>
      <c r="L37" s="56">
        <f t="shared" si="7"/>
        <v>9.3507288742925512E-6</v>
      </c>
      <c r="M37" s="56">
        <f t="shared" si="7"/>
        <v>9.3787987215213757E-6</v>
      </c>
      <c r="N37" s="56">
        <f t="shared" si="7"/>
        <v>9.3998301501655954E-6</v>
      </c>
      <c r="O37" s="56">
        <f t="shared" si="7"/>
        <v>9.4145241556252686E-6</v>
      </c>
      <c r="P37" s="56">
        <f t="shared" si="7"/>
        <v>9.4320931389955231E-6</v>
      </c>
      <c r="Q37" s="56">
        <f t="shared" si="7"/>
        <v>9.4520917635075713E-6</v>
      </c>
      <c r="R37" s="56">
        <f t="shared" si="7"/>
        <v>9.4696190060932537E-6</v>
      </c>
      <c r="S37" s="56">
        <f t="shared" si="7"/>
        <v>9.4844932570438467E-6</v>
      </c>
      <c r="T37" s="56">
        <f t="shared" si="7"/>
        <v>9.5039215793175283E-6</v>
      </c>
      <c r="U37" s="56">
        <f t="shared" si="7"/>
        <v>9.5268041679812915E-6</v>
      </c>
      <c r="V37" s="56">
        <f t="shared" si="7"/>
        <v>9.55113901180671E-6</v>
      </c>
      <c r="W37" s="56">
        <f t="shared" si="7"/>
        <v>9.5750265520168792E-6</v>
      </c>
      <c r="X37" s="56">
        <f t="shared" si="7"/>
        <v>9.5995646535010894E-6</v>
      </c>
      <c r="Y37" s="56">
        <f t="shared" si="7"/>
        <v>9.6234686761355165E-6</v>
      </c>
      <c r="Z37" s="56">
        <f t="shared" si="7"/>
        <v>9.6457186718518215E-6</v>
      </c>
      <c r="AA37" s="56">
        <f t="shared" si="7"/>
        <v>9.6648907051023047E-6</v>
      </c>
      <c r="AB37" s="56">
        <f t="shared" si="7"/>
        <v>9.6826388597668374E-6</v>
      </c>
      <c r="AC37" s="56">
        <f t="shared" si="7"/>
        <v>9.6985010055555297E-6</v>
      </c>
      <c r="AD37" s="56">
        <f t="shared" si="7"/>
        <v>9.7135897661811295E-6</v>
      </c>
      <c r="AE37" s="56">
        <f t="shared" si="7"/>
        <v>9.7257704425874617E-6</v>
      </c>
      <c r="AF37" s="56">
        <f t="shared" si="7"/>
        <v>9.7371839345922294E-6</v>
      </c>
      <c r="AG37" s="56">
        <f t="shared" si="7"/>
        <v>9.7476718234136052E-6</v>
      </c>
    </row>
    <row r="38" spans="1:33" x14ac:dyDescent="0.45">
      <c r="A38" t="s">
        <v>15</v>
      </c>
      <c r="B38" s="56">
        <f t="shared" ref="B38:AG38" si="8">B34/B26</f>
        <v>-2.5444338059566606E-5</v>
      </c>
      <c r="C38" s="56">
        <f t="shared" si="8"/>
        <v>-2.6111640907075439E-5</v>
      </c>
      <c r="D38" s="56">
        <f t="shared" si="8"/>
        <v>-2.6773115505558266E-5</v>
      </c>
      <c r="E38" s="56">
        <f t="shared" si="8"/>
        <v>-2.7498088276310893E-5</v>
      </c>
      <c r="F38" s="56">
        <f t="shared" si="8"/>
        <v>-2.8221733649981728E-5</v>
      </c>
      <c r="G38" s="56">
        <f t="shared" si="8"/>
        <v>-2.8913616872375622E-5</v>
      </c>
      <c r="H38" s="56">
        <f t="shared" si="8"/>
        <v>-2.9531299624179548E-5</v>
      </c>
      <c r="I38" s="56">
        <f t="shared" si="8"/>
        <v>-3.0054869596186513E-5</v>
      </c>
      <c r="J38" s="56">
        <f t="shared" si="8"/>
        <v>-3.0443195203742327E-5</v>
      </c>
      <c r="K38" s="56">
        <f t="shared" si="8"/>
        <v>-3.0729973448007156E-5</v>
      </c>
      <c r="L38" s="56">
        <f t="shared" si="8"/>
        <v>-3.0899886741387929E-5</v>
      </c>
      <c r="M38" s="56">
        <f t="shared" si="8"/>
        <v>-3.0942596099364805E-5</v>
      </c>
      <c r="N38" s="56">
        <f t="shared" si="8"/>
        <v>-3.1004538915808595E-5</v>
      </c>
      <c r="O38" s="56">
        <f t="shared" si="8"/>
        <v>-3.106889605591305E-5</v>
      </c>
      <c r="P38" s="56">
        <f t="shared" si="8"/>
        <v>-3.1149376292860277E-5</v>
      </c>
      <c r="Q38" s="56">
        <f t="shared" si="8"/>
        <v>-3.1231534335791589E-5</v>
      </c>
      <c r="R38" s="56">
        <f t="shared" si="8"/>
        <v>-3.1314710045884995E-5</v>
      </c>
      <c r="S38" s="56">
        <f t="shared" si="8"/>
        <v>-3.1406666998605853E-5</v>
      </c>
      <c r="T38" s="56">
        <f t="shared" si="8"/>
        <v>-3.1500247222974805E-5</v>
      </c>
      <c r="U38" s="56">
        <f t="shared" si="8"/>
        <v>-3.1604070912672359E-5</v>
      </c>
      <c r="V38" s="56">
        <f t="shared" si="8"/>
        <v>-3.1718342386511941E-5</v>
      </c>
      <c r="W38" s="56">
        <f t="shared" si="8"/>
        <v>-3.1821359694887203E-5</v>
      </c>
      <c r="X38" s="56">
        <f t="shared" si="8"/>
        <v>-3.1931146322665881E-5</v>
      </c>
      <c r="Y38" s="56">
        <f t="shared" si="8"/>
        <v>-3.2056675216235442E-5</v>
      </c>
      <c r="Z38" s="56">
        <f t="shared" si="8"/>
        <v>-3.2174507426782234E-5</v>
      </c>
      <c r="AA38" s="56">
        <f t="shared" si="8"/>
        <v>-3.227695323139177E-5</v>
      </c>
      <c r="AB38" s="56">
        <f t="shared" si="8"/>
        <v>-3.2376875891866181E-5</v>
      </c>
      <c r="AC38" s="56">
        <f t="shared" si="8"/>
        <v>-3.2448797950869271E-5</v>
      </c>
      <c r="AD38" s="56">
        <f t="shared" si="8"/>
        <v>-3.2513798727944189E-5</v>
      </c>
      <c r="AE38" s="56">
        <f t="shared" si="8"/>
        <v>-3.2575079302141154E-5</v>
      </c>
      <c r="AF38" s="56">
        <f t="shared" si="8"/>
        <v>-3.2628534442510931E-5</v>
      </c>
      <c r="AG38" s="56">
        <f t="shared" si="8"/>
        <v>-3.2668442622950817E-5</v>
      </c>
    </row>
    <row r="40" spans="1:33" x14ac:dyDescent="0.45">
      <c r="A40" s="23" t="s">
        <v>416</v>
      </c>
      <c r="B40" s="23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</row>
    <row r="41" spans="1:33" x14ac:dyDescent="0.45">
      <c r="A41" s="72" t="s">
        <v>405</v>
      </c>
      <c r="B41" s="72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</row>
    <row r="42" spans="1:33" x14ac:dyDescent="0.45">
      <c r="A42" s="24" t="s">
        <v>448</v>
      </c>
    </row>
    <row r="43" spans="1:33" x14ac:dyDescent="0.45">
      <c r="A43" t="s">
        <v>446</v>
      </c>
      <c r="B43" s="121">
        <v>0.08</v>
      </c>
    </row>
    <row r="44" spans="1:33" x14ac:dyDescent="0.45">
      <c r="A44" t="s">
        <v>447</v>
      </c>
      <c r="B44" s="121">
        <v>0.25</v>
      </c>
    </row>
    <row r="47" spans="1:33" x14ac:dyDescent="0.45">
      <c r="A47" s="24" t="s">
        <v>449</v>
      </c>
      <c r="B47">
        <v>2015</v>
      </c>
      <c r="C47">
        <v>2017</v>
      </c>
      <c r="D47">
        <v>2020</v>
      </c>
      <c r="E47">
        <v>2030</v>
      </c>
      <c r="F47">
        <v>2040</v>
      </c>
      <c r="G47">
        <v>2050</v>
      </c>
    </row>
    <row r="48" spans="1:33" x14ac:dyDescent="0.45">
      <c r="A48" t="s">
        <v>452</v>
      </c>
      <c r="C48">
        <f>'EIA Costs'!D100/'EIA Costs'!D96</f>
        <v>5.375</v>
      </c>
      <c r="D48">
        <f>'EIA Costs'!F100/'EIA Costs'!F96</f>
        <v>5.375</v>
      </c>
      <c r="E48">
        <f>'EIA Costs'!H100/'EIA Costs'!H96</f>
        <v>5.5</v>
      </c>
      <c r="F48">
        <f>'EIA Costs'!J100/'EIA Costs'!J96</f>
        <v>5.5</v>
      </c>
      <c r="G48">
        <f>'EIA Costs'!L100/'EIA Costs'!L96</f>
        <v>5.5</v>
      </c>
    </row>
    <row r="49" spans="1:33" x14ac:dyDescent="0.45">
      <c r="A49" t="s">
        <v>453</v>
      </c>
      <c r="C49">
        <f>'EIA Costs'!D111/'EIA Costs'!D107</f>
        <v>16.5</v>
      </c>
      <c r="D49">
        <f>'EIA Costs'!F111/'EIA Costs'!F107</f>
        <v>16.5</v>
      </c>
      <c r="E49">
        <f>'EIA Costs'!G111/'EIA Costs'!G107</f>
        <v>16.5</v>
      </c>
      <c r="F49">
        <f>'EIA Costs'!H111/'EIA Costs'!H107</f>
        <v>16.5</v>
      </c>
      <c r="G49">
        <f>'EIA Costs'!I111/'EIA Costs'!I107</f>
        <v>16.5</v>
      </c>
    </row>
    <row r="50" spans="1:33" x14ac:dyDescent="0.45">
      <c r="A50" t="s">
        <v>451</v>
      </c>
      <c r="B50" s="55">
        <f>'NREL EF Table 22'!D5</f>
        <v>96</v>
      </c>
      <c r="C50" s="122"/>
      <c r="D50" s="108">
        <f>'NREL EF Table 22'!D11</f>
        <v>85</v>
      </c>
      <c r="E50" s="108">
        <f>'NREL EF Table 22'!D17</f>
        <v>73</v>
      </c>
      <c r="F50" s="108">
        <f>'NREL EF Table 22'!D23</f>
        <v>65</v>
      </c>
      <c r="G50" s="108">
        <f>'NREL EF Table 22'!D29</f>
        <v>60.296369222717402</v>
      </c>
    </row>
    <row r="52" spans="1:33" x14ac:dyDescent="0.45">
      <c r="A52" s="24" t="s">
        <v>450</v>
      </c>
      <c r="B52">
        <v>2019</v>
      </c>
      <c r="C52">
        <v>2020</v>
      </c>
      <c r="D52">
        <v>2021</v>
      </c>
      <c r="E52">
        <v>2022</v>
      </c>
      <c r="F52">
        <v>2023</v>
      </c>
      <c r="G52">
        <v>2024</v>
      </c>
      <c r="H52">
        <v>2025</v>
      </c>
      <c r="I52">
        <v>2026</v>
      </c>
      <c r="J52">
        <v>2027</v>
      </c>
      <c r="K52">
        <v>2028</v>
      </c>
      <c r="L52">
        <v>2029</v>
      </c>
      <c r="M52">
        <v>2030</v>
      </c>
      <c r="N52">
        <v>2031</v>
      </c>
      <c r="O52">
        <v>2032</v>
      </c>
      <c r="P52">
        <v>2033</v>
      </c>
      <c r="Q52">
        <v>2034</v>
      </c>
      <c r="R52">
        <v>2035</v>
      </c>
      <c r="S52">
        <v>2036</v>
      </c>
      <c r="T52">
        <v>2037</v>
      </c>
      <c r="U52">
        <v>2038</v>
      </c>
      <c r="V52">
        <v>2039</v>
      </c>
      <c r="W52">
        <v>2040</v>
      </c>
      <c r="X52">
        <v>2041</v>
      </c>
      <c r="Y52">
        <v>2042</v>
      </c>
      <c r="Z52">
        <v>2043</v>
      </c>
      <c r="AA52">
        <v>2044</v>
      </c>
      <c r="AB52">
        <v>2045</v>
      </c>
      <c r="AC52">
        <v>2046</v>
      </c>
      <c r="AD52">
        <v>2047</v>
      </c>
      <c r="AE52">
        <v>2048</v>
      </c>
      <c r="AF52">
        <v>2049</v>
      </c>
      <c r="AG52">
        <v>2050</v>
      </c>
    </row>
    <row r="53" spans="1:33" x14ac:dyDescent="0.45">
      <c r="A53" t="s">
        <v>456</v>
      </c>
      <c r="B53">
        <f>(TREND($C$48:$D$48,$C$47:$D$47,B$32))*(About!$A$53)</f>
        <v>5.0345453247389038</v>
      </c>
      <c r="C53">
        <f>(TREND($C$48:$D$48,$C$47:$D$47,C$32))*(About!$A$53)</f>
        <v>5.0345453247389038</v>
      </c>
      <c r="D53">
        <f>(TREND($D$48:$E$48,$D$47:$E$47,D$32))*(About!$A$53)</f>
        <v>5.0462535696801591</v>
      </c>
      <c r="E53">
        <f>(TREND($D$48:$E$48,$D$47:$E$47,E$32))*(About!$A$53)</f>
        <v>5.0579618146214118</v>
      </c>
      <c r="F53">
        <f>(TREND($D$48:$E$48,$D$47:$E$47,F$32))*(About!$A$53)</f>
        <v>5.0696700595626645</v>
      </c>
      <c r="G53">
        <f>(TREND($D$48:$E$48,$D$47:$E$47,G$32))*(About!$A$53)</f>
        <v>5.0813783045039171</v>
      </c>
      <c r="H53">
        <f>(TREND($D$48:$E$48,$D$47:$E$47,H$32))*(About!$A$53)</f>
        <v>5.0930865494451698</v>
      </c>
      <c r="I53">
        <f>(TREND($D$48:$E$48,$D$47:$E$47,I$32))*(About!$A$53)</f>
        <v>5.104794794386426</v>
      </c>
      <c r="J53">
        <f>(TREND($D$48:$E$48,$D$47:$E$47,J$32))*(About!$A$53)</f>
        <v>5.1165030393276787</v>
      </c>
      <c r="K53">
        <f>(TREND($D$48:$E$48,$D$47:$E$47,K$32))*(About!$A$53)</f>
        <v>5.1282112842689305</v>
      </c>
      <c r="L53">
        <f>(TREND($D$48:$E$48,$D$47:$E$47,L$32))*(About!$A$53)</f>
        <v>5.1399195292101831</v>
      </c>
      <c r="M53">
        <f>(TREND($D$48:$E$48,$D$47:$E$47,M$32))*(About!$A$53)</f>
        <v>5.1516277741514358</v>
      </c>
      <c r="N53">
        <f>(TREND($E$48:$G$48,$E$47:$G$47,N$32))*(About!$A$53)</f>
        <v>5.1516277741514358</v>
      </c>
      <c r="O53">
        <f>(TREND($E$48:$G$48,$E$47:$G$47,O$32))*(About!$A$53)</f>
        <v>5.1516277741514358</v>
      </c>
      <c r="P53">
        <f>(TREND($E$48:$G$48,$E$47:$G$47,P$32))*(About!$A$53)</f>
        <v>5.1516277741514358</v>
      </c>
      <c r="Q53">
        <f>(TREND($E$48:$G$48,$E$47:$G$47,Q$32))*(About!$A$53)</f>
        <v>5.1516277741514358</v>
      </c>
      <c r="R53">
        <f>(TREND($E$48:$G$48,$E$47:$G$47,R$32))*(About!$A$53)</f>
        <v>5.1516277741514358</v>
      </c>
      <c r="S53">
        <f>(TREND($E$48:$G$48,$E$47:$G$47,S$32))*(About!$A$53)</f>
        <v>5.1516277741514358</v>
      </c>
      <c r="T53">
        <f>(TREND($E$48:$G$48,$E$47:$G$47,T$32))*(About!$A$53)</f>
        <v>5.1516277741514358</v>
      </c>
      <c r="U53">
        <f>(TREND($E$48:$G$48,$E$47:$G$47,U$32))*(About!$A$53)</f>
        <v>5.1516277741514358</v>
      </c>
      <c r="V53">
        <f>(TREND($E$48:$G$48,$E$47:$G$47,V$32))*(About!$A$53)</f>
        <v>5.1516277741514358</v>
      </c>
      <c r="W53">
        <f>(TREND($E$48:$G$48,$E$47:$G$47,W$32))*(About!$A$53)</f>
        <v>5.1516277741514358</v>
      </c>
      <c r="X53">
        <f>(TREND($E$48:$G$48,$E$47:$G$47,X$32))*(About!$A$53)</f>
        <v>5.1516277741514358</v>
      </c>
      <c r="Y53">
        <f>(TREND($E$48:$G$48,$E$47:$G$47,Y$32))*(About!$A$53)</f>
        <v>5.1516277741514358</v>
      </c>
      <c r="Z53">
        <f>(TREND($E$48:$G$48,$E$47:$G$47,Z$32))*(About!$A$53)</f>
        <v>5.1516277741514358</v>
      </c>
      <c r="AA53">
        <f>(TREND($E$48:$G$48,$E$47:$G$47,AA$32))*(About!$A$53)</f>
        <v>5.1516277741514358</v>
      </c>
      <c r="AB53">
        <f>(TREND($E$48:$G$48,$E$47:$G$47,AB$32))*(About!$A$53)</f>
        <v>5.1516277741514358</v>
      </c>
      <c r="AC53">
        <f>(TREND($E$48:$G$48,$E$47:$G$47,AC$32))*(About!$A$53)</f>
        <v>5.1516277741514358</v>
      </c>
      <c r="AD53">
        <f>(TREND($E$48:$G$48,$E$47:$G$47,AD$32))*(About!$A$53)</f>
        <v>5.1516277741514358</v>
      </c>
      <c r="AE53">
        <f>(TREND($E$48:$G$48,$E$47:$G$47,AE$32))*(About!$A$53)</f>
        <v>5.1516277741514358</v>
      </c>
      <c r="AF53">
        <f>(TREND($E$48:$G$48,$E$47:$G$47,AF$32))*(About!$A$53)</f>
        <v>5.1516277741514358</v>
      </c>
      <c r="AG53">
        <f>(TREND($E$48:$G$48,$E$47:$G$47,AG$32))*(About!$A$53)</f>
        <v>5.1516277741514358</v>
      </c>
    </row>
    <row r="54" spans="1:33" x14ac:dyDescent="0.45">
      <c r="A54" t="s">
        <v>457</v>
      </c>
      <c r="B54">
        <f>(TREND($C$49:$D$49,$C$47:$D$47,B$32))*(About!$A$53)</f>
        <v>15.454883322454307</v>
      </c>
      <c r="C54">
        <f>(TREND($C$49:$D$49,$C$47:$D$47,C$32))*(About!$A$53)</f>
        <v>15.454883322454307</v>
      </c>
      <c r="D54">
        <f>(TREND($D$49:$E$49,$D$47:$E$47,D$32))*(About!$A$53)</f>
        <v>15.454883322454307</v>
      </c>
      <c r="E54">
        <f>(TREND($D$49:$E$49,$D$47:$E$47,E$32))*(About!$A$53)</f>
        <v>15.454883322454307</v>
      </c>
      <c r="F54">
        <f>(TREND($D$49:$E$49,$D$47:$E$47,F$32))*(About!$A$53)</f>
        <v>15.454883322454307</v>
      </c>
      <c r="G54">
        <f>(TREND($D$49:$E$49,$D$47:$E$47,G$32))*(About!$A$53)</f>
        <v>15.454883322454307</v>
      </c>
      <c r="H54">
        <f>(TREND($D$49:$E$49,$D$47:$E$47,H$32))*(About!$A$53)</f>
        <v>15.454883322454307</v>
      </c>
      <c r="I54">
        <f>(TREND($D$49:$E$49,$D$47:$E$47,I$32))*(About!$A$53)</f>
        <v>15.454883322454307</v>
      </c>
      <c r="J54">
        <f>(TREND($D$49:$E$49,$D$47:$E$47,J$32))*(About!$A$53)</f>
        <v>15.454883322454307</v>
      </c>
      <c r="K54">
        <f>(TREND($D$49:$E$49,$D$47:$E$47,K$32))*(About!$A$53)</f>
        <v>15.454883322454307</v>
      </c>
      <c r="L54">
        <f>(TREND($D$49:$E$49,$D$47:$E$47,L$32))*(About!$A$53)</f>
        <v>15.454883322454307</v>
      </c>
      <c r="M54">
        <f>(TREND($D$49:$E$49,$D$47:$E$47,M$32))*(About!$A$53)</f>
        <v>15.454883322454307</v>
      </c>
      <c r="N54">
        <f>(TREND($E$49:$G$49,$E$47:$G$47,N$32))*(About!$A$53)</f>
        <v>15.454883322454307</v>
      </c>
      <c r="O54">
        <f>(TREND($E$49:$G$49,$E$47:$G$47,O$32))*(About!$A$53)</f>
        <v>15.454883322454307</v>
      </c>
      <c r="P54">
        <f>(TREND($E$49:$G$49,$E$47:$G$47,P$32))*(About!$A$53)</f>
        <v>15.454883322454307</v>
      </c>
      <c r="Q54">
        <f>(TREND($E$49:$G$49,$E$47:$G$47,Q$32))*(About!$A$53)</f>
        <v>15.454883322454307</v>
      </c>
      <c r="R54">
        <f>(TREND($E$49:$G$49,$E$47:$G$47,R$32))*(About!$A$53)</f>
        <v>15.454883322454307</v>
      </c>
      <c r="S54">
        <f>(TREND($E$49:$G$49,$E$47:$G$47,S$32))*(About!$A$53)</f>
        <v>15.454883322454307</v>
      </c>
      <c r="T54">
        <f>(TREND($E$49:$G$49,$E$47:$G$47,T$32))*(About!$A$53)</f>
        <v>15.454883322454307</v>
      </c>
      <c r="U54">
        <f>(TREND($E$49:$G$49,$E$47:$G$47,U$32))*(About!$A$53)</f>
        <v>15.454883322454307</v>
      </c>
      <c r="V54">
        <f>(TREND($E$49:$G$49,$E$47:$G$47,V$32))*(About!$A$53)</f>
        <v>15.454883322454307</v>
      </c>
      <c r="W54">
        <f>(TREND($E$49:$G$49,$E$47:$G$47,W$32))*(About!$A$53)</f>
        <v>15.454883322454307</v>
      </c>
      <c r="X54">
        <f>(TREND($E$49:$G$49,$E$47:$G$47,X$32))*(About!$A$53)</f>
        <v>15.454883322454307</v>
      </c>
      <c r="Y54">
        <f>(TREND($E$49:$G$49,$E$47:$G$47,Y$32))*(About!$A$53)</f>
        <v>15.454883322454307</v>
      </c>
      <c r="Z54">
        <f>(TREND($E$49:$G$49,$E$47:$G$47,Z$32))*(About!$A$53)</f>
        <v>15.454883322454307</v>
      </c>
      <c r="AA54">
        <f>(TREND($E$49:$G$49,$E$47:$G$47,AA$32))*(About!$A$53)</f>
        <v>15.454883322454307</v>
      </c>
      <c r="AB54">
        <f>(TREND($E$49:$G$49,$E$47:$G$47,AB$32))*(About!$A$53)</f>
        <v>15.454883322454307</v>
      </c>
      <c r="AC54">
        <f>(TREND($E$49:$G$49,$E$47:$G$47,AC$32))*(About!$A$53)</f>
        <v>15.454883322454307</v>
      </c>
      <c r="AD54">
        <f>(TREND($E$49:$G$49,$E$47:$G$47,AD$32))*(About!$A$53)</f>
        <v>15.454883322454307</v>
      </c>
      <c r="AE54">
        <f>(TREND($E$49:$G$49,$E$47:$G$47,AE$32))*(About!$A$53)</f>
        <v>15.454883322454307</v>
      </c>
      <c r="AF54">
        <f>(TREND($E$49:$G$49,$E$47:$G$47,AF$32))*(About!$A$53)</f>
        <v>15.454883322454307</v>
      </c>
      <c r="AG54">
        <f>(TREND($E$49:$G$49,$E$47:$G$47,AG$32))*(About!$A$53)</f>
        <v>15.454883322454307</v>
      </c>
    </row>
    <row r="55" spans="1:33" x14ac:dyDescent="0.45">
      <c r="A55" t="s">
        <v>458</v>
      </c>
      <c r="B55">
        <f>((B50-D50)/(B47-D47)*(B52-C52)*(About!$A$55))+C55</f>
        <v>83.416720345656572</v>
      </c>
      <c r="C55">
        <f>(TREND($D$50:$E$50,$D$47:$E$47,C$32))*(About!$A$55)</f>
        <v>81.312170061706524</v>
      </c>
      <c r="D55">
        <f>(TREND($D$50:$E$50,$D$47:$E$47,D$32))*(About!$A$55)</f>
        <v>80.164233543188487</v>
      </c>
      <c r="E55">
        <f>(TREND($D$50:$E$50,$D$47:$E$47,E$32))*(About!$A$55)</f>
        <v>79.016297024670024</v>
      </c>
      <c r="F55">
        <f>(TREND($D$50:$E$50,$D$47:$E$47,F$32))*(About!$A$55)</f>
        <v>77.868360506151987</v>
      </c>
      <c r="G55">
        <f>(TREND($D$50:$E$50,$D$47:$E$47,G$32))*(About!$A$55)</f>
        <v>76.72042398763395</v>
      </c>
      <c r="H55">
        <f>(TREND($D$50:$E$50,$D$47:$E$47,H$32))*(About!$A$55)</f>
        <v>75.572487469115472</v>
      </c>
      <c r="I55">
        <f>(TREND($D$50:$E$50,$D$47:$E$47,I$32))*(About!$A$55)</f>
        <v>74.42455095059745</v>
      </c>
      <c r="J55">
        <f>(TREND($D$50:$E$50,$D$47:$E$47,J$32))*(About!$A$55)</f>
        <v>73.276614432078972</v>
      </c>
      <c r="K55">
        <f>(TREND($D$50:$E$50,$D$47:$E$47,K$32))*(About!$A$55)</f>
        <v>72.128677913560935</v>
      </c>
      <c r="L55">
        <f>(TREND($D$50:$E$50,$D$47:$E$47,L$32))*(About!$A$55)</f>
        <v>70.980741395042898</v>
      </c>
      <c r="M55">
        <f>(TREND($D$50:$E$50,$D$47:$E$47,M$32))*(About!$A$55)</f>
        <v>69.832804876524435</v>
      </c>
      <c r="N55">
        <f>(TREND($E$50:$G$50,$E$47:$G$47,N$32))*(About!$A$55)</f>
        <v>68.699622777166127</v>
      </c>
      <c r="O55">
        <f>(TREND($E$50:$G$50,$E$47:$G$47,O$32))*(About!$A$55)</f>
        <v>68.091999373540531</v>
      </c>
      <c r="P55">
        <f>(TREND($E$50:$G$50,$E$47:$G$47,P$32))*(About!$A$55)</f>
        <v>67.484375969914936</v>
      </c>
      <c r="Q55">
        <f>(TREND($E$50:$G$50,$E$47:$G$47,Q$32))*(About!$A$55)</f>
        <v>66.876752566289341</v>
      </c>
      <c r="R55">
        <f>(TREND($E$50:$G$50,$E$47:$G$47,R$32))*(About!$A$55)</f>
        <v>66.269129162663745</v>
      </c>
      <c r="S55">
        <f>(TREND($E$50:$G$50,$E$47:$G$47,S$32))*(About!$A$55)</f>
        <v>65.66150575903815</v>
      </c>
      <c r="T55">
        <f>(TREND($E$50:$G$50,$E$47:$G$47,T$32))*(About!$A$55)</f>
        <v>65.053882355412554</v>
      </c>
      <c r="U55">
        <f>(TREND($E$50:$G$50,$E$47:$G$47,U$32))*(About!$A$55)</f>
        <v>64.446258951786959</v>
      </c>
      <c r="V55">
        <f>(TREND($E$50:$G$50,$E$47:$G$47,V$32))*(About!$A$55)</f>
        <v>63.838635548161371</v>
      </c>
      <c r="W55">
        <f>(TREND($E$50:$G$50,$E$47:$G$47,W$32))*(About!$A$55)</f>
        <v>63.231012144535555</v>
      </c>
      <c r="X55">
        <f>(TREND($E$50:$G$50,$E$47:$G$47,X$32))*(About!$A$55)</f>
        <v>62.623388740909959</v>
      </c>
      <c r="Y55">
        <f>(TREND($E$50:$G$50,$E$47:$G$47,Y$32))*(About!$A$55)</f>
        <v>62.015765337284364</v>
      </c>
      <c r="Z55">
        <f>(TREND($E$50:$G$50,$E$47:$G$47,Z$32))*(About!$A$55)</f>
        <v>61.408141933658769</v>
      </c>
      <c r="AA55">
        <f>(TREND($E$50:$G$50,$E$47:$G$47,AA$32))*(About!$A$55)</f>
        <v>60.80051853003318</v>
      </c>
      <c r="AB55">
        <f>(TREND($E$50:$G$50,$E$47:$G$47,AB$32))*(About!$A$55)</f>
        <v>60.192895126407585</v>
      </c>
      <c r="AC55">
        <f>(TREND($E$50:$G$50,$E$47:$G$47,AC$32))*(About!$A$55)</f>
        <v>59.585271722781989</v>
      </c>
      <c r="AD55">
        <f>(TREND($E$50:$G$50,$E$47:$G$47,AD$32))*(About!$A$55)</f>
        <v>58.977648319156394</v>
      </c>
      <c r="AE55">
        <f>(TREND($E$50:$G$50,$E$47:$G$47,AE$32))*(About!$A$55)</f>
        <v>58.370024915530799</v>
      </c>
      <c r="AF55">
        <f>(TREND($E$50:$G$50,$E$47:$G$47,AF$32))*(About!$A$55)</f>
        <v>57.762401511905203</v>
      </c>
      <c r="AG55">
        <f>(TREND($E$50:$G$50,$E$47:$G$47,AG$32))*(About!$A$55)</f>
        <v>57.154778108279608</v>
      </c>
    </row>
    <row r="57" spans="1:33" x14ac:dyDescent="0.45">
      <c r="A57" s="24" t="s">
        <v>433</v>
      </c>
      <c r="B57">
        <v>2019</v>
      </c>
      <c r="C57">
        <v>2020</v>
      </c>
      <c r="D57">
        <v>2021</v>
      </c>
      <c r="E57">
        <v>2022</v>
      </c>
      <c r="F57">
        <v>2023</v>
      </c>
      <c r="G57">
        <v>2024</v>
      </c>
      <c r="H57">
        <v>2025</v>
      </c>
      <c r="I57">
        <v>2026</v>
      </c>
      <c r="J57">
        <v>2027</v>
      </c>
      <c r="K57">
        <v>2028</v>
      </c>
      <c r="L57">
        <v>2029</v>
      </c>
      <c r="M57">
        <v>2030</v>
      </c>
      <c r="N57">
        <v>2031</v>
      </c>
      <c r="O57">
        <v>2032</v>
      </c>
      <c r="P57">
        <v>2033</v>
      </c>
      <c r="Q57">
        <v>2034</v>
      </c>
      <c r="R57">
        <v>2035</v>
      </c>
      <c r="S57">
        <v>2036</v>
      </c>
      <c r="T57">
        <v>2037</v>
      </c>
      <c r="U57">
        <v>2038</v>
      </c>
      <c r="V57">
        <v>2039</v>
      </c>
      <c r="W57">
        <v>2040</v>
      </c>
      <c r="X57">
        <v>2041</v>
      </c>
      <c r="Y57">
        <v>2042</v>
      </c>
      <c r="Z57">
        <v>2043</v>
      </c>
      <c r="AA57">
        <v>2044</v>
      </c>
      <c r="AB57">
        <v>2045</v>
      </c>
      <c r="AC57">
        <v>2046</v>
      </c>
      <c r="AD57">
        <v>2047</v>
      </c>
      <c r="AE57">
        <v>2048</v>
      </c>
      <c r="AF57">
        <v>2049</v>
      </c>
      <c r="AG57">
        <v>2050</v>
      </c>
    </row>
    <row r="58" spans="1:33" x14ac:dyDescent="0.45">
      <c r="A58" t="s">
        <v>14</v>
      </c>
      <c r="B58" s="56">
        <f>(B55-B53)/(8760*10^3*$B$43)</f>
        <v>1.1184671093167476E-4</v>
      </c>
      <c r="C58" s="56">
        <f t="shared" ref="C58:AG58" si="9">(C55-C53)/(8760*10^3*$B$43)</f>
        <v>1.0884364260412047E-4</v>
      </c>
      <c r="D58" s="56">
        <f t="shared" si="9"/>
        <v>1.0718889836402444E-4</v>
      </c>
      <c r="E58" s="56">
        <f t="shared" si="9"/>
        <v>1.0553415412392782E-4</v>
      </c>
      <c r="F58" s="56">
        <f t="shared" si="9"/>
        <v>1.0387940988383179E-4</v>
      </c>
      <c r="G58" s="56">
        <f t="shared" si="9"/>
        <v>1.0222466564373579E-4</v>
      </c>
      <c r="H58" s="56">
        <f t="shared" si="9"/>
        <v>1.0056992140363913E-4</v>
      </c>
      <c r="I58" s="56">
        <f t="shared" si="9"/>
        <v>9.8915177163543138E-5</v>
      </c>
      <c r="J58" s="56">
        <f t="shared" si="9"/>
        <v>9.7260432923446482E-5</v>
      </c>
      <c r="K58" s="56">
        <f t="shared" si="9"/>
        <v>9.5605688683350463E-5</v>
      </c>
      <c r="L58" s="56">
        <f t="shared" si="9"/>
        <v>9.3950944443254431E-5</v>
      </c>
      <c r="M58" s="56">
        <f t="shared" si="9"/>
        <v>9.2296200203157816E-5</v>
      </c>
      <c r="N58" s="56">
        <f t="shared" si="9"/>
        <v>9.0679216613890823E-5</v>
      </c>
      <c r="O58" s="56">
        <f t="shared" si="9"/>
        <v>8.9812174085886264E-5</v>
      </c>
      <c r="P58" s="56">
        <f t="shared" si="9"/>
        <v>8.8945131557881704E-5</v>
      </c>
      <c r="Q58" s="56">
        <f t="shared" si="9"/>
        <v>8.8078089029877145E-5</v>
      </c>
      <c r="R58" s="56">
        <f t="shared" si="9"/>
        <v>8.7211046501872586E-5</v>
      </c>
      <c r="S58" s="56">
        <f t="shared" si="9"/>
        <v>8.6344003973868027E-5</v>
      </c>
      <c r="T58" s="56">
        <f t="shared" si="9"/>
        <v>8.5476961445863468E-5</v>
      </c>
      <c r="U58" s="56">
        <f t="shared" si="9"/>
        <v>8.4609918917858909E-5</v>
      </c>
      <c r="V58" s="56">
        <f t="shared" si="9"/>
        <v>8.3742876389854363E-5</v>
      </c>
      <c r="W58" s="56">
        <f t="shared" si="9"/>
        <v>8.2875833861849478E-5</v>
      </c>
      <c r="X58" s="56">
        <f t="shared" si="9"/>
        <v>8.2008791333844919E-5</v>
      </c>
      <c r="Y58" s="56">
        <f t="shared" si="9"/>
        <v>8.114174880584036E-5</v>
      </c>
      <c r="Z58" s="56">
        <f t="shared" si="9"/>
        <v>8.0274706277835801E-5</v>
      </c>
      <c r="AA58" s="56">
        <f t="shared" si="9"/>
        <v>7.9407663749831255E-5</v>
      </c>
      <c r="AB58" s="56">
        <f t="shared" si="9"/>
        <v>7.8540621221826696E-5</v>
      </c>
      <c r="AC58" s="56">
        <f t="shared" si="9"/>
        <v>7.7673578693822137E-5</v>
      </c>
      <c r="AD58" s="56">
        <f t="shared" si="9"/>
        <v>7.6806536165817578E-5</v>
      </c>
      <c r="AE58" s="56">
        <f t="shared" si="9"/>
        <v>7.5939493637813019E-5</v>
      </c>
      <c r="AF58" s="56">
        <f t="shared" si="9"/>
        <v>7.5072451109808459E-5</v>
      </c>
      <c r="AG58" s="56">
        <f t="shared" si="9"/>
        <v>7.42054085818039E-5</v>
      </c>
    </row>
    <row r="59" spans="1:33" x14ac:dyDescent="0.45">
      <c r="A59" t="s">
        <v>15</v>
      </c>
      <c r="B59" s="56">
        <f>(B55-B54)/(8760*10^3*$B$43)</f>
        <v>9.6977507167811454E-5</v>
      </c>
      <c r="C59" s="56">
        <f t="shared" ref="C59:AG59" si="10">(C55-C54)/(8760*10^3*$B$43)</f>
        <v>9.3974438840257161E-5</v>
      </c>
      <c r="D59" s="56">
        <f t="shared" si="10"/>
        <v>9.2336401570682338E-5</v>
      </c>
      <c r="E59" s="56">
        <f t="shared" si="10"/>
        <v>9.0698364301106905E-5</v>
      </c>
      <c r="F59" s="56">
        <f t="shared" si="10"/>
        <v>8.9060327031532081E-5</v>
      </c>
      <c r="G59" s="56">
        <f t="shared" si="10"/>
        <v>8.7422289761957258E-5</v>
      </c>
      <c r="H59" s="56">
        <f t="shared" si="10"/>
        <v>8.5784252492381797E-5</v>
      </c>
      <c r="I59" s="56">
        <f t="shared" si="10"/>
        <v>8.4146215222807001E-5</v>
      </c>
      <c r="J59" s="56">
        <f t="shared" si="10"/>
        <v>8.250817795323154E-5</v>
      </c>
      <c r="K59" s="56">
        <f t="shared" si="10"/>
        <v>8.0870140683656717E-5</v>
      </c>
      <c r="L59" s="56">
        <f t="shared" si="10"/>
        <v>7.9232103414081893E-5</v>
      </c>
      <c r="M59" s="56">
        <f t="shared" si="10"/>
        <v>7.759406614450646E-5</v>
      </c>
      <c r="N59" s="56">
        <f t="shared" si="10"/>
        <v>7.5977082555239467E-5</v>
      </c>
      <c r="O59" s="56">
        <f t="shared" si="10"/>
        <v>7.5110040027234908E-5</v>
      </c>
      <c r="P59" s="56">
        <f t="shared" si="10"/>
        <v>7.4242997499230349E-5</v>
      </c>
      <c r="Q59" s="56">
        <f t="shared" si="10"/>
        <v>7.337595497122579E-5</v>
      </c>
      <c r="R59" s="56">
        <f t="shared" si="10"/>
        <v>7.2508912443221231E-5</v>
      </c>
      <c r="S59" s="56">
        <f t="shared" si="10"/>
        <v>7.1641869915216671E-5</v>
      </c>
      <c r="T59" s="56">
        <f t="shared" si="10"/>
        <v>7.0774827387212112E-5</v>
      </c>
      <c r="U59" s="56">
        <f t="shared" si="10"/>
        <v>6.9907784859207553E-5</v>
      </c>
      <c r="V59" s="56">
        <f t="shared" si="10"/>
        <v>6.9040742331203007E-5</v>
      </c>
      <c r="W59" s="56">
        <f t="shared" si="10"/>
        <v>6.8173699803198123E-5</v>
      </c>
      <c r="X59" s="56">
        <f t="shared" si="10"/>
        <v>6.7306657275193564E-5</v>
      </c>
      <c r="Y59" s="56">
        <f t="shared" si="10"/>
        <v>6.6439614747189005E-5</v>
      </c>
      <c r="Z59" s="56">
        <f t="shared" si="10"/>
        <v>6.5572572219184445E-5</v>
      </c>
      <c r="AA59" s="56">
        <f t="shared" si="10"/>
        <v>6.47055296911799E-5</v>
      </c>
      <c r="AB59" s="56">
        <f t="shared" si="10"/>
        <v>6.3838487163175341E-5</v>
      </c>
      <c r="AC59" s="56">
        <f t="shared" si="10"/>
        <v>6.2971444635170781E-5</v>
      </c>
      <c r="AD59" s="56">
        <f t="shared" si="10"/>
        <v>6.2104402107166222E-5</v>
      </c>
      <c r="AE59" s="56">
        <f t="shared" si="10"/>
        <v>6.1237359579161663E-5</v>
      </c>
      <c r="AF59" s="56">
        <f t="shared" si="10"/>
        <v>6.0370317051157097E-5</v>
      </c>
      <c r="AG59" s="56">
        <f t="shared" si="10"/>
        <v>5.9503274523152538E-5</v>
      </c>
    </row>
    <row r="61" spans="1:33" x14ac:dyDescent="0.45">
      <c r="A61" s="72" t="s">
        <v>415</v>
      </c>
      <c r="B61" s="72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</row>
    <row r="62" spans="1:33" x14ac:dyDescent="0.45">
      <c r="A62" s="24" t="s">
        <v>448</v>
      </c>
    </row>
    <row r="63" spans="1:33" x14ac:dyDescent="0.45">
      <c r="A63" t="s">
        <v>446</v>
      </c>
      <c r="B63" s="121">
        <v>0.08</v>
      </c>
    </row>
    <row r="64" spans="1:33" x14ac:dyDescent="0.45">
      <c r="A64" t="s">
        <v>447</v>
      </c>
      <c r="B64" s="121">
        <v>0.25</v>
      </c>
    </row>
    <row r="67" spans="1:33" x14ac:dyDescent="0.45">
      <c r="A67" s="24" t="s">
        <v>449</v>
      </c>
      <c r="B67">
        <v>2015</v>
      </c>
      <c r="C67">
        <v>2017</v>
      </c>
      <c r="D67">
        <v>2020</v>
      </c>
      <c r="E67">
        <v>2030</v>
      </c>
      <c r="F67">
        <v>2040</v>
      </c>
      <c r="G67">
        <v>2050</v>
      </c>
    </row>
    <row r="68" spans="1:33" x14ac:dyDescent="0.45">
      <c r="A68" t="s">
        <v>452</v>
      </c>
      <c r="C68">
        <f>AVERAGE('EIA Costs'!D134:D135)/'EIA Costs'!D131</f>
        <v>19.472361809045225</v>
      </c>
      <c r="D68">
        <f>AVERAGE('EIA Costs'!G134:G135)/'EIA Costs'!G131</f>
        <v>19.472361809045225</v>
      </c>
      <c r="E68">
        <f>AVERAGE('EIA Costs'!I134:I135)/'EIA Costs'!I131</f>
        <v>19.472361809045225</v>
      </c>
      <c r="F68">
        <f>AVERAGE('EIA Costs'!K134:K135)/'EIA Costs'!K131</f>
        <v>19.472361809045225</v>
      </c>
      <c r="G68">
        <f>AVERAGE('EIA Costs'!M134:M135)/'EIA Costs'!M131</f>
        <v>19.472361809045225</v>
      </c>
      <c r="K68" s="56"/>
    </row>
    <row r="69" spans="1:33" x14ac:dyDescent="0.45">
      <c r="A69" t="s">
        <v>453</v>
      </c>
      <c r="C69">
        <f>'EIA Costs'!D148/'EIA Costs'!D144</f>
        <v>17.333333333333332</v>
      </c>
      <c r="D69">
        <f>'EIA Costs'!F148/'EIA Costs'!F144</f>
        <v>17.333333333333332</v>
      </c>
      <c r="E69">
        <f>'EIA Costs'!H148/'EIA Costs'!H144</f>
        <v>17.333333333333332</v>
      </c>
      <c r="F69">
        <f>'EIA Costs'!J148/'EIA Costs'!J144</f>
        <v>17.333333333333332</v>
      </c>
      <c r="G69">
        <f>'EIA Costs'!L148/'EIA Costs'!L144</f>
        <v>17.333333333333332</v>
      </c>
    </row>
    <row r="70" spans="1:33" x14ac:dyDescent="0.45">
      <c r="A70" t="s">
        <v>451</v>
      </c>
      <c r="B70" s="55">
        <f>'NREL EF Table 23'!D5</f>
        <v>310</v>
      </c>
      <c r="C70" s="122"/>
      <c r="D70" s="108">
        <f>'NREL EF Table 23'!D8</f>
        <v>287.51781145613165</v>
      </c>
      <c r="E70" s="108">
        <f>'NREL EF Table 23'!D11</f>
        <v>247.326626775699</v>
      </c>
      <c r="F70" s="108">
        <f>'NREL EF Table 23'!D14</f>
        <v>212.75363777446901</v>
      </c>
      <c r="G70" s="108">
        <f>'NREL EF Table 23'!D17</f>
        <v>184.45</v>
      </c>
    </row>
    <row r="72" spans="1:33" x14ac:dyDescent="0.45">
      <c r="A72" s="24" t="s">
        <v>450</v>
      </c>
      <c r="B72">
        <v>2019</v>
      </c>
      <c r="C72">
        <v>2020</v>
      </c>
      <c r="D72">
        <v>2021</v>
      </c>
      <c r="E72">
        <v>2022</v>
      </c>
      <c r="F72">
        <v>2023</v>
      </c>
      <c r="G72">
        <v>2024</v>
      </c>
      <c r="H72">
        <v>2025</v>
      </c>
      <c r="I72">
        <v>2026</v>
      </c>
      <c r="J72">
        <v>2027</v>
      </c>
      <c r="K72">
        <v>2028</v>
      </c>
      <c r="L72">
        <v>2029</v>
      </c>
      <c r="M72">
        <v>2030</v>
      </c>
      <c r="N72">
        <v>2031</v>
      </c>
      <c r="O72">
        <v>2032</v>
      </c>
      <c r="P72">
        <v>2033</v>
      </c>
      <c r="Q72">
        <v>2034</v>
      </c>
      <c r="R72">
        <v>2035</v>
      </c>
      <c r="S72">
        <v>2036</v>
      </c>
      <c r="T72">
        <v>2037</v>
      </c>
      <c r="U72">
        <v>2038</v>
      </c>
      <c r="V72">
        <v>2039</v>
      </c>
      <c r="W72">
        <v>2040</v>
      </c>
      <c r="X72">
        <v>2041</v>
      </c>
      <c r="Y72">
        <v>2042</v>
      </c>
      <c r="Z72">
        <v>2043</v>
      </c>
      <c r="AA72">
        <v>2044</v>
      </c>
      <c r="AB72">
        <v>2045</v>
      </c>
      <c r="AC72">
        <v>2046</v>
      </c>
      <c r="AD72">
        <v>2047</v>
      </c>
      <c r="AE72">
        <v>2048</v>
      </c>
      <c r="AF72">
        <v>2049</v>
      </c>
      <c r="AG72">
        <v>2050</v>
      </c>
    </row>
    <row r="73" spans="1:33" x14ac:dyDescent="0.45">
      <c r="A73" t="s">
        <v>456</v>
      </c>
      <c r="B73">
        <f>(TREND($C$68:$D$68,$C$67:$D$67,B$32))*(About!$A$53)</f>
        <v>18.238974531600562</v>
      </c>
      <c r="C73">
        <f>(TREND($C$68:$D$68,$C$67:$D$67,C$32))*(About!$A$53)</f>
        <v>18.238974531600562</v>
      </c>
      <c r="D73">
        <f>(TREND($D$68:$E$68,$D$67:$E$67,D$32))*(About!$A$53)</f>
        <v>18.238974531600562</v>
      </c>
      <c r="E73">
        <f>(TREND($D$68:$E$68,$D$67:$E$67,E$32))*(About!$A$53)</f>
        <v>18.238974531600562</v>
      </c>
      <c r="F73">
        <f>(TREND($D$68:$E$68,$D$67:$E$67,F$32))*(About!$A$53)</f>
        <v>18.238974531600562</v>
      </c>
      <c r="G73">
        <f>(TREND($D$68:$E$68,$D$67:$E$67,G$32))*(About!$A$53)</f>
        <v>18.238974531600562</v>
      </c>
      <c r="H73">
        <f>(TREND($D$68:$E$68,$D$67:$E$67,H$32))*(About!$A$53)</f>
        <v>18.238974531600562</v>
      </c>
      <c r="I73">
        <f>(TREND($D$68:$E$68,$D$67:$E$67,I$32))*(About!$A$53)</f>
        <v>18.238974531600562</v>
      </c>
      <c r="J73">
        <f>(TREND($D$68:$E$68,$D$67:$E$67,J$32))*(About!$A$53)</f>
        <v>18.238974531600562</v>
      </c>
      <c r="K73">
        <f>(TREND($D$68:$E$68,$D$67:$E$67,K$32))*(About!$A$53)</f>
        <v>18.238974531600562</v>
      </c>
      <c r="L73">
        <f>(TREND($D$68:$E$68,$D$67:$E$67,L$32))*(About!$A$53)</f>
        <v>18.238974531600562</v>
      </c>
      <c r="M73">
        <f>(TREND($D$68:$E$68,$D$67:$E$67,M$32))*(About!$A$53)</f>
        <v>18.238974531600562</v>
      </c>
      <c r="N73">
        <f>(TREND($E$68:$G$68,$E$67:$G$67,N$32))*(About!$A$53)</f>
        <v>18.238974531600562</v>
      </c>
      <c r="O73">
        <f>(TREND($E$68:$G$68,$E$67:$G$67,O$32))*(About!$A$53)</f>
        <v>18.238974531600562</v>
      </c>
      <c r="P73">
        <f>(TREND($E$68:$G$68,$E$67:$G$67,P$32))*(About!$A$53)</f>
        <v>18.238974531600562</v>
      </c>
      <c r="Q73">
        <f>(TREND($E$68:$G$68,$E$67:$G$67,Q$32))*(About!$A$53)</f>
        <v>18.238974531600562</v>
      </c>
      <c r="R73">
        <f>(TREND($E$68:$G$68,$E$67:$G$67,R$32))*(About!$A$53)</f>
        <v>18.238974531600562</v>
      </c>
      <c r="S73">
        <f>(TREND($E$68:$G$68,$E$67:$G$67,S$32))*(About!$A$53)</f>
        <v>18.238974531600562</v>
      </c>
      <c r="T73">
        <f>(TREND($E$68:$G$68,$E$67:$G$67,T$32))*(About!$A$53)</f>
        <v>18.238974531600562</v>
      </c>
      <c r="U73">
        <f>(TREND($E$68:$G$68,$E$67:$G$67,U$32))*(About!$A$53)</f>
        <v>18.238974531600562</v>
      </c>
      <c r="V73">
        <f>(TREND($E$68:$G$68,$E$67:$G$67,V$32))*(About!$A$53)</f>
        <v>18.238974531600562</v>
      </c>
      <c r="W73">
        <f>(TREND($E$68:$G$68,$E$67:$G$67,W$32))*(About!$A$53)</f>
        <v>18.238974531600562</v>
      </c>
      <c r="X73">
        <f>(TREND($E$68:$G$68,$E$67:$G$67,X$32))*(About!$A$53)</f>
        <v>18.238974531600562</v>
      </c>
      <c r="Y73">
        <f>(TREND($E$68:$G$68,$E$67:$G$67,Y$32))*(About!$A$53)</f>
        <v>18.238974531600562</v>
      </c>
      <c r="Z73">
        <f>(TREND($E$68:$G$68,$E$67:$G$67,Z$32))*(About!$A$53)</f>
        <v>18.238974531600562</v>
      </c>
      <c r="AA73">
        <f>(TREND($E$68:$G$68,$E$67:$G$67,AA$32))*(About!$A$53)</f>
        <v>18.238974531600562</v>
      </c>
      <c r="AB73">
        <f>(TREND($E$68:$G$68,$E$67:$G$67,AB$32))*(About!$A$53)</f>
        <v>18.238974531600562</v>
      </c>
      <c r="AC73">
        <f>(TREND($E$68:$G$68,$E$67:$G$67,AC$32))*(About!$A$53)</f>
        <v>18.238974531600562</v>
      </c>
      <c r="AD73">
        <f>(TREND($E$68:$G$68,$E$67:$G$67,AD$32))*(About!$A$53)</f>
        <v>18.238974531600562</v>
      </c>
      <c r="AE73">
        <f>(TREND($E$68:$G$68,$E$67:$G$67,AE$32))*(About!$A$53)</f>
        <v>18.238974531600562</v>
      </c>
      <c r="AF73">
        <f>(TREND($E$68:$G$68,$E$67:$G$67,AF$32))*(About!$A$53)</f>
        <v>18.238974531600562</v>
      </c>
      <c r="AG73">
        <f>(TREND($E$68:$G$68,$E$67:$G$67,AG$32))*(About!$A$53)</f>
        <v>18.238974531600562</v>
      </c>
    </row>
    <row r="74" spans="1:33" x14ac:dyDescent="0.45">
      <c r="A74" t="s">
        <v>457</v>
      </c>
      <c r="B74">
        <f>(TREND($C$69:$D$69,$C$67:$D$67,B$32))*(About!$A$53)</f>
        <v>16.235432985204525</v>
      </c>
      <c r="C74">
        <f>(TREND($C$69:$D$69,$C$67:$D$67,C$32))*(About!$A$53)</f>
        <v>16.235432985204525</v>
      </c>
      <c r="D74">
        <f>(TREND($D$69:$E$69,$D$67:$E$67,D$32))*(About!$A$53)</f>
        <v>16.235432985204525</v>
      </c>
      <c r="E74">
        <f>(TREND($D$69:$E$69,$D$67:$E$67,E$32))*(About!$A$53)</f>
        <v>16.235432985204525</v>
      </c>
      <c r="F74">
        <f>(TREND($D$69:$E$69,$D$67:$E$67,F$32))*(About!$A$53)</f>
        <v>16.235432985204525</v>
      </c>
      <c r="G74">
        <f>(TREND($D$69:$E$69,$D$67:$E$67,G$32))*(About!$A$53)</f>
        <v>16.235432985204525</v>
      </c>
      <c r="H74">
        <f>(TREND($D$69:$E$69,$D$67:$E$67,H$32))*(About!$A$53)</f>
        <v>16.235432985204525</v>
      </c>
      <c r="I74">
        <f>(TREND($D$69:$E$69,$D$67:$E$67,I$32))*(About!$A$53)</f>
        <v>16.235432985204525</v>
      </c>
      <c r="J74">
        <f>(TREND($D$69:$E$69,$D$67:$E$67,J$32))*(About!$A$53)</f>
        <v>16.235432985204525</v>
      </c>
      <c r="K74">
        <f>(TREND($D$69:$E$69,$D$67:$E$67,K$32))*(About!$A$53)</f>
        <v>16.235432985204525</v>
      </c>
      <c r="L74">
        <f>(TREND($D$69:$E$69,$D$67:$E$67,L$32))*(About!$A$53)</f>
        <v>16.235432985204525</v>
      </c>
      <c r="M74">
        <f>(TREND($D$69:$E$69,$D$67:$E$67,M$32))*(About!$A$53)</f>
        <v>16.235432985204525</v>
      </c>
      <c r="N74">
        <f>(TREND($E$69:$G$69,$E$67:$G$67,N$32))*(About!$A$53)</f>
        <v>16.235432985204525</v>
      </c>
      <c r="O74">
        <f>(TREND($E$69:$G$69,$E$67:$G$67,O$32))*(About!$A$53)</f>
        <v>16.235432985204525</v>
      </c>
      <c r="P74">
        <f>(TREND($E$69:$G$69,$E$67:$G$67,P$32))*(About!$A$53)</f>
        <v>16.235432985204525</v>
      </c>
      <c r="Q74">
        <f>(TREND($E$69:$G$69,$E$67:$G$67,Q$32))*(About!$A$53)</f>
        <v>16.235432985204525</v>
      </c>
      <c r="R74">
        <f>(TREND($E$69:$G$69,$E$67:$G$67,R$32))*(About!$A$53)</f>
        <v>16.235432985204525</v>
      </c>
      <c r="S74">
        <f>(TREND($E$69:$G$69,$E$67:$G$67,S$32))*(About!$A$53)</f>
        <v>16.235432985204525</v>
      </c>
      <c r="T74">
        <f>(TREND($E$69:$G$69,$E$67:$G$67,T$32))*(About!$A$53)</f>
        <v>16.235432985204525</v>
      </c>
      <c r="U74">
        <f>(TREND($E$69:$G$69,$E$67:$G$67,U$32))*(About!$A$53)</f>
        <v>16.235432985204525</v>
      </c>
      <c r="V74">
        <f>(TREND($E$69:$G$69,$E$67:$G$67,V$32))*(About!$A$53)</f>
        <v>16.235432985204525</v>
      </c>
      <c r="W74">
        <f>(TREND($E$69:$G$69,$E$67:$G$67,W$32))*(About!$A$53)</f>
        <v>16.235432985204525</v>
      </c>
      <c r="X74">
        <f>(TREND($E$69:$G$69,$E$67:$G$67,X$32))*(About!$A$53)</f>
        <v>16.235432985204525</v>
      </c>
      <c r="Y74">
        <f>(TREND($E$69:$G$69,$E$67:$G$67,Y$32))*(About!$A$53)</f>
        <v>16.235432985204525</v>
      </c>
      <c r="Z74">
        <f>(TREND($E$69:$G$69,$E$67:$G$67,Z$32))*(About!$A$53)</f>
        <v>16.235432985204525</v>
      </c>
      <c r="AA74">
        <f>(TREND($E$69:$G$69,$E$67:$G$67,AA$32))*(About!$A$53)</f>
        <v>16.235432985204525</v>
      </c>
      <c r="AB74">
        <f>(TREND($E$69:$G$69,$E$67:$G$67,AB$32))*(About!$A$53)</f>
        <v>16.235432985204525</v>
      </c>
      <c r="AC74">
        <f>(TREND($E$69:$G$69,$E$67:$G$67,AC$32))*(About!$A$53)</f>
        <v>16.235432985204525</v>
      </c>
      <c r="AD74">
        <f>(TREND($E$69:$G$69,$E$67:$G$67,AD$32))*(About!$A$53)</f>
        <v>16.235432985204525</v>
      </c>
      <c r="AE74">
        <f>(TREND($E$69:$G$69,$E$67:$G$67,AE$32))*(About!$A$53)</f>
        <v>16.235432985204525</v>
      </c>
      <c r="AF74">
        <f>(TREND($E$69:$G$69,$E$67:$G$67,AF$32))*(About!$A$53)</f>
        <v>16.235432985204525</v>
      </c>
      <c r="AG74">
        <f>(TREND($E$69:$G$69,$E$67:$G$67,AG$32))*(About!$A$53)</f>
        <v>16.235432985204525</v>
      </c>
    </row>
    <row r="75" spans="1:33" x14ac:dyDescent="0.45">
      <c r="A75" t="s">
        <v>458</v>
      </c>
      <c r="B75">
        <f>((B70-D70)/(B67-D67)*(B72-C72))*(About!$A$55)+C75</f>
        <v>279.34485045339261</v>
      </c>
      <c r="C75">
        <f>(TREND($D$70:$E$70,$D$67:$E$67,C$32))*(About!$A$55)</f>
        <v>275.04349624577293</v>
      </c>
      <c r="D75">
        <f>(TREND($D$70:$E$70,$D$67:$E$67,D$32))*(About!$A$55)</f>
        <v>271.19875219434124</v>
      </c>
      <c r="E75">
        <f>(TREND($D$70:$E$70,$D$67:$E$67,E$32))*(About!$A$55)</f>
        <v>267.35400814291046</v>
      </c>
      <c r="F75">
        <f>(TREND($D$70:$E$70,$D$67:$E$67,F$32))*(About!$A$55)</f>
        <v>263.50926409147877</v>
      </c>
      <c r="G75">
        <f>(TREND($D$70:$E$70,$D$67:$E$67,G$32))*(About!$A$55)</f>
        <v>259.66452004004708</v>
      </c>
      <c r="H75">
        <f>(TREND($D$70:$E$70,$D$67:$E$67,H$32))*(About!$A$55)</f>
        <v>255.81977598861545</v>
      </c>
      <c r="I75">
        <f>(TREND($D$70:$E$70,$D$67:$E$67,I$32))*(About!$A$55)</f>
        <v>251.97503193718379</v>
      </c>
      <c r="J75">
        <f>(TREND($D$70:$E$70,$D$67:$E$67,J$32))*(About!$A$55)</f>
        <v>248.1302878857521</v>
      </c>
      <c r="K75">
        <f>(TREND($D$70:$E$70,$D$67:$E$67,K$32))*(About!$A$55)</f>
        <v>244.28554383432132</v>
      </c>
      <c r="L75">
        <f>(TREND($D$70:$E$70,$D$67:$E$67,L$32))*(About!$A$55)</f>
        <v>240.44079978288966</v>
      </c>
      <c r="M75">
        <f>(TREND($D$70:$E$70,$D$67:$E$67,M$32))*(About!$A$55)</f>
        <v>236.59605573145797</v>
      </c>
      <c r="N75">
        <f>(TREND($E$70:$G$70,$E$67:$G$67,N$32))*(About!$A$55)</f>
        <v>232.58906544927183</v>
      </c>
      <c r="O75">
        <f>(TREND($E$70:$G$70,$E$67:$G$67,O$32))*(About!$A$55)</f>
        <v>229.58163311439381</v>
      </c>
      <c r="P75">
        <f>(TREND($E$70:$G$70,$E$67:$G$67,P$32))*(About!$A$55)</f>
        <v>226.57420077951667</v>
      </c>
      <c r="Q75">
        <f>(TREND($E$70:$G$70,$E$67:$G$67,Q$32))*(About!$A$55)</f>
        <v>223.56676844463868</v>
      </c>
      <c r="R75">
        <f>(TREND($E$70:$G$70,$E$67:$G$67,R$32))*(About!$A$55)</f>
        <v>220.55933610976066</v>
      </c>
      <c r="S75">
        <f>(TREND($E$70:$G$70,$E$67:$G$67,S$32))*(About!$A$55)</f>
        <v>217.55190377488353</v>
      </c>
      <c r="T75">
        <f>(TREND($E$70:$G$70,$E$67:$G$67,T$32))*(About!$A$55)</f>
        <v>214.54447144000551</v>
      </c>
      <c r="U75">
        <f>(TREND($E$70:$G$70,$E$67:$G$67,U$32))*(About!$A$55)</f>
        <v>211.53703910512749</v>
      </c>
      <c r="V75">
        <f>(TREND($E$70:$G$70,$E$67:$G$67,V$32))*(About!$A$55)</f>
        <v>208.52960677025035</v>
      </c>
      <c r="W75">
        <f>(TREND($E$70:$G$70,$E$67:$G$67,W$32))*(About!$A$55)</f>
        <v>205.52217443537236</v>
      </c>
      <c r="X75">
        <f>(TREND($E$70:$G$70,$E$67:$G$67,X$32))*(About!$A$55)</f>
        <v>202.51474210049435</v>
      </c>
      <c r="Y75">
        <f>(TREND($E$70:$G$70,$E$67:$G$67,Y$32))*(About!$A$55)</f>
        <v>199.50730976561721</v>
      </c>
      <c r="Z75">
        <f>(TREND($E$70:$G$70,$E$67:$G$67,Z$32))*(About!$A$55)</f>
        <v>196.49987743073919</v>
      </c>
      <c r="AA75">
        <f>(TREND($E$70:$G$70,$E$67:$G$67,AA$32))*(About!$A$55)</f>
        <v>193.49244509586205</v>
      </c>
      <c r="AB75">
        <f>(TREND($E$70:$G$70,$E$67:$G$67,AB$32))*(About!$A$55)</f>
        <v>190.48501276098403</v>
      </c>
      <c r="AC75">
        <f>(TREND($E$70:$G$70,$E$67:$G$67,AC$32))*(About!$A$55)</f>
        <v>187.47758042610604</v>
      </c>
      <c r="AD75">
        <f>(TREND($E$70:$G$70,$E$67:$G$67,AD$32))*(About!$A$55)</f>
        <v>184.47014809122888</v>
      </c>
      <c r="AE75">
        <f>(TREND($E$70:$G$70,$E$67:$G$67,AE$32))*(About!$A$55)</f>
        <v>181.46271575635089</v>
      </c>
      <c r="AF75">
        <f>(TREND($E$70:$G$70,$E$67:$G$67,AF$32))*(About!$A$55)</f>
        <v>178.45528342147287</v>
      </c>
      <c r="AG75">
        <f>(TREND($E$70:$G$70,$E$67:$G$67,AG$32))*(About!$A$55)</f>
        <v>175.44785108659573</v>
      </c>
    </row>
    <row r="77" spans="1:33" x14ac:dyDescent="0.45">
      <c r="A77" s="24" t="s">
        <v>433</v>
      </c>
      <c r="B77">
        <v>2019</v>
      </c>
      <c r="C77">
        <v>2020</v>
      </c>
      <c r="D77">
        <v>2021</v>
      </c>
      <c r="E77">
        <v>2022</v>
      </c>
      <c r="F77">
        <v>2023</v>
      </c>
      <c r="G77">
        <v>2024</v>
      </c>
      <c r="H77">
        <v>2025</v>
      </c>
      <c r="I77">
        <v>2026</v>
      </c>
      <c r="J77">
        <v>2027</v>
      </c>
      <c r="K77">
        <v>2028</v>
      </c>
      <c r="L77">
        <v>2029</v>
      </c>
      <c r="M77">
        <v>2030</v>
      </c>
      <c r="N77">
        <v>2031</v>
      </c>
      <c r="O77">
        <v>2032</v>
      </c>
      <c r="P77">
        <v>2033</v>
      </c>
      <c r="Q77">
        <v>2034</v>
      </c>
      <c r="R77">
        <v>2035</v>
      </c>
      <c r="S77">
        <v>2036</v>
      </c>
      <c r="T77">
        <v>2037</v>
      </c>
      <c r="U77">
        <v>2038</v>
      </c>
      <c r="V77">
        <v>2039</v>
      </c>
      <c r="W77">
        <v>2040</v>
      </c>
      <c r="X77">
        <v>2041</v>
      </c>
      <c r="Y77">
        <v>2042</v>
      </c>
      <c r="Z77">
        <v>2043</v>
      </c>
      <c r="AA77">
        <v>2044</v>
      </c>
      <c r="AB77">
        <v>2045</v>
      </c>
      <c r="AC77">
        <v>2046</v>
      </c>
      <c r="AD77">
        <v>2047</v>
      </c>
      <c r="AE77">
        <v>2048</v>
      </c>
      <c r="AF77">
        <v>2049</v>
      </c>
      <c r="AG77">
        <v>2050</v>
      </c>
    </row>
    <row r="78" spans="1:33" x14ac:dyDescent="0.45">
      <c r="A78" t="s">
        <v>14</v>
      </c>
      <c r="B78" s="56">
        <f>(B75-B73)/(8760*10^3*$B$64)</f>
        <v>1.1922642736154889E-4</v>
      </c>
      <c r="C78" s="56">
        <f t="shared" ref="C78:AG78" si="11">(C75-C73)/(8760*10^3*$B$64)</f>
        <v>1.1726233868227049E-4</v>
      </c>
      <c r="D78" s="56">
        <f t="shared" si="11"/>
        <v>1.1550674779120579E-4</v>
      </c>
      <c r="E78" s="56">
        <f t="shared" si="11"/>
        <v>1.1375115690014151E-4</v>
      </c>
      <c r="F78" s="56">
        <f t="shared" si="11"/>
        <v>1.1199556600907681E-4</v>
      </c>
      <c r="G78" s="56">
        <f t="shared" si="11"/>
        <v>1.1023997511801212E-4</v>
      </c>
      <c r="H78" s="56">
        <f t="shared" si="11"/>
        <v>1.0848438422694745E-4</v>
      </c>
      <c r="I78" s="56">
        <f t="shared" si="11"/>
        <v>1.0672879333588274E-4</v>
      </c>
      <c r="J78" s="56">
        <f t="shared" si="11"/>
        <v>1.0497320244481804E-4</v>
      </c>
      <c r="K78" s="56">
        <f t="shared" si="11"/>
        <v>1.0321761155375376E-4</v>
      </c>
      <c r="L78" s="56">
        <f t="shared" si="11"/>
        <v>1.0146202066268909E-4</v>
      </c>
      <c r="M78" s="56">
        <f t="shared" si="11"/>
        <v>9.9706429771624386E-5</v>
      </c>
      <c r="N78" s="56">
        <f t="shared" si="11"/>
        <v>9.787675384368551E-5</v>
      </c>
      <c r="O78" s="56">
        <f t="shared" si="11"/>
        <v>9.6503497069768613E-5</v>
      </c>
      <c r="P78" s="56">
        <f t="shared" si="11"/>
        <v>9.513024029585211E-5</v>
      </c>
      <c r="Q78" s="56">
        <f t="shared" si="11"/>
        <v>9.3756983521935228E-5</v>
      </c>
      <c r="R78" s="56">
        <f t="shared" si="11"/>
        <v>9.2383726748018305E-5</v>
      </c>
      <c r="S78" s="56">
        <f t="shared" si="11"/>
        <v>9.1010469974101802E-5</v>
      </c>
      <c r="T78" s="56">
        <f t="shared" si="11"/>
        <v>8.9637213200184919E-5</v>
      </c>
      <c r="U78" s="56">
        <f t="shared" si="11"/>
        <v>8.8263956426267996E-5</v>
      </c>
      <c r="V78" s="56">
        <f t="shared" si="11"/>
        <v>8.6890699652351493E-5</v>
      </c>
      <c r="W78" s="56">
        <f t="shared" si="11"/>
        <v>8.551744287843461E-5</v>
      </c>
      <c r="X78" s="56">
        <f t="shared" si="11"/>
        <v>8.4144186104517714E-5</v>
      </c>
      <c r="Y78" s="56">
        <f t="shared" si="11"/>
        <v>8.2770929330601211E-5</v>
      </c>
      <c r="Z78" s="56">
        <f t="shared" si="11"/>
        <v>8.1397672556684302E-5</v>
      </c>
      <c r="AA78" s="56">
        <f t="shared" si="11"/>
        <v>8.0024415782767799E-5</v>
      </c>
      <c r="AB78" s="56">
        <f t="shared" si="11"/>
        <v>7.8651159008850903E-5</v>
      </c>
      <c r="AC78" s="56">
        <f t="shared" si="11"/>
        <v>7.727790223493402E-5</v>
      </c>
      <c r="AD78" s="56">
        <f t="shared" si="11"/>
        <v>7.590464546101749E-5</v>
      </c>
      <c r="AE78" s="56">
        <f t="shared" si="11"/>
        <v>7.4531388687100594E-5</v>
      </c>
      <c r="AF78" s="56">
        <f t="shared" si="11"/>
        <v>7.3158131913183711E-5</v>
      </c>
      <c r="AG78" s="56">
        <f t="shared" si="11"/>
        <v>7.1784875139267208E-5</v>
      </c>
    </row>
    <row r="79" spans="1:33" x14ac:dyDescent="0.45">
      <c r="A79" t="s">
        <v>15</v>
      </c>
      <c r="B79" s="56">
        <f>(B75-B74)/(8760*10^3*$B$64)</f>
        <v>1.2014128651515439E-4</v>
      </c>
      <c r="C79" s="56">
        <f t="shared" ref="C79:AG79" si="12">(C75-C74)/(8760*10^3*$B$64)</f>
        <v>1.1817719783587599E-4</v>
      </c>
      <c r="D79" s="56">
        <f t="shared" si="12"/>
        <v>1.1642160694481129E-4</v>
      </c>
      <c r="E79" s="56">
        <f t="shared" si="12"/>
        <v>1.1466601605374701E-4</v>
      </c>
      <c r="F79" s="56">
        <f t="shared" si="12"/>
        <v>1.1291042516268231E-4</v>
      </c>
      <c r="G79" s="56">
        <f t="shared" si="12"/>
        <v>1.1115483427161761E-4</v>
      </c>
      <c r="H79" s="56">
        <f t="shared" si="12"/>
        <v>1.0939924338055294E-4</v>
      </c>
      <c r="I79" s="56">
        <f t="shared" si="12"/>
        <v>1.0764365248948823E-4</v>
      </c>
      <c r="J79" s="56">
        <f t="shared" si="12"/>
        <v>1.0588806159842355E-4</v>
      </c>
      <c r="K79" s="56">
        <f t="shared" si="12"/>
        <v>1.0413247070735926E-4</v>
      </c>
      <c r="L79" s="56">
        <f t="shared" si="12"/>
        <v>1.0237687981629459E-4</v>
      </c>
      <c r="M79" s="56">
        <f t="shared" si="12"/>
        <v>1.0062128892522989E-4</v>
      </c>
      <c r="N79" s="56">
        <f t="shared" si="12"/>
        <v>9.8791612997290999E-5</v>
      </c>
      <c r="O79" s="56">
        <f t="shared" si="12"/>
        <v>9.7418356223374103E-5</v>
      </c>
      <c r="P79" s="56">
        <f t="shared" si="12"/>
        <v>9.6045099449457613E-5</v>
      </c>
      <c r="Q79" s="56">
        <f t="shared" si="12"/>
        <v>9.4671842675540717E-5</v>
      </c>
      <c r="R79" s="56">
        <f t="shared" si="12"/>
        <v>9.3298585901623808E-5</v>
      </c>
      <c r="S79" s="56">
        <f t="shared" si="12"/>
        <v>9.1925329127707305E-5</v>
      </c>
      <c r="T79" s="56">
        <f t="shared" si="12"/>
        <v>9.0552072353790409E-5</v>
      </c>
      <c r="U79" s="56">
        <f t="shared" si="12"/>
        <v>8.9178815579873499E-5</v>
      </c>
      <c r="V79" s="56">
        <f t="shared" si="12"/>
        <v>8.7805558805956996E-5</v>
      </c>
      <c r="W79" s="56">
        <f t="shared" si="12"/>
        <v>8.64323020320401E-5</v>
      </c>
      <c r="X79" s="56">
        <f t="shared" si="12"/>
        <v>8.5059045258123217E-5</v>
      </c>
      <c r="Y79" s="56">
        <f t="shared" si="12"/>
        <v>8.3685788484206714E-5</v>
      </c>
      <c r="Z79" s="56">
        <f t="shared" si="12"/>
        <v>8.2312531710289791E-5</v>
      </c>
      <c r="AA79" s="56">
        <f t="shared" si="12"/>
        <v>8.0939274936373288E-5</v>
      </c>
      <c r="AB79" s="56">
        <f t="shared" si="12"/>
        <v>7.9566018162456406E-5</v>
      </c>
      <c r="AC79" s="56">
        <f t="shared" si="12"/>
        <v>7.819276138853951E-5</v>
      </c>
      <c r="AD79" s="56">
        <f t="shared" si="12"/>
        <v>7.681950461462298E-5</v>
      </c>
      <c r="AE79" s="56">
        <f t="shared" si="12"/>
        <v>7.5446247840706097E-5</v>
      </c>
      <c r="AF79" s="56">
        <f t="shared" si="12"/>
        <v>7.4072991066789201E-5</v>
      </c>
      <c r="AG79" s="56">
        <f t="shared" si="12"/>
        <v>7.2699734292872698E-5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24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4.3810626550283121E-5</v>
      </c>
      <c r="C3" s="138">
        <f t="shared" ref="C3:AG3" si="0">C4</f>
        <v>4.4486083050712385E-5</v>
      </c>
      <c r="D3" s="138">
        <f t="shared" si="0"/>
        <v>4.6107285298381502E-5</v>
      </c>
      <c r="E3" s="138">
        <f t="shared" si="0"/>
        <v>4.6857392677759235E-5</v>
      </c>
      <c r="F3" s="138">
        <f t="shared" si="0"/>
        <v>4.7659600346331003E-5</v>
      </c>
      <c r="G3" s="138">
        <f t="shared" si="0"/>
        <v>4.8473414347093652E-5</v>
      </c>
      <c r="H3" s="138">
        <f t="shared" si="0"/>
        <v>4.9362412882941398E-5</v>
      </c>
      <c r="I3" s="138">
        <f t="shared" si="0"/>
        <v>5.0314915226839864E-5</v>
      </c>
      <c r="J3" s="138">
        <f t="shared" si="0"/>
        <v>5.127134505887554E-5</v>
      </c>
      <c r="K3" s="138">
        <f t="shared" si="0"/>
        <v>5.2215794699174977E-5</v>
      </c>
      <c r="L3" s="138">
        <f t="shared" si="0"/>
        <v>5.3120058419990992E-5</v>
      </c>
      <c r="M3" s="138">
        <f t="shared" si="0"/>
        <v>5.4032687674471248E-5</v>
      </c>
      <c r="N3" s="138">
        <f t="shared" si="0"/>
        <v>5.4817518023522041E-5</v>
      </c>
      <c r="O3" s="138">
        <f t="shared" si="0"/>
        <v>5.5585580781690607E-5</v>
      </c>
      <c r="P3" s="138">
        <f t="shared" si="0"/>
        <v>5.6368189257884971E-5</v>
      </c>
      <c r="Q3" s="138">
        <f t="shared" si="0"/>
        <v>5.7162467802673896E-5</v>
      </c>
      <c r="R3" s="138">
        <f t="shared" si="0"/>
        <v>5.7929086644631229E-5</v>
      </c>
      <c r="S3" s="138">
        <f t="shared" si="0"/>
        <v>5.8659039733937415E-5</v>
      </c>
      <c r="T3" s="138">
        <f t="shared" si="0"/>
        <v>5.9396641693637346E-5</v>
      </c>
      <c r="U3" s="138">
        <f t="shared" si="0"/>
        <v>6.0123007985049965E-5</v>
      </c>
      <c r="V3" s="138">
        <f t="shared" si="0"/>
        <v>6.0846700796124561E-5</v>
      </c>
      <c r="W3" s="138">
        <f t="shared" si="0"/>
        <v>6.1549871670767213E-5</v>
      </c>
      <c r="X3" s="138">
        <f t="shared" si="0"/>
        <v>6.2246094233980726E-5</v>
      </c>
      <c r="Y3" s="138">
        <f t="shared" si="0"/>
        <v>6.2955601501783965E-5</v>
      </c>
      <c r="Z3" s="138">
        <f t="shared" si="0"/>
        <v>6.3667272708900057E-5</v>
      </c>
      <c r="AA3" s="138">
        <f t="shared" si="0"/>
        <v>6.4386820093490394E-5</v>
      </c>
      <c r="AB3" s="138">
        <f t="shared" si="0"/>
        <v>6.5123808825643227E-5</v>
      </c>
      <c r="AC3" s="138">
        <f t="shared" si="0"/>
        <v>6.587745083779771E-5</v>
      </c>
      <c r="AD3" s="138">
        <f t="shared" si="0"/>
        <v>6.6642924152097475E-5</v>
      </c>
      <c r="AE3" s="138">
        <f t="shared" si="0"/>
        <v>6.7416675331246891E-5</v>
      </c>
      <c r="AF3" s="138">
        <f t="shared" si="0"/>
        <v>6.8191827528568089E-5</v>
      </c>
      <c r="AG3" s="138">
        <f t="shared" si="0"/>
        <v>6.8976128566630268E-5</v>
      </c>
    </row>
    <row r="4" spans="1:35" x14ac:dyDescent="0.45">
      <c r="A4" s="1" t="s">
        <v>14</v>
      </c>
      <c r="B4" s="123">
        <f>Calculations!B19</f>
        <v>4.3810626550283121E-5</v>
      </c>
      <c r="C4" s="123">
        <f>Calculations!C19</f>
        <v>4.4486083050712385E-5</v>
      </c>
      <c r="D4" s="123">
        <f>Calculations!D19</f>
        <v>4.6107285298381502E-5</v>
      </c>
      <c r="E4" s="123">
        <f>Calculations!E19</f>
        <v>4.6857392677759235E-5</v>
      </c>
      <c r="F4" s="123">
        <f>Calculations!F19</f>
        <v>4.7659600346331003E-5</v>
      </c>
      <c r="G4" s="123">
        <f>Calculations!G19</f>
        <v>4.8473414347093652E-5</v>
      </c>
      <c r="H4" s="123">
        <f>Calculations!H19</f>
        <v>4.9362412882941398E-5</v>
      </c>
      <c r="I4" s="123">
        <f>Calculations!I19</f>
        <v>5.0314915226839864E-5</v>
      </c>
      <c r="J4" s="123">
        <f>Calculations!J19</f>
        <v>5.127134505887554E-5</v>
      </c>
      <c r="K4" s="123">
        <f>Calculations!K19</f>
        <v>5.2215794699174977E-5</v>
      </c>
      <c r="L4" s="123">
        <f>Calculations!L19</f>
        <v>5.3120058419990992E-5</v>
      </c>
      <c r="M4" s="123">
        <f>Calculations!M19</f>
        <v>5.4032687674471248E-5</v>
      </c>
      <c r="N4" s="123">
        <f>Calculations!N19</f>
        <v>5.4817518023522041E-5</v>
      </c>
      <c r="O4" s="123">
        <f>Calculations!O19</f>
        <v>5.5585580781690607E-5</v>
      </c>
      <c r="P4" s="123">
        <f>Calculations!P19</f>
        <v>5.6368189257884971E-5</v>
      </c>
      <c r="Q4" s="123">
        <f>Calculations!Q19</f>
        <v>5.7162467802673896E-5</v>
      </c>
      <c r="R4" s="123">
        <f>Calculations!R19</f>
        <v>5.7929086644631229E-5</v>
      </c>
      <c r="S4" s="123">
        <f>Calculations!S19</f>
        <v>5.8659039733937415E-5</v>
      </c>
      <c r="T4" s="123">
        <f>Calculations!T19</f>
        <v>5.9396641693637346E-5</v>
      </c>
      <c r="U4" s="123">
        <f>Calculations!U19</f>
        <v>6.0123007985049965E-5</v>
      </c>
      <c r="V4" s="123">
        <f>Calculations!V19</f>
        <v>6.0846700796124561E-5</v>
      </c>
      <c r="W4" s="123">
        <f>Calculations!W19</f>
        <v>6.1549871670767213E-5</v>
      </c>
      <c r="X4" s="123">
        <f>Calculations!X19</f>
        <v>6.2246094233980726E-5</v>
      </c>
      <c r="Y4" s="123">
        <f>Calculations!Y19</f>
        <v>6.2955601501783965E-5</v>
      </c>
      <c r="Z4" s="123">
        <f>Calculations!Z19</f>
        <v>6.3667272708900057E-5</v>
      </c>
      <c r="AA4" s="123">
        <f>Calculations!AA19</f>
        <v>6.4386820093490394E-5</v>
      </c>
      <c r="AB4" s="123">
        <f>Calculations!AB19</f>
        <v>6.5123808825643227E-5</v>
      </c>
      <c r="AC4" s="123">
        <f>Calculations!AC19</f>
        <v>6.587745083779771E-5</v>
      </c>
      <c r="AD4" s="123">
        <f>Calculations!AD19</f>
        <v>6.6642924152097475E-5</v>
      </c>
      <c r="AE4" s="123">
        <f>Calculations!AE19</f>
        <v>6.7416675331246891E-5</v>
      </c>
      <c r="AF4" s="123">
        <f>Calculations!AF19</f>
        <v>6.8191827528568089E-5</v>
      </c>
      <c r="AG4" s="123">
        <f>Calculations!AG19</f>
        <v>6.8976128566630268E-5</v>
      </c>
    </row>
    <row r="5" spans="1:35" x14ac:dyDescent="0.45">
      <c r="A5" s="1" t="s">
        <v>511</v>
      </c>
      <c r="B5" s="123">
        <f>Calculations!B20</f>
        <v>1.2764456528855093E-5</v>
      </c>
      <c r="C5" s="123">
        <f>Calculations!C20</f>
        <v>1.3374971173170371E-5</v>
      </c>
      <c r="D5" s="123">
        <f>Calculations!D20</f>
        <v>1.3747418949818451E-5</v>
      </c>
      <c r="E5" s="123">
        <f>Calculations!E20</f>
        <v>1.3861484123890914E-5</v>
      </c>
      <c r="F5" s="123">
        <f>Calculations!F20</f>
        <v>1.3990544188995746E-5</v>
      </c>
      <c r="G5" s="123">
        <f>Calculations!G20</f>
        <v>1.4131171359655741E-5</v>
      </c>
      <c r="H5" s="123">
        <f>Calculations!H20</f>
        <v>1.4268332497487672E-5</v>
      </c>
      <c r="I5" s="123">
        <f>Calculations!I20</f>
        <v>1.439413158783806E-5</v>
      </c>
      <c r="J5" s="123">
        <f>Calculations!J20</f>
        <v>1.4490914789190032E-5</v>
      </c>
      <c r="K5" s="123">
        <f>Calculations!K20</f>
        <v>1.4594255965666847E-5</v>
      </c>
      <c r="L5" s="123">
        <f>Calculations!L20</f>
        <v>1.4693400989676791E-5</v>
      </c>
      <c r="M5" s="123">
        <f>Calculations!M20</f>
        <v>1.4785289914744651E-5</v>
      </c>
      <c r="N5" s="123">
        <f>Calculations!N20</f>
        <v>1.4961516560586726E-5</v>
      </c>
      <c r="O5" s="123">
        <f>Calculations!O20</f>
        <v>1.514010528135448E-5</v>
      </c>
      <c r="P5" s="123">
        <f>Calculations!P20</f>
        <v>1.5324029934600752E-5</v>
      </c>
      <c r="Q5" s="123">
        <f>Calculations!Q20</f>
        <v>1.5508778212918187E-5</v>
      </c>
      <c r="R5" s="123">
        <f>Calculations!R20</f>
        <v>1.5693473612067611E-5</v>
      </c>
      <c r="S5" s="123">
        <f>Calculations!S20</f>
        <v>1.5877847471550409E-5</v>
      </c>
      <c r="T5" s="123">
        <f>Calculations!T20</f>
        <v>1.6059266913548474E-5</v>
      </c>
      <c r="U5" s="123">
        <f>Calculations!U20</f>
        <v>1.6239429969148639E-5</v>
      </c>
      <c r="V5" s="123">
        <f>Calculations!V20</f>
        <v>1.6425334445202065E-5</v>
      </c>
      <c r="W5" s="123">
        <f>Calculations!W20</f>
        <v>1.6598413648638684E-5</v>
      </c>
      <c r="X5" s="123">
        <f>Calculations!X20</f>
        <v>1.6777359026854682E-5</v>
      </c>
      <c r="Y5" s="123">
        <f>Calculations!Y20</f>
        <v>1.6968347992077334E-5</v>
      </c>
      <c r="Z5" s="123">
        <f>Calculations!Z20</f>
        <v>1.7160470255012724E-5</v>
      </c>
      <c r="AA5" s="123">
        <f>Calculations!AA20</f>
        <v>1.7349542009284527E-5</v>
      </c>
      <c r="AB5" s="123">
        <f>Calculations!AB20</f>
        <v>1.7545708510044124E-5</v>
      </c>
      <c r="AC5" s="123">
        <f>Calculations!AC20</f>
        <v>1.7734649583149135E-5</v>
      </c>
      <c r="AD5" s="123">
        <f>Calculations!AD20</f>
        <v>1.7926537632563852E-5</v>
      </c>
      <c r="AE5" s="123">
        <f>Calculations!AE20</f>
        <v>1.8128121268900442E-5</v>
      </c>
      <c r="AF5" s="123">
        <f>Calculations!AF20</f>
        <v>1.8327361238627823E-5</v>
      </c>
      <c r="AG5" s="123">
        <f>Calculations!AG20</f>
        <v>1.8524346005834896E-5</v>
      </c>
    </row>
    <row r="6" spans="1:35" x14ac:dyDescent="0.45">
      <c r="A6" s="1" t="s">
        <v>512</v>
      </c>
      <c r="B6" s="138">
        <f>B4</f>
        <v>4.3810626550283121E-5</v>
      </c>
      <c r="C6" s="138">
        <f t="shared" ref="C6:AG6" si="1">C4</f>
        <v>4.4486083050712385E-5</v>
      </c>
      <c r="D6" s="138">
        <f t="shared" si="1"/>
        <v>4.6107285298381502E-5</v>
      </c>
      <c r="E6" s="138">
        <f t="shared" si="1"/>
        <v>4.6857392677759235E-5</v>
      </c>
      <c r="F6" s="138">
        <f t="shared" si="1"/>
        <v>4.7659600346331003E-5</v>
      </c>
      <c r="G6" s="138">
        <f t="shared" si="1"/>
        <v>4.8473414347093652E-5</v>
      </c>
      <c r="H6" s="138">
        <f t="shared" si="1"/>
        <v>4.9362412882941398E-5</v>
      </c>
      <c r="I6" s="138">
        <f t="shared" si="1"/>
        <v>5.0314915226839864E-5</v>
      </c>
      <c r="J6" s="138">
        <f t="shared" si="1"/>
        <v>5.127134505887554E-5</v>
      </c>
      <c r="K6" s="138">
        <f t="shared" si="1"/>
        <v>5.2215794699174977E-5</v>
      </c>
      <c r="L6" s="138">
        <f t="shared" si="1"/>
        <v>5.3120058419990992E-5</v>
      </c>
      <c r="M6" s="138">
        <f t="shared" si="1"/>
        <v>5.4032687674471248E-5</v>
      </c>
      <c r="N6" s="138">
        <f t="shared" si="1"/>
        <v>5.4817518023522041E-5</v>
      </c>
      <c r="O6" s="138">
        <f t="shared" si="1"/>
        <v>5.5585580781690607E-5</v>
      </c>
      <c r="P6" s="138">
        <f t="shared" si="1"/>
        <v>5.6368189257884971E-5</v>
      </c>
      <c r="Q6" s="138">
        <f t="shared" si="1"/>
        <v>5.7162467802673896E-5</v>
      </c>
      <c r="R6" s="138">
        <f t="shared" si="1"/>
        <v>5.7929086644631229E-5</v>
      </c>
      <c r="S6" s="138">
        <f t="shared" si="1"/>
        <v>5.8659039733937415E-5</v>
      </c>
      <c r="T6" s="138">
        <f t="shared" si="1"/>
        <v>5.9396641693637346E-5</v>
      </c>
      <c r="U6" s="138">
        <f t="shared" si="1"/>
        <v>6.0123007985049965E-5</v>
      </c>
      <c r="V6" s="138">
        <f t="shared" si="1"/>
        <v>6.0846700796124561E-5</v>
      </c>
      <c r="W6" s="138">
        <f t="shared" si="1"/>
        <v>6.1549871670767213E-5</v>
      </c>
      <c r="X6" s="138">
        <f t="shared" si="1"/>
        <v>6.2246094233980726E-5</v>
      </c>
      <c r="Y6" s="138">
        <f t="shared" si="1"/>
        <v>6.2955601501783965E-5</v>
      </c>
      <c r="Z6" s="138">
        <f t="shared" si="1"/>
        <v>6.3667272708900057E-5</v>
      </c>
      <c r="AA6" s="138">
        <f t="shared" si="1"/>
        <v>6.4386820093490394E-5</v>
      </c>
      <c r="AB6" s="138">
        <f t="shared" si="1"/>
        <v>6.5123808825643227E-5</v>
      </c>
      <c r="AC6" s="138">
        <f t="shared" si="1"/>
        <v>6.587745083779771E-5</v>
      </c>
      <c r="AD6" s="138">
        <f t="shared" si="1"/>
        <v>6.6642924152097475E-5</v>
      </c>
      <c r="AE6" s="138">
        <f t="shared" si="1"/>
        <v>6.7416675331246891E-5</v>
      </c>
      <c r="AF6" s="138">
        <f t="shared" si="1"/>
        <v>6.8191827528568089E-5</v>
      </c>
      <c r="AG6" s="138">
        <f t="shared" si="1"/>
        <v>6.8976128566630268E-5</v>
      </c>
    </row>
    <row r="7" spans="1:35" x14ac:dyDescent="0.45">
      <c r="A7" s="1" t="s">
        <v>399</v>
      </c>
      <c r="B7" s="123">
        <f>Calculations!B21</f>
        <v>2.3486062981467197E-6</v>
      </c>
      <c r="C7" s="123">
        <f>Calculations!C21</f>
        <v>2.4668328817491252E-6</v>
      </c>
      <c r="D7" s="123">
        <f>Calculations!D21</f>
        <v>2.537615131520824E-6</v>
      </c>
      <c r="E7" s="123">
        <f>Calculations!E21</f>
        <v>2.5257757110101344E-6</v>
      </c>
      <c r="F7" s="123">
        <f>Calculations!F21</f>
        <v>2.505698399025354E-6</v>
      </c>
      <c r="G7" s="123">
        <f>Calculations!G21</f>
        <v>2.4795326388073327E-6</v>
      </c>
      <c r="H7" s="123">
        <f>Calculations!H21</f>
        <v>2.457219035287276E-6</v>
      </c>
      <c r="I7" s="123">
        <f>Calculations!I21</f>
        <v>2.4318684410958385E-6</v>
      </c>
      <c r="J7" s="123">
        <f>Calculations!J21</f>
        <v>2.4136748265529895E-6</v>
      </c>
      <c r="K7" s="123">
        <f>Calculations!K21</f>
        <v>2.3914776081481825E-6</v>
      </c>
      <c r="L7" s="123">
        <f>Calculations!L21</f>
        <v>2.3696305637301955E-6</v>
      </c>
      <c r="M7" s="123">
        <f>Calculations!M21</f>
        <v>2.3513157110618819E-6</v>
      </c>
      <c r="N7" s="123">
        <f>Calculations!N21</f>
        <v>2.2971086884223215E-6</v>
      </c>
      <c r="O7" s="123">
        <f>Calculations!O21</f>
        <v>2.2435544634870195E-6</v>
      </c>
      <c r="P7" s="123">
        <f>Calculations!P21</f>
        <v>2.1847517906642175E-6</v>
      </c>
      <c r="Q7" s="123">
        <f>Calculations!Q21</f>
        <v>2.126867585419684E-6</v>
      </c>
      <c r="R7" s="123">
        <f>Calculations!R21</f>
        <v>2.068759641900424E-6</v>
      </c>
      <c r="S7" s="123">
        <f>Calculations!S21</f>
        <v>2.0105999796015081E-6</v>
      </c>
      <c r="T7" s="123">
        <f>Calculations!T21</f>
        <v>1.9530113570863226E-6</v>
      </c>
      <c r="U7" s="123">
        <f>Calculations!U21</f>
        <v>1.893505932465565E-6</v>
      </c>
      <c r="V7" s="123">
        <f>Calculations!V21</f>
        <v>1.8321304337297722E-6</v>
      </c>
      <c r="W7" s="123">
        <f>Calculations!W21</f>
        <v>1.7728157103598084E-6</v>
      </c>
      <c r="X7" s="123">
        <f>Calculations!X21</f>
        <v>1.7111191125971105E-6</v>
      </c>
      <c r="Y7" s="123">
        <f>Calculations!Y21</f>
        <v>1.644358267860448E-6</v>
      </c>
      <c r="Z7" s="123">
        <f>Calculations!Z21</f>
        <v>1.5766475124236192E-6</v>
      </c>
      <c r="AA7" s="123">
        <f>Calculations!AA21</f>
        <v>1.5088852421735089E-6</v>
      </c>
      <c r="AB7" s="123">
        <f>Calculations!AB21</f>
        <v>1.4379222157755529E-6</v>
      </c>
      <c r="AC7" s="123">
        <f>Calculations!AC21</f>
        <v>1.3684390780850978E-6</v>
      </c>
      <c r="AD7" s="123">
        <f>Calculations!AD21</f>
        <v>1.2975075928223812E-6</v>
      </c>
      <c r="AE7" s="123">
        <f>Calculations!AE21</f>
        <v>1.2256706166057849E-6</v>
      </c>
      <c r="AF7" s="123">
        <f>Calculations!AF21</f>
        <v>1.1539080834076304E-6</v>
      </c>
      <c r="AG7" s="123">
        <f>Calculations!AG21</f>
        <v>1.083603062466778E-6</v>
      </c>
    </row>
    <row r="8" spans="1:35" x14ac:dyDescent="0.45">
      <c r="A8" s="1" t="s">
        <v>513</v>
      </c>
      <c r="B8" s="138">
        <f>B5</f>
        <v>1.2764456528855093E-5</v>
      </c>
      <c r="C8" s="138">
        <f t="shared" ref="C8:AG8" si="2">C5</f>
        <v>1.3374971173170371E-5</v>
      </c>
      <c r="D8" s="138">
        <f t="shared" si="2"/>
        <v>1.3747418949818451E-5</v>
      </c>
      <c r="E8" s="138">
        <f t="shared" si="2"/>
        <v>1.3861484123890914E-5</v>
      </c>
      <c r="F8" s="138">
        <f t="shared" si="2"/>
        <v>1.3990544188995746E-5</v>
      </c>
      <c r="G8" s="138">
        <f t="shared" si="2"/>
        <v>1.4131171359655741E-5</v>
      </c>
      <c r="H8" s="138">
        <f t="shared" si="2"/>
        <v>1.4268332497487672E-5</v>
      </c>
      <c r="I8" s="138">
        <f t="shared" si="2"/>
        <v>1.439413158783806E-5</v>
      </c>
      <c r="J8" s="138">
        <f t="shared" si="2"/>
        <v>1.4490914789190032E-5</v>
      </c>
      <c r="K8" s="138">
        <f t="shared" si="2"/>
        <v>1.4594255965666847E-5</v>
      </c>
      <c r="L8" s="138">
        <f t="shared" si="2"/>
        <v>1.4693400989676791E-5</v>
      </c>
      <c r="M8" s="138">
        <f t="shared" si="2"/>
        <v>1.4785289914744651E-5</v>
      </c>
      <c r="N8" s="138">
        <f t="shared" si="2"/>
        <v>1.4961516560586726E-5</v>
      </c>
      <c r="O8" s="138">
        <f t="shared" si="2"/>
        <v>1.514010528135448E-5</v>
      </c>
      <c r="P8" s="138">
        <f t="shared" si="2"/>
        <v>1.5324029934600752E-5</v>
      </c>
      <c r="Q8" s="138">
        <f t="shared" si="2"/>
        <v>1.5508778212918187E-5</v>
      </c>
      <c r="R8" s="138">
        <f t="shared" si="2"/>
        <v>1.5693473612067611E-5</v>
      </c>
      <c r="S8" s="138">
        <f t="shared" si="2"/>
        <v>1.5877847471550409E-5</v>
      </c>
      <c r="T8" s="138">
        <f t="shared" si="2"/>
        <v>1.6059266913548474E-5</v>
      </c>
      <c r="U8" s="138">
        <f t="shared" si="2"/>
        <v>1.6239429969148639E-5</v>
      </c>
      <c r="V8" s="138">
        <f t="shared" si="2"/>
        <v>1.6425334445202065E-5</v>
      </c>
      <c r="W8" s="138">
        <f t="shared" si="2"/>
        <v>1.6598413648638684E-5</v>
      </c>
      <c r="X8" s="138">
        <f t="shared" si="2"/>
        <v>1.6777359026854682E-5</v>
      </c>
      <c r="Y8" s="138">
        <f t="shared" si="2"/>
        <v>1.6968347992077334E-5</v>
      </c>
      <c r="Z8" s="138">
        <f t="shared" si="2"/>
        <v>1.7160470255012724E-5</v>
      </c>
      <c r="AA8" s="138">
        <f t="shared" si="2"/>
        <v>1.7349542009284527E-5</v>
      </c>
      <c r="AB8" s="138">
        <f t="shared" si="2"/>
        <v>1.7545708510044124E-5</v>
      </c>
      <c r="AC8" s="138">
        <f t="shared" si="2"/>
        <v>1.7734649583149135E-5</v>
      </c>
      <c r="AD8" s="138">
        <f t="shared" si="2"/>
        <v>1.7926537632563852E-5</v>
      </c>
      <c r="AE8" s="138">
        <f t="shared" si="2"/>
        <v>1.8128121268900442E-5</v>
      </c>
      <c r="AF8" s="138">
        <f t="shared" si="2"/>
        <v>1.8327361238627823E-5</v>
      </c>
      <c r="AG8" s="138">
        <f t="shared" si="2"/>
        <v>1.8524346005834896E-5</v>
      </c>
    </row>
    <row r="9" spans="1:35" x14ac:dyDescent="0.45">
      <c r="A9" s="1" t="s">
        <v>514</v>
      </c>
      <c r="B9" s="138">
        <f>B5</f>
        <v>1.2764456528855093E-5</v>
      </c>
      <c r="C9" s="138">
        <f t="shared" ref="C9:AG9" si="3">C5</f>
        <v>1.3374971173170371E-5</v>
      </c>
      <c r="D9" s="138">
        <f t="shared" si="3"/>
        <v>1.3747418949818451E-5</v>
      </c>
      <c r="E9" s="138">
        <f t="shared" si="3"/>
        <v>1.3861484123890914E-5</v>
      </c>
      <c r="F9" s="138">
        <f t="shared" si="3"/>
        <v>1.3990544188995746E-5</v>
      </c>
      <c r="G9" s="138">
        <f t="shared" si="3"/>
        <v>1.4131171359655741E-5</v>
      </c>
      <c r="H9" s="138">
        <f t="shared" si="3"/>
        <v>1.4268332497487672E-5</v>
      </c>
      <c r="I9" s="138">
        <f t="shared" si="3"/>
        <v>1.439413158783806E-5</v>
      </c>
      <c r="J9" s="138">
        <f t="shared" si="3"/>
        <v>1.4490914789190032E-5</v>
      </c>
      <c r="K9" s="138">
        <f t="shared" si="3"/>
        <v>1.4594255965666847E-5</v>
      </c>
      <c r="L9" s="138">
        <f t="shared" si="3"/>
        <v>1.4693400989676791E-5</v>
      </c>
      <c r="M9" s="138">
        <f t="shared" si="3"/>
        <v>1.4785289914744651E-5</v>
      </c>
      <c r="N9" s="138">
        <f t="shared" si="3"/>
        <v>1.4961516560586726E-5</v>
      </c>
      <c r="O9" s="138">
        <f t="shared" si="3"/>
        <v>1.514010528135448E-5</v>
      </c>
      <c r="P9" s="138">
        <f t="shared" si="3"/>
        <v>1.5324029934600752E-5</v>
      </c>
      <c r="Q9" s="138">
        <f t="shared" si="3"/>
        <v>1.5508778212918187E-5</v>
      </c>
      <c r="R9" s="138">
        <f t="shared" si="3"/>
        <v>1.5693473612067611E-5</v>
      </c>
      <c r="S9" s="138">
        <f t="shared" si="3"/>
        <v>1.5877847471550409E-5</v>
      </c>
      <c r="T9" s="138">
        <f t="shared" si="3"/>
        <v>1.6059266913548474E-5</v>
      </c>
      <c r="U9" s="138">
        <f t="shared" si="3"/>
        <v>1.6239429969148639E-5</v>
      </c>
      <c r="V9" s="138">
        <f t="shared" si="3"/>
        <v>1.6425334445202065E-5</v>
      </c>
      <c r="W9" s="138">
        <f t="shared" si="3"/>
        <v>1.6598413648638684E-5</v>
      </c>
      <c r="X9" s="138">
        <f t="shared" si="3"/>
        <v>1.6777359026854682E-5</v>
      </c>
      <c r="Y9" s="138">
        <f t="shared" si="3"/>
        <v>1.6968347992077334E-5</v>
      </c>
      <c r="Z9" s="138">
        <f t="shared" si="3"/>
        <v>1.7160470255012724E-5</v>
      </c>
      <c r="AA9" s="138">
        <f t="shared" si="3"/>
        <v>1.7349542009284527E-5</v>
      </c>
      <c r="AB9" s="138">
        <f t="shared" si="3"/>
        <v>1.7545708510044124E-5</v>
      </c>
      <c r="AC9" s="138">
        <f t="shared" si="3"/>
        <v>1.7734649583149135E-5</v>
      </c>
      <c r="AD9" s="138">
        <f t="shared" si="3"/>
        <v>1.7926537632563852E-5</v>
      </c>
      <c r="AE9" s="138">
        <f t="shared" si="3"/>
        <v>1.8128121268900442E-5</v>
      </c>
      <c r="AF9" s="138">
        <f t="shared" si="3"/>
        <v>1.8327361238627823E-5</v>
      </c>
      <c r="AG9" s="138">
        <f t="shared" si="3"/>
        <v>1.8524346005834896E-5</v>
      </c>
    </row>
    <row r="10" spans="1:35" x14ac:dyDescent="0.45">
      <c r="A10" s="1" t="s">
        <v>515</v>
      </c>
      <c r="B10" s="138">
        <f>B4</f>
        <v>4.3810626550283121E-5</v>
      </c>
      <c r="C10" s="138">
        <f t="shared" ref="C10:AG10" si="4">C4</f>
        <v>4.4486083050712385E-5</v>
      </c>
      <c r="D10" s="138">
        <f t="shared" si="4"/>
        <v>4.6107285298381502E-5</v>
      </c>
      <c r="E10" s="138">
        <f t="shared" si="4"/>
        <v>4.6857392677759235E-5</v>
      </c>
      <c r="F10" s="138">
        <f t="shared" si="4"/>
        <v>4.7659600346331003E-5</v>
      </c>
      <c r="G10" s="138">
        <f t="shared" si="4"/>
        <v>4.8473414347093652E-5</v>
      </c>
      <c r="H10" s="138">
        <f t="shared" si="4"/>
        <v>4.9362412882941398E-5</v>
      </c>
      <c r="I10" s="138">
        <f t="shared" si="4"/>
        <v>5.0314915226839864E-5</v>
      </c>
      <c r="J10" s="138">
        <f t="shared" si="4"/>
        <v>5.127134505887554E-5</v>
      </c>
      <c r="K10" s="138">
        <f t="shared" si="4"/>
        <v>5.2215794699174977E-5</v>
      </c>
      <c r="L10" s="138">
        <f t="shared" si="4"/>
        <v>5.3120058419990992E-5</v>
      </c>
      <c r="M10" s="138">
        <f t="shared" si="4"/>
        <v>5.4032687674471248E-5</v>
      </c>
      <c r="N10" s="138">
        <f t="shared" si="4"/>
        <v>5.4817518023522041E-5</v>
      </c>
      <c r="O10" s="138">
        <f t="shared" si="4"/>
        <v>5.5585580781690607E-5</v>
      </c>
      <c r="P10" s="138">
        <f t="shared" si="4"/>
        <v>5.6368189257884971E-5</v>
      </c>
      <c r="Q10" s="138">
        <f t="shared" si="4"/>
        <v>5.7162467802673896E-5</v>
      </c>
      <c r="R10" s="138">
        <f t="shared" si="4"/>
        <v>5.7929086644631229E-5</v>
      </c>
      <c r="S10" s="138">
        <f t="shared" si="4"/>
        <v>5.8659039733937415E-5</v>
      </c>
      <c r="T10" s="138">
        <f t="shared" si="4"/>
        <v>5.9396641693637346E-5</v>
      </c>
      <c r="U10" s="138">
        <f t="shared" si="4"/>
        <v>6.0123007985049965E-5</v>
      </c>
      <c r="V10" s="138">
        <f t="shared" si="4"/>
        <v>6.0846700796124561E-5</v>
      </c>
      <c r="W10" s="138">
        <f t="shared" si="4"/>
        <v>6.1549871670767213E-5</v>
      </c>
      <c r="X10" s="138">
        <f t="shared" si="4"/>
        <v>6.2246094233980726E-5</v>
      </c>
      <c r="Y10" s="138">
        <f t="shared" si="4"/>
        <v>6.2955601501783965E-5</v>
      </c>
      <c r="Z10" s="138">
        <f t="shared" si="4"/>
        <v>6.3667272708900057E-5</v>
      </c>
      <c r="AA10" s="138">
        <f t="shared" si="4"/>
        <v>6.4386820093490394E-5</v>
      </c>
      <c r="AB10" s="138">
        <f t="shared" si="4"/>
        <v>6.5123808825643227E-5</v>
      </c>
      <c r="AC10" s="138">
        <f t="shared" si="4"/>
        <v>6.587745083779771E-5</v>
      </c>
      <c r="AD10" s="138">
        <f t="shared" si="4"/>
        <v>6.6642924152097475E-5</v>
      </c>
      <c r="AE10" s="138">
        <f t="shared" si="4"/>
        <v>6.7416675331246891E-5</v>
      </c>
      <c r="AF10" s="138">
        <f t="shared" si="4"/>
        <v>6.8191827528568089E-5</v>
      </c>
      <c r="AG10" s="138">
        <f t="shared" si="4"/>
        <v>6.8976128566630268E-5</v>
      </c>
    </row>
    <row r="11" spans="1:35" x14ac:dyDescent="0.45">
      <c r="A11" s="1" t="s">
        <v>516</v>
      </c>
      <c r="B11" s="138">
        <f>B4</f>
        <v>4.3810626550283121E-5</v>
      </c>
      <c r="C11" s="138">
        <f t="shared" ref="C11:AG11" si="5">C4</f>
        <v>4.4486083050712385E-5</v>
      </c>
      <c r="D11" s="138">
        <f t="shared" si="5"/>
        <v>4.6107285298381502E-5</v>
      </c>
      <c r="E11" s="138">
        <f t="shared" si="5"/>
        <v>4.6857392677759235E-5</v>
      </c>
      <c r="F11" s="138">
        <f t="shared" si="5"/>
        <v>4.7659600346331003E-5</v>
      </c>
      <c r="G11" s="138">
        <f t="shared" si="5"/>
        <v>4.8473414347093652E-5</v>
      </c>
      <c r="H11" s="138">
        <f t="shared" si="5"/>
        <v>4.9362412882941398E-5</v>
      </c>
      <c r="I11" s="138">
        <f t="shared" si="5"/>
        <v>5.0314915226839864E-5</v>
      </c>
      <c r="J11" s="138">
        <f t="shared" si="5"/>
        <v>5.127134505887554E-5</v>
      </c>
      <c r="K11" s="138">
        <f t="shared" si="5"/>
        <v>5.2215794699174977E-5</v>
      </c>
      <c r="L11" s="138">
        <f t="shared" si="5"/>
        <v>5.3120058419990992E-5</v>
      </c>
      <c r="M11" s="138">
        <f t="shared" si="5"/>
        <v>5.4032687674471248E-5</v>
      </c>
      <c r="N11" s="138">
        <f t="shared" si="5"/>
        <v>5.4817518023522041E-5</v>
      </c>
      <c r="O11" s="138">
        <f t="shared" si="5"/>
        <v>5.5585580781690607E-5</v>
      </c>
      <c r="P11" s="138">
        <f t="shared" si="5"/>
        <v>5.6368189257884971E-5</v>
      </c>
      <c r="Q11" s="138">
        <f t="shared" si="5"/>
        <v>5.7162467802673896E-5</v>
      </c>
      <c r="R11" s="138">
        <f t="shared" si="5"/>
        <v>5.7929086644631229E-5</v>
      </c>
      <c r="S11" s="138">
        <f t="shared" si="5"/>
        <v>5.8659039733937415E-5</v>
      </c>
      <c r="T11" s="138">
        <f t="shared" si="5"/>
        <v>5.9396641693637346E-5</v>
      </c>
      <c r="U11" s="138">
        <f t="shared" si="5"/>
        <v>6.0123007985049965E-5</v>
      </c>
      <c r="V11" s="138">
        <f t="shared" si="5"/>
        <v>6.0846700796124561E-5</v>
      </c>
      <c r="W11" s="138">
        <f t="shared" si="5"/>
        <v>6.1549871670767213E-5</v>
      </c>
      <c r="X11" s="138">
        <f t="shared" si="5"/>
        <v>6.2246094233980726E-5</v>
      </c>
      <c r="Y11" s="138">
        <f t="shared" si="5"/>
        <v>6.2955601501783965E-5</v>
      </c>
      <c r="Z11" s="138">
        <f t="shared" si="5"/>
        <v>6.3667272708900057E-5</v>
      </c>
      <c r="AA11" s="138">
        <f t="shared" si="5"/>
        <v>6.4386820093490394E-5</v>
      </c>
      <c r="AB11" s="138">
        <f t="shared" si="5"/>
        <v>6.5123808825643227E-5</v>
      </c>
      <c r="AC11" s="138">
        <f t="shared" si="5"/>
        <v>6.587745083779771E-5</v>
      </c>
      <c r="AD11" s="138">
        <f t="shared" si="5"/>
        <v>6.6642924152097475E-5</v>
      </c>
      <c r="AE11" s="138">
        <f t="shared" si="5"/>
        <v>6.7416675331246891E-5</v>
      </c>
      <c r="AF11" s="138">
        <f t="shared" si="5"/>
        <v>6.8191827528568089E-5</v>
      </c>
      <c r="AG11" s="138">
        <f t="shared" si="5"/>
        <v>6.8976128566630268E-5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zoomScaleNormal="100" workbookViewId="0"/>
  </sheetViews>
  <sheetFormatPr defaultRowHeight="14.25" x14ac:dyDescent="0.45"/>
  <cols>
    <col min="1" max="1" width="29.86328125" customWidth="1"/>
    <col min="2" max="33" width="10" customWidth="1"/>
  </cols>
  <sheetData>
    <row r="1" spans="1:35" x14ac:dyDescent="0.45">
      <c r="A1" s="140" t="s">
        <v>522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509</v>
      </c>
      <c r="B2" s="139">
        <v>0</v>
      </c>
      <c r="C2" s="139">
        <v>0</v>
      </c>
      <c r="D2" s="139">
        <v>0</v>
      </c>
      <c r="E2" s="139">
        <v>0</v>
      </c>
      <c r="F2" s="139">
        <v>0</v>
      </c>
      <c r="G2" s="139">
        <v>0</v>
      </c>
      <c r="H2" s="139">
        <v>0</v>
      </c>
      <c r="I2" s="139">
        <v>0</v>
      </c>
      <c r="J2" s="139">
        <v>0</v>
      </c>
      <c r="K2" s="139">
        <v>0</v>
      </c>
      <c r="L2" s="139">
        <v>0</v>
      </c>
      <c r="M2" s="139">
        <v>0</v>
      </c>
      <c r="N2" s="139">
        <v>0</v>
      </c>
      <c r="O2" s="139">
        <v>0</v>
      </c>
      <c r="P2" s="139">
        <v>0</v>
      </c>
      <c r="Q2" s="139">
        <v>0</v>
      </c>
      <c r="R2" s="139">
        <v>0</v>
      </c>
      <c r="S2" s="139">
        <v>0</v>
      </c>
      <c r="T2" s="139">
        <v>0</v>
      </c>
      <c r="U2" s="139">
        <v>0</v>
      </c>
      <c r="V2" s="139">
        <v>0</v>
      </c>
      <c r="W2" s="139">
        <v>0</v>
      </c>
      <c r="X2" s="139">
        <v>0</v>
      </c>
      <c r="Y2" s="139">
        <v>0</v>
      </c>
      <c r="Z2" s="139">
        <v>0</v>
      </c>
      <c r="AA2" s="139">
        <v>0</v>
      </c>
      <c r="AB2" s="139">
        <v>0</v>
      </c>
      <c r="AC2" s="139">
        <v>0</v>
      </c>
      <c r="AD2" s="139">
        <v>0</v>
      </c>
      <c r="AE2" s="139">
        <v>0</v>
      </c>
      <c r="AF2" s="139">
        <v>0</v>
      </c>
      <c r="AG2" s="139">
        <v>0</v>
      </c>
      <c r="AI2" s="137"/>
    </row>
    <row r="3" spans="1:35" x14ac:dyDescent="0.45">
      <c r="A3" s="1" t="s">
        <v>510</v>
      </c>
      <c r="B3" s="138">
        <f>B4</f>
        <v>8.8882267875783665E-6</v>
      </c>
      <c r="C3" s="138">
        <f t="shared" ref="C3:AG3" si="0">C4</f>
        <v>8.9333930412989268E-6</v>
      </c>
      <c r="D3" s="138">
        <f t="shared" si="0"/>
        <v>8.9966228384819292E-6</v>
      </c>
      <c r="E3" s="138">
        <f t="shared" si="0"/>
        <v>9.0538883761452196E-6</v>
      </c>
      <c r="F3" s="138">
        <f t="shared" si="0"/>
        <v>9.1062519627005161E-6</v>
      </c>
      <c r="G3" s="138">
        <f t="shared" si="0"/>
        <v>9.1519751376449763E-6</v>
      </c>
      <c r="H3" s="138">
        <f t="shared" si="0"/>
        <v>9.1999843545695956E-6</v>
      </c>
      <c r="I3" s="138">
        <f t="shared" si="0"/>
        <v>9.2506523453974588E-6</v>
      </c>
      <c r="J3" s="138">
        <f t="shared" si="0"/>
        <v>9.2971009346339191E-6</v>
      </c>
      <c r="K3" s="138">
        <f t="shared" si="0"/>
        <v>9.3313265962439957E-6</v>
      </c>
      <c r="L3" s="138">
        <f t="shared" si="0"/>
        <v>9.3507288742925512E-6</v>
      </c>
      <c r="M3" s="138">
        <f t="shared" si="0"/>
        <v>9.3787987215213757E-6</v>
      </c>
      <c r="N3" s="138">
        <f t="shared" si="0"/>
        <v>9.3998301501655954E-6</v>
      </c>
      <c r="O3" s="138">
        <f t="shared" si="0"/>
        <v>9.4145241556252686E-6</v>
      </c>
      <c r="P3" s="138">
        <f t="shared" si="0"/>
        <v>9.4320931389955231E-6</v>
      </c>
      <c r="Q3" s="138">
        <f t="shared" si="0"/>
        <v>9.4520917635075713E-6</v>
      </c>
      <c r="R3" s="138">
        <f t="shared" si="0"/>
        <v>9.4696190060932537E-6</v>
      </c>
      <c r="S3" s="138">
        <f t="shared" si="0"/>
        <v>9.4844932570438467E-6</v>
      </c>
      <c r="T3" s="138">
        <f t="shared" si="0"/>
        <v>9.5039215793175283E-6</v>
      </c>
      <c r="U3" s="138">
        <f t="shared" si="0"/>
        <v>9.5268041679812915E-6</v>
      </c>
      <c r="V3" s="138">
        <f t="shared" si="0"/>
        <v>9.55113901180671E-6</v>
      </c>
      <c r="W3" s="138">
        <f t="shared" si="0"/>
        <v>9.5750265520168792E-6</v>
      </c>
      <c r="X3" s="138">
        <f t="shared" si="0"/>
        <v>9.5995646535010894E-6</v>
      </c>
      <c r="Y3" s="138">
        <f t="shared" si="0"/>
        <v>9.6234686761355165E-6</v>
      </c>
      <c r="Z3" s="138">
        <f t="shared" si="0"/>
        <v>9.6457186718518215E-6</v>
      </c>
      <c r="AA3" s="138">
        <f t="shared" si="0"/>
        <v>9.6648907051023047E-6</v>
      </c>
      <c r="AB3" s="138">
        <f t="shared" si="0"/>
        <v>9.6826388597668374E-6</v>
      </c>
      <c r="AC3" s="138">
        <f t="shared" si="0"/>
        <v>9.6985010055555297E-6</v>
      </c>
      <c r="AD3" s="138">
        <f t="shared" si="0"/>
        <v>9.7135897661811295E-6</v>
      </c>
      <c r="AE3" s="138">
        <f t="shared" si="0"/>
        <v>9.7257704425874617E-6</v>
      </c>
      <c r="AF3" s="138">
        <f t="shared" si="0"/>
        <v>9.7371839345922294E-6</v>
      </c>
      <c r="AG3" s="138">
        <f t="shared" si="0"/>
        <v>9.7476718234136052E-6</v>
      </c>
    </row>
    <row r="4" spans="1:35" x14ac:dyDescent="0.45">
      <c r="A4" s="1" t="s">
        <v>14</v>
      </c>
      <c r="B4" s="123">
        <f>Calculations!B37</f>
        <v>8.8882267875783665E-6</v>
      </c>
      <c r="C4" s="123">
        <f>Calculations!C37</f>
        <v>8.9333930412989268E-6</v>
      </c>
      <c r="D4" s="123">
        <f>Calculations!D37</f>
        <v>8.9966228384819292E-6</v>
      </c>
      <c r="E4" s="123">
        <f>Calculations!E37</f>
        <v>9.0538883761452196E-6</v>
      </c>
      <c r="F4" s="123">
        <f>Calculations!F37</f>
        <v>9.1062519627005161E-6</v>
      </c>
      <c r="G4" s="123">
        <f>Calculations!G37</f>
        <v>9.1519751376449763E-6</v>
      </c>
      <c r="H4" s="123">
        <f>Calculations!H37</f>
        <v>9.1999843545695956E-6</v>
      </c>
      <c r="I4" s="123">
        <f>Calculations!I37</f>
        <v>9.2506523453974588E-6</v>
      </c>
      <c r="J4" s="123">
        <f>Calculations!J37</f>
        <v>9.2971009346339191E-6</v>
      </c>
      <c r="K4" s="123">
        <f>Calculations!K37</f>
        <v>9.3313265962439957E-6</v>
      </c>
      <c r="L4" s="123">
        <f>Calculations!L37</f>
        <v>9.3507288742925512E-6</v>
      </c>
      <c r="M4" s="123">
        <f>Calculations!M37</f>
        <v>9.3787987215213757E-6</v>
      </c>
      <c r="N4" s="123">
        <f>Calculations!N37</f>
        <v>9.3998301501655954E-6</v>
      </c>
      <c r="O4" s="123">
        <f>Calculations!O37</f>
        <v>9.4145241556252686E-6</v>
      </c>
      <c r="P4" s="123">
        <f>Calculations!P37</f>
        <v>9.4320931389955231E-6</v>
      </c>
      <c r="Q4" s="123">
        <f>Calculations!Q37</f>
        <v>9.4520917635075713E-6</v>
      </c>
      <c r="R4" s="123">
        <f>Calculations!R37</f>
        <v>9.4696190060932537E-6</v>
      </c>
      <c r="S4" s="123">
        <f>Calculations!S37</f>
        <v>9.4844932570438467E-6</v>
      </c>
      <c r="T4" s="123">
        <f>Calculations!T37</f>
        <v>9.5039215793175283E-6</v>
      </c>
      <c r="U4" s="123">
        <f>Calculations!U37</f>
        <v>9.5268041679812915E-6</v>
      </c>
      <c r="V4" s="123">
        <f>Calculations!V37</f>
        <v>9.55113901180671E-6</v>
      </c>
      <c r="W4" s="123">
        <f>Calculations!W37</f>
        <v>9.5750265520168792E-6</v>
      </c>
      <c r="X4" s="123">
        <f>Calculations!X37</f>
        <v>9.5995646535010894E-6</v>
      </c>
      <c r="Y4" s="123">
        <f>Calculations!Y37</f>
        <v>9.6234686761355165E-6</v>
      </c>
      <c r="Z4" s="123">
        <f>Calculations!Z37</f>
        <v>9.6457186718518215E-6</v>
      </c>
      <c r="AA4" s="123">
        <f>Calculations!AA37</f>
        <v>9.6648907051023047E-6</v>
      </c>
      <c r="AB4" s="123">
        <f>Calculations!AB37</f>
        <v>9.6826388597668374E-6</v>
      </c>
      <c r="AC4" s="123">
        <f>Calculations!AC37</f>
        <v>9.6985010055555297E-6</v>
      </c>
      <c r="AD4" s="123">
        <f>Calculations!AD37</f>
        <v>9.7135897661811295E-6</v>
      </c>
      <c r="AE4" s="123">
        <f>Calculations!AE37</f>
        <v>9.7257704425874617E-6</v>
      </c>
      <c r="AF4" s="123">
        <f>Calculations!AF37</f>
        <v>9.7371839345922294E-6</v>
      </c>
      <c r="AG4" s="123">
        <f>Calculations!AG37</f>
        <v>9.7476718234136052E-6</v>
      </c>
    </row>
    <row r="5" spans="1:35" x14ac:dyDescent="0.45">
      <c r="A5" s="1" t="s">
        <v>511</v>
      </c>
      <c r="B5" s="123">
        <f>Calculations!B38</f>
        <v>-2.5444338059566606E-5</v>
      </c>
      <c r="C5" s="123">
        <f>Calculations!C38</f>
        <v>-2.6111640907075439E-5</v>
      </c>
      <c r="D5" s="123">
        <f>Calculations!D38</f>
        <v>-2.6773115505558266E-5</v>
      </c>
      <c r="E5" s="123">
        <f>Calculations!E38</f>
        <v>-2.7498088276310893E-5</v>
      </c>
      <c r="F5" s="123">
        <f>Calculations!F38</f>
        <v>-2.8221733649981728E-5</v>
      </c>
      <c r="G5" s="123">
        <f>Calculations!G38</f>
        <v>-2.8913616872375622E-5</v>
      </c>
      <c r="H5" s="123">
        <f>Calculations!H38</f>
        <v>-2.9531299624179548E-5</v>
      </c>
      <c r="I5" s="123">
        <f>Calculations!I38</f>
        <v>-3.0054869596186513E-5</v>
      </c>
      <c r="J5" s="123">
        <f>Calculations!J38</f>
        <v>-3.0443195203742327E-5</v>
      </c>
      <c r="K5" s="123">
        <f>Calculations!K38</f>
        <v>-3.0729973448007156E-5</v>
      </c>
      <c r="L5" s="123">
        <f>Calculations!L38</f>
        <v>-3.0899886741387929E-5</v>
      </c>
      <c r="M5" s="123">
        <f>Calculations!M38</f>
        <v>-3.0942596099364805E-5</v>
      </c>
      <c r="N5" s="123">
        <f>Calculations!N38</f>
        <v>-3.1004538915808595E-5</v>
      </c>
      <c r="O5" s="123">
        <f>Calculations!O38</f>
        <v>-3.106889605591305E-5</v>
      </c>
      <c r="P5" s="123">
        <f>Calculations!P38</f>
        <v>-3.1149376292860277E-5</v>
      </c>
      <c r="Q5" s="123">
        <f>Calculations!Q38</f>
        <v>-3.1231534335791589E-5</v>
      </c>
      <c r="R5" s="123">
        <f>Calculations!R38</f>
        <v>-3.1314710045884995E-5</v>
      </c>
      <c r="S5" s="123">
        <f>Calculations!S38</f>
        <v>-3.1406666998605853E-5</v>
      </c>
      <c r="T5" s="123">
        <f>Calculations!T38</f>
        <v>-3.1500247222974805E-5</v>
      </c>
      <c r="U5" s="123">
        <f>Calculations!U38</f>
        <v>-3.1604070912672359E-5</v>
      </c>
      <c r="V5" s="123">
        <f>Calculations!V38</f>
        <v>-3.1718342386511941E-5</v>
      </c>
      <c r="W5" s="123">
        <f>Calculations!W38</f>
        <v>-3.1821359694887203E-5</v>
      </c>
      <c r="X5" s="123">
        <f>Calculations!X38</f>
        <v>-3.1931146322665881E-5</v>
      </c>
      <c r="Y5" s="123">
        <f>Calculations!Y38</f>
        <v>-3.2056675216235442E-5</v>
      </c>
      <c r="Z5" s="123">
        <f>Calculations!Z38</f>
        <v>-3.2174507426782234E-5</v>
      </c>
      <c r="AA5" s="123">
        <f>Calculations!AA38</f>
        <v>-3.227695323139177E-5</v>
      </c>
      <c r="AB5" s="123">
        <f>Calculations!AB38</f>
        <v>-3.2376875891866181E-5</v>
      </c>
      <c r="AC5" s="123">
        <f>Calculations!AC38</f>
        <v>-3.2448797950869271E-5</v>
      </c>
      <c r="AD5" s="123">
        <f>Calculations!AD38</f>
        <v>-3.2513798727944189E-5</v>
      </c>
      <c r="AE5" s="123">
        <f>Calculations!AE38</f>
        <v>-3.2575079302141154E-5</v>
      </c>
      <c r="AF5" s="123">
        <f>Calculations!AF38</f>
        <v>-3.2628534442510931E-5</v>
      </c>
      <c r="AG5" s="123">
        <f>Calculations!AG38</f>
        <v>-3.2668442622950817E-5</v>
      </c>
    </row>
    <row r="6" spans="1:35" x14ac:dyDescent="0.45">
      <c r="A6" s="1" t="s">
        <v>512</v>
      </c>
      <c r="B6" s="138">
        <f>B4</f>
        <v>8.8882267875783665E-6</v>
      </c>
      <c r="C6" s="138">
        <f t="shared" ref="C6:AG6" si="1">C4</f>
        <v>8.9333930412989268E-6</v>
      </c>
      <c r="D6" s="138">
        <f t="shared" si="1"/>
        <v>8.9966228384819292E-6</v>
      </c>
      <c r="E6" s="138">
        <f t="shared" si="1"/>
        <v>9.0538883761452196E-6</v>
      </c>
      <c r="F6" s="138">
        <f t="shared" si="1"/>
        <v>9.1062519627005161E-6</v>
      </c>
      <c r="G6" s="138">
        <f t="shared" si="1"/>
        <v>9.1519751376449763E-6</v>
      </c>
      <c r="H6" s="138">
        <f t="shared" si="1"/>
        <v>9.1999843545695956E-6</v>
      </c>
      <c r="I6" s="138">
        <f t="shared" si="1"/>
        <v>9.2506523453974588E-6</v>
      </c>
      <c r="J6" s="138">
        <f t="shared" si="1"/>
        <v>9.2971009346339191E-6</v>
      </c>
      <c r="K6" s="138">
        <f t="shared" si="1"/>
        <v>9.3313265962439957E-6</v>
      </c>
      <c r="L6" s="138">
        <f t="shared" si="1"/>
        <v>9.3507288742925512E-6</v>
      </c>
      <c r="M6" s="138">
        <f t="shared" si="1"/>
        <v>9.3787987215213757E-6</v>
      </c>
      <c r="N6" s="138">
        <f t="shared" si="1"/>
        <v>9.3998301501655954E-6</v>
      </c>
      <c r="O6" s="138">
        <f t="shared" si="1"/>
        <v>9.4145241556252686E-6</v>
      </c>
      <c r="P6" s="138">
        <f t="shared" si="1"/>
        <v>9.4320931389955231E-6</v>
      </c>
      <c r="Q6" s="138">
        <f t="shared" si="1"/>
        <v>9.4520917635075713E-6</v>
      </c>
      <c r="R6" s="138">
        <f t="shared" si="1"/>
        <v>9.4696190060932537E-6</v>
      </c>
      <c r="S6" s="138">
        <f t="shared" si="1"/>
        <v>9.4844932570438467E-6</v>
      </c>
      <c r="T6" s="138">
        <f t="shared" si="1"/>
        <v>9.5039215793175283E-6</v>
      </c>
      <c r="U6" s="138">
        <f t="shared" si="1"/>
        <v>9.5268041679812915E-6</v>
      </c>
      <c r="V6" s="138">
        <f t="shared" si="1"/>
        <v>9.55113901180671E-6</v>
      </c>
      <c r="W6" s="138">
        <f t="shared" si="1"/>
        <v>9.5750265520168792E-6</v>
      </c>
      <c r="X6" s="138">
        <f t="shared" si="1"/>
        <v>9.5995646535010894E-6</v>
      </c>
      <c r="Y6" s="138">
        <f t="shared" si="1"/>
        <v>9.6234686761355165E-6</v>
      </c>
      <c r="Z6" s="138">
        <f t="shared" si="1"/>
        <v>9.6457186718518215E-6</v>
      </c>
      <c r="AA6" s="138">
        <f t="shared" si="1"/>
        <v>9.6648907051023047E-6</v>
      </c>
      <c r="AB6" s="138">
        <f t="shared" si="1"/>
        <v>9.6826388597668374E-6</v>
      </c>
      <c r="AC6" s="138">
        <f t="shared" si="1"/>
        <v>9.6985010055555297E-6</v>
      </c>
      <c r="AD6" s="138">
        <f t="shared" si="1"/>
        <v>9.7135897661811295E-6</v>
      </c>
      <c r="AE6" s="138">
        <f t="shared" si="1"/>
        <v>9.7257704425874617E-6</v>
      </c>
      <c r="AF6" s="138">
        <f t="shared" si="1"/>
        <v>9.7371839345922294E-6</v>
      </c>
      <c r="AG6" s="138">
        <f t="shared" si="1"/>
        <v>9.7476718234136052E-6</v>
      </c>
    </row>
    <row r="7" spans="1:35" x14ac:dyDescent="0.45">
      <c r="A7" s="1" t="s">
        <v>399</v>
      </c>
      <c r="B7" s="138">
        <f>B5</f>
        <v>-2.5444338059566606E-5</v>
      </c>
      <c r="C7" s="138">
        <f t="shared" ref="C7:AG7" si="2">C5</f>
        <v>-2.6111640907075439E-5</v>
      </c>
      <c r="D7" s="138">
        <f t="shared" si="2"/>
        <v>-2.6773115505558266E-5</v>
      </c>
      <c r="E7" s="138">
        <f t="shared" si="2"/>
        <v>-2.7498088276310893E-5</v>
      </c>
      <c r="F7" s="138">
        <f t="shared" si="2"/>
        <v>-2.8221733649981728E-5</v>
      </c>
      <c r="G7" s="138">
        <f t="shared" si="2"/>
        <v>-2.8913616872375622E-5</v>
      </c>
      <c r="H7" s="138">
        <f t="shared" si="2"/>
        <v>-2.9531299624179548E-5</v>
      </c>
      <c r="I7" s="138">
        <f t="shared" si="2"/>
        <v>-3.0054869596186513E-5</v>
      </c>
      <c r="J7" s="138">
        <f t="shared" si="2"/>
        <v>-3.0443195203742327E-5</v>
      </c>
      <c r="K7" s="138">
        <f t="shared" si="2"/>
        <v>-3.0729973448007156E-5</v>
      </c>
      <c r="L7" s="138">
        <f t="shared" si="2"/>
        <v>-3.0899886741387929E-5</v>
      </c>
      <c r="M7" s="138">
        <f t="shared" si="2"/>
        <v>-3.0942596099364805E-5</v>
      </c>
      <c r="N7" s="138">
        <f t="shared" si="2"/>
        <v>-3.1004538915808595E-5</v>
      </c>
      <c r="O7" s="138">
        <f t="shared" si="2"/>
        <v>-3.106889605591305E-5</v>
      </c>
      <c r="P7" s="138">
        <f t="shared" si="2"/>
        <v>-3.1149376292860277E-5</v>
      </c>
      <c r="Q7" s="138">
        <f t="shared" si="2"/>
        <v>-3.1231534335791589E-5</v>
      </c>
      <c r="R7" s="138">
        <f t="shared" si="2"/>
        <v>-3.1314710045884995E-5</v>
      </c>
      <c r="S7" s="138">
        <f t="shared" si="2"/>
        <v>-3.1406666998605853E-5</v>
      </c>
      <c r="T7" s="138">
        <f t="shared" si="2"/>
        <v>-3.1500247222974805E-5</v>
      </c>
      <c r="U7" s="138">
        <f t="shared" si="2"/>
        <v>-3.1604070912672359E-5</v>
      </c>
      <c r="V7" s="138">
        <f t="shared" si="2"/>
        <v>-3.1718342386511941E-5</v>
      </c>
      <c r="W7" s="138">
        <f t="shared" si="2"/>
        <v>-3.1821359694887203E-5</v>
      </c>
      <c r="X7" s="138">
        <f t="shared" si="2"/>
        <v>-3.1931146322665881E-5</v>
      </c>
      <c r="Y7" s="138">
        <f t="shared" si="2"/>
        <v>-3.2056675216235442E-5</v>
      </c>
      <c r="Z7" s="138">
        <f t="shared" si="2"/>
        <v>-3.2174507426782234E-5</v>
      </c>
      <c r="AA7" s="138">
        <f t="shared" si="2"/>
        <v>-3.227695323139177E-5</v>
      </c>
      <c r="AB7" s="138">
        <f t="shared" si="2"/>
        <v>-3.2376875891866181E-5</v>
      </c>
      <c r="AC7" s="138">
        <f t="shared" si="2"/>
        <v>-3.2448797950869271E-5</v>
      </c>
      <c r="AD7" s="138">
        <f t="shared" si="2"/>
        <v>-3.2513798727944189E-5</v>
      </c>
      <c r="AE7" s="138">
        <f t="shared" si="2"/>
        <v>-3.2575079302141154E-5</v>
      </c>
      <c r="AF7" s="138">
        <f t="shared" si="2"/>
        <v>-3.2628534442510931E-5</v>
      </c>
      <c r="AG7" s="138">
        <f t="shared" si="2"/>
        <v>-3.2668442622950817E-5</v>
      </c>
    </row>
    <row r="8" spans="1:35" x14ac:dyDescent="0.45">
      <c r="A8" s="1" t="s">
        <v>513</v>
      </c>
      <c r="B8" s="138">
        <f>B5</f>
        <v>-2.5444338059566606E-5</v>
      </c>
      <c r="C8" s="138">
        <f t="shared" ref="C8:AG8" si="3">C5</f>
        <v>-2.6111640907075439E-5</v>
      </c>
      <c r="D8" s="138">
        <f t="shared" si="3"/>
        <v>-2.6773115505558266E-5</v>
      </c>
      <c r="E8" s="138">
        <f t="shared" si="3"/>
        <v>-2.7498088276310893E-5</v>
      </c>
      <c r="F8" s="138">
        <f t="shared" si="3"/>
        <v>-2.8221733649981728E-5</v>
      </c>
      <c r="G8" s="138">
        <f t="shared" si="3"/>
        <v>-2.8913616872375622E-5</v>
      </c>
      <c r="H8" s="138">
        <f t="shared" si="3"/>
        <v>-2.9531299624179548E-5</v>
      </c>
      <c r="I8" s="138">
        <f t="shared" si="3"/>
        <v>-3.0054869596186513E-5</v>
      </c>
      <c r="J8" s="138">
        <f t="shared" si="3"/>
        <v>-3.0443195203742327E-5</v>
      </c>
      <c r="K8" s="138">
        <f t="shared" si="3"/>
        <v>-3.0729973448007156E-5</v>
      </c>
      <c r="L8" s="138">
        <f t="shared" si="3"/>
        <v>-3.0899886741387929E-5</v>
      </c>
      <c r="M8" s="138">
        <f t="shared" si="3"/>
        <v>-3.0942596099364805E-5</v>
      </c>
      <c r="N8" s="138">
        <f t="shared" si="3"/>
        <v>-3.1004538915808595E-5</v>
      </c>
      <c r="O8" s="138">
        <f t="shared" si="3"/>
        <v>-3.106889605591305E-5</v>
      </c>
      <c r="P8" s="138">
        <f t="shared" si="3"/>
        <v>-3.1149376292860277E-5</v>
      </c>
      <c r="Q8" s="138">
        <f t="shared" si="3"/>
        <v>-3.1231534335791589E-5</v>
      </c>
      <c r="R8" s="138">
        <f t="shared" si="3"/>
        <v>-3.1314710045884995E-5</v>
      </c>
      <c r="S8" s="138">
        <f t="shared" si="3"/>
        <v>-3.1406666998605853E-5</v>
      </c>
      <c r="T8" s="138">
        <f t="shared" si="3"/>
        <v>-3.1500247222974805E-5</v>
      </c>
      <c r="U8" s="138">
        <f t="shared" si="3"/>
        <v>-3.1604070912672359E-5</v>
      </c>
      <c r="V8" s="138">
        <f t="shared" si="3"/>
        <v>-3.1718342386511941E-5</v>
      </c>
      <c r="W8" s="138">
        <f t="shared" si="3"/>
        <v>-3.1821359694887203E-5</v>
      </c>
      <c r="X8" s="138">
        <f t="shared" si="3"/>
        <v>-3.1931146322665881E-5</v>
      </c>
      <c r="Y8" s="138">
        <f t="shared" si="3"/>
        <v>-3.2056675216235442E-5</v>
      </c>
      <c r="Z8" s="138">
        <f t="shared" si="3"/>
        <v>-3.2174507426782234E-5</v>
      </c>
      <c r="AA8" s="138">
        <f t="shared" si="3"/>
        <v>-3.227695323139177E-5</v>
      </c>
      <c r="AB8" s="138">
        <f t="shared" si="3"/>
        <v>-3.2376875891866181E-5</v>
      </c>
      <c r="AC8" s="138">
        <f t="shared" si="3"/>
        <v>-3.2448797950869271E-5</v>
      </c>
      <c r="AD8" s="138">
        <f t="shared" si="3"/>
        <v>-3.2513798727944189E-5</v>
      </c>
      <c r="AE8" s="138">
        <f t="shared" si="3"/>
        <v>-3.2575079302141154E-5</v>
      </c>
      <c r="AF8" s="138">
        <f t="shared" si="3"/>
        <v>-3.2628534442510931E-5</v>
      </c>
      <c r="AG8" s="138">
        <f t="shared" si="3"/>
        <v>-3.2668442622950817E-5</v>
      </c>
    </row>
    <row r="9" spans="1:35" x14ac:dyDescent="0.45">
      <c r="A9" s="1" t="s">
        <v>514</v>
      </c>
      <c r="B9" s="138">
        <f>B5</f>
        <v>-2.5444338059566606E-5</v>
      </c>
      <c r="C9" s="138">
        <f t="shared" ref="C9:AG9" si="4">C5</f>
        <v>-2.6111640907075439E-5</v>
      </c>
      <c r="D9" s="138">
        <f t="shared" si="4"/>
        <v>-2.6773115505558266E-5</v>
      </c>
      <c r="E9" s="138">
        <f t="shared" si="4"/>
        <v>-2.7498088276310893E-5</v>
      </c>
      <c r="F9" s="138">
        <f t="shared" si="4"/>
        <v>-2.8221733649981728E-5</v>
      </c>
      <c r="G9" s="138">
        <f t="shared" si="4"/>
        <v>-2.8913616872375622E-5</v>
      </c>
      <c r="H9" s="138">
        <f t="shared" si="4"/>
        <v>-2.9531299624179548E-5</v>
      </c>
      <c r="I9" s="138">
        <f t="shared" si="4"/>
        <v>-3.0054869596186513E-5</v>
      </c>
      <c r="J9" s="138">
        <f t="shared" si="4"/>
        <v>-3.0443195203742327E-5</v>
      </c>
      <c r="K9" s="138">
        <f t="shared" si="4"/>
        <v>-3.0729973448007156E-5</v>
      </c>
      <c r="L9" s="138">
        <f t="shared" si="4"/>
        <v>-3.0899886741387929E-5</v>
      </c>
      <c r="M9" s="138">
        <f t="shared" si="4"/>
        <v>-3.0942596099364805E-5</v>
      </c>
      <c r="N9" s="138">
        <f t="shared" si="4"/>
        <v>-3.1004538915808595E-5</v>
      </c>
      <c r="O9" s="138">
        <f t="shared" si="4"/>
        <v>-3.106889605591305E-5</v>
      </c>
      <c r="P9" s="138">
        <f t="shared" si="4"/>
        <v>-3.1149376292860277E-5</v>
      </c>
      <c r="Q9" s="138">
        <f t="shared" si="4"/>
        <v>-3.1231534335791589E-5</v>
      </c>
      <c r="R9" s="138">
        <f t="shared" si="4"/>
        <v>-3.1314710045884995E-5</v>
      </c>
      <c r="S9" s="138">
        <f t="shared" si="4"/>
        <v>-3.1406666998605853E-5</v>
      </c>
      <c r="T9" s="138">
        <f t="shared" si="4"/>
        <v>-3.1500247222974805E-5</v>
      </c>
      <c r="U9" s="138">
        <f t="shared" si="4"/>
        <v>-3.1604070912672359E-5</v>
      </c>
      <c r="V9" s="138">
        <f t="shared" si="4"/>
        <v>-3.1718342386511941E-5</v>
      </c>
      <c r="W9" s="138">
        <f t="shared" si="4"/>
        <v>-3.1821359694887203E-5</v>
      </c>
      <c r="X9" s="138">
        <f t="shared" si="4"/>
        <v>-3.1931146322665881E-5</v>
      </c>
      <c r="Y9" s="138">
        <f t="shared" si="4"/>
        <v>-3.2056675216235442E-5</v>
      </c>
      <c r="Z9" s="138">
        <f t="shared" si="4"/>
        <v>-3.2174507426782234E-5</v>
      </c>
      <c r="AA9" s="138">
        <f t="shared" si="4"/>
        <v>-3.227695323139177E-5</v>
      </c>
      <c r="AB9" s="138">
        <f t="shared" si="4"/>
        <v>-3.2376875891866181E-5</v>
      </c>
      <c r="AC9" s="138">
        <f t="shared" si="4"/>
        <v>-3.2448797950869271E-5</v>
      </c>
      <c r="AD9" s="138">
        <f t="shared" si="4"/>
        <v>-3.2513798727944189E-5</v>
      </c>
      <c r="AE9" s="138">
        <f t="shared" si="4"/>
        <v>-3.2575079302141154E-5</v>
      </c>
      <c r="AF9" s="138">
        <f t="shared" si="4"/>
        <v>-3.2628534442510931E-5</v>
      </c>
      <c r="AG9" s="138">
        <f t="shared" si="4"/>
        <v>-3.2668442622950817E-5</v>
      </c>
    </row>
    <row r="10" spans="1:35" x14ac:dyDescent="0.45">
      <c r="A10" s="1" t="s">
        <v>515</v>
      </c>
      <c r="B10" s="138">
        <f>B4</f>
        <v>8.8882267875783665E-6</v>
      </c>
      <c r="C10" s="138">
        <f t="shared" ref="C10:AG10" si="5">C4</f>
        <v>8.9333930412989268E-6</v>
      </c>
      <c r="D10" s="138">
        <f t="shared" si="5"/>
        <v>8.9966228384819292E-6</v>
      </c>
      <c r="E10" s="138">
        <f t="shared" si="5"/>
        <v>9.0538883761452196E-6</v>
      </c>
      <c r="F10" s="138">
        <f t="shared" si="5"/>
        <v>9.1062519627005161E-6</v>
      </c>
      <c r="G10" s="138">
        <f t="shared" si="5"/>
        <v>9.1519751376449763E-6</v>
      </c>
      <c r="H10" s="138">
        <f t="shared" si="5"/>
        <v>9.1999843545695956E-6</v>
      </c>
      <c r="I10" s="138">
        <f t="shared" si="5"/>
        <v>9.2506523453974588E-6</v>
      </c>
      <c r="J10" s="138">
        <f t="shared" si="5"/>
        <v>9.2971009346339191E-6</v>
      </c>
      <c r="K10" s="138">
        <f t="shared" si="5"/>
        <v>9.3313265962439957E-6</v>
      </c>
      <c r="L10" s="138">
        <f t="shared" si="5"/>
        <v>9.3507288742925512E-6</v>
      </c>
      <c r="M10" s="138">
        <f t="shared" si="5"/>
        <v>9.3787987215213757E-6</v>
      </c>
      <c r="N10" s="138">
        <f t="shared" si="5"/>
        <v>9.3998301501655954E-6</v>
      </c>
      <c r="O10" s="138">
        <f t="shared" si="5"/>
        <v>9.4145241556252686E-6</v>
      </c>
      <c r="P10" s="138">
        <f t="shared" si="5"/>
        <v>9.4320931389955231E-6</v>
      </c>
      <c r="Q10" s="138">
        <f t="shared" si="5"/>
        <v>9.4520917635075713E-6</v>
      </c>
      <c r="R10" s="138">
        <f t="shared" si="5"/>
        <v>9.4696190060932537E-6</v>
      </c>
      <c r="S10" s="138">
        <f t="shared" si="5"/>
        <v>9.4844932570438467E-6</v>
      </c>
      <c r="T10" s="138">
        <f t="shared" si="5"/>
        <v>9.5039215793175283E-6</v>
      </c>
      <c r="U10" s="138">
        <f t="shared" si="5"/>
        <v>9.5268041679812915E-6</v>
      </c>
      <c r="V10" s="138">
        <f t="shared" si="5"/>
        <v>9.55113901180671E-6</v>
      </c>
      <c r="W10" s="138">
        <f t="shared" si="5"/>
        <v>9.5750265520168792E-6</v>
      </c>
      <c r="X10" s="138">
        <f t="shared" si="5"/>
        <v>9.5995646535010894E-6</v>
      </c>
      <c r="Y10" s="138">
        <f t="shared" si="5"/>
        <v>9.6234686761355165E-6</v>
      </c>
      <c r="Z10" s="138">
        <f t="shared" si="5"/>
        <v>9.6457186718518215E-6</v>
      </c>
      <c r="AA10" s="138">
        <f t="shared" si="5"/>
        <v>9.6648907051023047E-6</v>
      </c>
      <c r="AB10" s="138">
        <f t="shared" si="5"/>
        <v>9.6826388597668374E-6</v>
      </c>
      <c r="AC10" s="138">
        <f t="shared" si="5"/>
        <v>9.6985010055555297E-6</v>
      </c>
      <c r="AD10" s="138">
        <f t="shared" si="5"/>
        <v>9.7135897661811295E-6</v>
      </c>
      <c r="AE10" s="138">
        <f t="shared" si="5"/>
        <v>9.7257704425874617E-6</v>
      </c>
      <c r="AF10" s="138">
        <f t="shared" si="5"/>
        <v>9.7371839345922294E-6</v>
      </c>
      <c r="AG10" s="138">
        <f t="shared" si="5"/>
        <v>9.7476718234136052E-6</v>
      </c>
    </row>
    <row r="11" spans="1:35" x14ac:dyDescent="0.45">
      <c r="A11" s="1" t="s">
        <v>516</v>
      </c>
      <c r="B11" s="138">
        <f>B4</f>
        <v>8.8882267875783665E-6</v>
      </c>
      <c r="C11" s="138">
        <f t="shared" ref="C11:AG11" si="6">C4</f>
        <v>8.9333930412989268E-6</v>
      </c>
      <c r="D11" s="138">
        <f t="shared" si="6"/>
        <v>8.9966228384819292E-6</v>
      </c>
      <c r="E11" s="138">
        <f t="shared" si="6"/>
        <v>9.0538883761452196E-6</v>
      </c>
      <c r="F11" s="138">
        <f t="shared" si="6"/>
        <v>9.1062519627005161E-6</v>
      </c>
      <c r="G11" s="138">
        <f t="shared" si="6"/>
        <v>9.1519751376449763E-6</v>
      </c>
      <c r="H11" s="138">
        <f t="shared" si="6"/>
        <v>9.1999843545695956E-6</v>
      </c>
      <c r="I11" s="138">
        <f t="shared" si="6"/>
        <v>9.2506523453974588E-6</v>
      </c>
      <c r="J11" s="138">
        <f t="shared" si="6"/>
        <v>9.2971009346339191E-6</v>
      </c>
      <c r="K11" s="138">
        <f t="shared" si="6"/>
        <v>9.3313265962439957E-6</v>
      </c>
      <c r="L11" s="138">
        <f t="shared" si="6"/>
        <v>9.3507288742925512E-6</v>
      </c>
      <c r="M11" s="138">
        <f t="shared" si="6"/>
        <v>9.3787987215213757E-6</v>
      </c>
      <c r="N11" s="138">
        <f t="shared" si="6"/>
        <v>9.3998301501655954E-6</v>
      </c>
      <c r="O11" s="138">
        <f t="shared" si="6"/>
        <v>9.4145241556252686E-6</v>
      </c>
      <c r="P11" s="138">
        <f t="shared" si="6"/>
        <v>9.4320931389955231E-6</v>
      </c>
      <c r="Q11" s="138">
        <f t="shared" si="6"/>
        <v>9.4520917635075713E-6</v>
      </c>
      <c r="R11" s="138">
        <f t="shared" si="6"/>
        <v>9.4696190060932537E-6</v>
      </c>
      <c r="S11" s="138">
        <f t="shared" si="6"/>
        <v>9.4844932570438467E-6</v>
      </c>
      <c r="T11" s="138">
        <f t="shared" si="6"/>
        <v>9.5039215793175283E-6</v>
      </c>
      <c r="U11" s="138">
        <f t="shared" si="6"/>
        <v>9.5268041679812915E-6</v>
      </c>
      <c r="V11" s="138">
        <f t="shared" si="6"/>
        <v>9.55113901180671E-6</v>
      </c>
      <c r="W11" s="138">
        <f t="shared" si="6"/>
        <v>9.5750265520168792E-6</v>
      </c>
      <c r="X11" s="138">
        <f t="shared" si="6"/>
        <v>9.5995646535010894E-6</v>
      </c>
      <c r="Y11" s="138">
        <f t="shared" si="6"/>
        <v>9.6234686761355165E-6</v>
      </c>
      <c r="Z11" s="138">
        <f t="shared" si="6"/>
        <v>9.6457186718518215E-6</v>
      </c>
      <c r="AA11" s="138">
        <f t="shared" si="6"/>
        <v>9.6648907051023047E-6</v>
      </c>
      <c r="AB11" s="138">
        <f t="shared" si="6"/>
        <v>9.6826388597668374E-6</v>
      </c>
      <c r="AC11" s="138">
        <f t="shared" si="6"/>
        <v>9.6985010055555297E-6</v>
      </c>
      <c r="AD11" s="138">
        <f t="shared" si="6"/>
        <v>9.7135897661811295E-6</v>
      </c>
      <c r="AE11" s="138">
        <f t="shared" si="6"/>
        <v>9.7257704425874617E-6</v>
      </c>
      <c r="AF11" s="138">
        <f t="shared" si="6"/>
        <v>9.7371839345922294E-6</v>
      </c>
      <c r="AG11" s="138">
        <f t="shared" si="6"/>
        <v>9.7476718234136052E-6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EIA Costs</vt:lpstr>
      <vt:lpstr>EIA AEO Table 4</vt:lpstr>
      <vt:lpstr>EIA AEO Table 21</vt:lpstr>
      <vt:lpstr>NREL EF Table 22</vt:lpstr>
      <vt:lpstr>NREL EF Table 23</vt:lpstr>
      <vt:lpstr>Calculations</vt:lpstr>
      <vt:lpstr>ICpUEfEBE-urb-res-heating</vt:lpstr>
      <vt:lpstr>ICpUEfEBE-urb-res-appl</vt:lpstr>
      <vt:lpstr>ICpUEfEBE-urb-res-other</vt:lpstr>
      <vt:lpstr>ICpUEfEBE-rur-res-heating</vt:lpstr>
      <vt:lpstr>ICpUEfEBE-rur-res-appl</vt:lpstr>
      <vt:lpstr>ICpUEfEBE-rur-res-other</vt:lpstr>
      <vt:lpstr>ICpUEfEBE-com-heating</vt:lpstr>
      <vt:lpstr>ICpUEfEBE-com-appl</vt:lpstr>
      <vt:lpstr>ICpUEfEBE-com-other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2020-08-26T21:37:25Z</dcterms:created>
  <dcterms:modified xsi:type="dcterms:W3CDTF">2020-12-02T17:06:05Z</dcterms:modified>
</cp:coreProperties>
</file>