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indst\EoP\"/>
    </mc:Choice>
  </mc:AlternateContent>
  <bookViews>
    <workbookView xWindow="0" yWindow="45" windowWidth="23955" windowHeight="12840"/>
  </bookViews>
  <sheets>
    <sheet name="About" sheetId="1" r:id="rId1"/>
    <sheet name="Results" sheetId="7" r:id="rId2"/>
    <sheet name="EoP-EoPwFC" sheetId="13" r:id="rId3"/>
    <sheet name="EoP-PCiPpUCTdtNI" sheetId="14" r:id="rId4"/>
    <sheet name="Fraction Energy Inputs" sheetId="11" r:id="rId5"/>
    <sheet name="Fraction Nonenergy Inputs" sheetId="5" r:id="rId6"/>
    <sheet name="Table A2" sheetId="2" r:id="rId7"/>
    <sheet name="Table A1" sheetId="3" r:id="rId8"/>
    <sheet name="Table B6" sheetId="12" r:id="rId9"/>
    <sheet name="Table 8" sheetId="6" r:id="rId10"/>
    <sheet name="Industry match table" sheetId="9" r:id="rId11"/>
    <sheet name="Profit margins by sector" sheetId="8" r:id="rId12"/>
  </sheets>
  <calcPr calcId="162913"/>
</workbook>
</file>

<file path=xl/calcChain.xml><?xml version="1.0" encoding="utf-8"?>
<calcChain xmlns="http://schemas.openxmlformats.org/spreadsheetml/2006/main">
  <c r="H2" i="13" l="1"/>
  <c r="I2" i="13"/>
  <c r="J2" i="13"/>
  <c r="K2" i="13"/>
  <c r="H3" i="13"/>
  <c r="I3" i="13"/>
  <c r="J3" i="13"/>
  <c r="K3" i="13"/>
  <c r="H4" i="13"/>
  <c r="I4" i="13"/>
  <c r="J4" i="13"/>
  <c r="K4" i="13"/>
  <c r="H5" i="13"/>
  <c r="I5" i="13"/>
  <c r="J5" i="13"/>
  <c r="K5" i="13"/>
  <c r="H6" i="13"/>
  <c r="I6" i="13"/>
  <c r="J6" i="13"/>
  <c r="K6" i="13"/>
  <c r="H7" i="13"/>
  <c r="I7" i="13"/>
  <c r="J7" i="13"/>
  <c r="K7" i="13"/>
  <c r="H8" i="13"/>
  <c r="I8" i="13"/>
  <c r="J8" i="13"/>
  <c r="K8" i="13"/>
  <c r="H9" i="13"/>
  <c r="I9" i="13"/>
  <c r="J9" i="13"/>
  <c r="K9" i="13"/>
  <c r="E8" i="13" l="1"/>
  <c r="G8" i="13"/>
  <c r="E3" i="13" l="1"/>
  <c r="G3" i="13"/>
  <c r="E4" i="13"/>
  <c r="G4" i="13"/>
  <c r="E5" i="13"/>
  <c r="G5" i="13"/>
  <c r="E6" i="13"/>
  <c r="G6" i="13"/>
  <c r="B7" i="13"/>
  <c r="C7" i="13"/>
  <c r="D7" i="13"/>
  <c r="E7" i="13"/>
  <c r="F7" i="13"/>
  <c r="G7" i="13"/>
  <c r="E9" i="13"/>
  <c r="G9" i="13"/>
  <c r="E2" i="13"/>
  <c r="G2" i="13"/>
  <c r="G53" i="11"/>
  <c r="F53" i="11"/>
  <c r="E53" i="11"/>
  <c r="D53" i="11"/>
  <c r="C53" i="11"/>
  <c r="B53" i="11"/>
  <c r="A53" i="11"/>
  <c r="G52" i="11"/>
  <c r="F52" i="11"/>
  <c r="E52" i="11"/>
  <c r="D52" i="11"/>
  <c r="C52" i="11"/>
  <c r="B52" i="11"/>
  <c r="A52" i="11"/>
  <c r="G51" i="11"/>
  <c r="F51" i="11"/>
  <c r="E51" i="11"/>
  <c r="D51" i="11"/>
  <c r="C51" i="11"/>
  <c r="B51" i="11"/>
  <c r="A51" i="11"/>
  <c r="G50" i="11"/>
  <c r="F50" i="11"/>
  <c r="E50" i="11"/>
  <c r="D50" i="11"/>
  <c r="C50" i="11"/>
  <c r="B50" i="11"/>
  <c r="A50" i="11"/>
  <c r="G49" i="11"/>
  <c r="F49" i="11"/>
  <c r="E49" i="11"/>
  <c r="D49" i="11"/>
  <c r="C49" i="11"/>
  <c r="B49" i="11"/>
  <c r="A49" i="11"/>
  <c r="G48" i="11"/>
  <c r="F48" i="11"/>
  <c r="E48" i="11"/>
  <c r="D48" i="11"/>
  <c r="C48" i="11"/>
  <c r="B48" i="11"/>
  <c r="A48" i="11"/>
  <c r="G47" i="11"/>
  <c r="F47" i="11"/>
  <c r="E47" i="11"/>
  <c r="D47" i="11"/>
  <c r="C47" i="11"/>
  <c r="B47" i="11"/>
  <c r="A47" i="11"/>
  <c r="G46" i="11"/>
  <c r="F46" i="11"/>
  <c r="E46" i="11"/>
  <c r="D46" i="11"/>
  <c r="C46" i="11"/>
  <c r="B46" i="11"/>
  <c r="A46" i="11"/>
  <c r="G45" i="11"/>
  <c r="F45" i="11"/>
  <c r="E45" i="11"/>
  <c r="D45" i="11"/>
  <c r="C45" i="11"/>
  <c r="B45" i="11"/>
  <c r="A45" i="11"/>
  <c r="G44" i="11"/>
  <c r="F44" i="11"/>
  <c r="E44" i="11"/>
  <c r="D44" i="11"/>
  <c r="C44" i="11"/>
  <c r="B44" i="11"/>
  <c r="A44" i="11"/>
  <c r="G43" i="11"/>
  <c r="F43" i="11"/>
  <c r="E43" i="11"/>
  <c r="D43" i="11"/>
  <c r="C43" i="11"/>
  <c r="B43" i="11"/>
  <c r="A43" i="11"/>
  <c r="G42" i="11"/>
  <c r="F42" i="11"/>
  <c r="E42" i="11"/>
  <c r="D42" i="11"/>
  <c r="C42" i="11"/>
  <c r="B42" i="11"/>
  <c r="A42" i="11"/>
  <c r="G41" i="11"/>
  <c r="F41" i="11"/>
  <c r="E41" i="11"/>
  <c r="D41" i="11"/>
  <c r="C41" i="11"/>
  <c r="B41" i="11"/>
  <c r="A41" i="11"/>
  <c r="G40" i="11"/>
  <c r="F40" i="11"/>
  <c r="E40" i="11"/>
  <c r="D40" i="11"/>
  <c r="C40" i="11"/>
  <c r="B40" i="11"/>
  <c r="A40" i="11"/>
  <c r="G39" i="11"/>
  <c r="F39" i="11"/>
  <c r="E39" i="11"/>
  <c r="D39" i="11"/>
  <c r="C39" i="11"/>
  <c r="B39" i="11"/>
  <c r="A39" i="11"/>
  <c r="G38" i="11"/>
  <c r="F38" i="11"/>
  <c r="E38" i="11"/>
  <c r="D38" i="11"/>
  <c r="C38" i="11"/>
  <c r="B38" i="11"/>
  <c r="A38" i="11"/>
  <c r="G37" i="11"/>
  <c r="F37" i="11"/>
  <c r="E37" i="11"/>
  <c r="D37" i="11"/>
  <c r="C37" i="11"/>
  <c r="B37" i="11"/>
  <c r="A37" i="11"/>
  <c r="G36" i="11"/>
  <c r="F36" i="11"/>
  <c r="E36" i="11"/>
  <c r="D36" i="11"/>
  <c r="C36" i="11"/>
  <c r="B36" i="11"/>
  <c r="A36" i="11"/>
  <c r="G35" i="11"/>
  <c r="F35" i="11"/>
  <c r="E35" i="11"/>
  <c r="D35" i="11"/>
  <c r="C35" i="11"/>
  <c r="B35" i="11"/>
  <c r="A35" i="11"/>
  <c r="G34" i="11"/>
  <c r="F34" i="11"/>
  <c r="E34" i="11"/>
  <c r="D34" i="11"/>
  <c r="C34" i="11"/>
  <c r="B34" i="11"/>
  <c r="A34" i="11"/>
  <c r="G33" i="11"/>
  <c r="F33" i="11"/>
  <c r="E33" i="11"/>
  <c r="D33" i="11"/>
  <c r="C33" i="11"/>
  <c r="B33" i="11"/>
  <c r="A33" i="11"/>
  <c r="G32" i="11"/>
  <c r="F32" i="11"/>
  <c r="E32" i="11"/>
  <c r="D32" i="11"/>
  <c r="C32" i="11"/>
  <c r="B32" i="11"/>
  <c r="A32" i="11"/>
  <c r="G31" i="11"/>
  <c r="F31" i="11"/>
  <c r="E31" i="11"/>
  <c r="D31" i="11"/>
  <c r="C31" i="11"/>
  <c r="B31" i="11"/>
  <c r="A31" i="11"/>
  <c r="G30" i="11"/>
  <c r="F30" i="11"/>
  <c r="E30" i="11"/>
  <c r="D30" i="11"/>
  <c r="C30" i="11"/>
  <c r="B30" i="11"/>
  <c r="A30" i="11"/>
  <c r="G29" i="11"/>
  <c r="F29" i="11"/>
  <c r="E29" i="11"/>
  <c r="D29" i="11"/>
  <c r="C29" i="11"/>
  <c r="B29" i="11"/>
  <c r="A29" i="11"/>
  <c r="G28" i="11"/>
  <c r="F28" i="11"/>
  <c r="E28" i="11"/>
  <c r="D28" i="11"/>
  <c r="C28" i="11"/>
  <c r="B28" i="11"/>
  <c r="A28" i="11"/>
  <c r="G27" i="11"/>
  <c r="F27" i="11"/>
  <c r="E27" i="11"/>
  <c r="D27" i="11"/>
  <c r="C27" i="11"/>
  <c r="B27" i="11"/>
  <c r="A27" i="11"/>
  <c r="G26" i="11"/>
  <c r="F26" i="11"/>
  <c r="E26" i="11"/>
  <c r="D26" i="11"/>
  <c r="C26" i="11"/>
  <c r="B26" i="11"/>
  <c r="A26" i="11"/>
  <c r="G25" i="11"/>
  <c r="F25" i="11"/>
  <c r="E25" i="11"/>
  <c r="D25" i="11"/>
  <c r="C25" i="11"/>
  <c r="B25" i="11"/>
  <c r="A25" i="11"/>
  <c r="G24" i="11"/>
  <c r="F24" i="11"/>
  <c r="E24" i="11"/>
  <c r="D24" i="11"/>
  <c r="C24" i="11"/>
  <c r="B24" i="11"/>
  <c r="A24" i="11"/>
  <c r="G23" i="11"/>
  <c r="F23" i="11"/>
  <c r="E23" i="11"/>
  <c r="D23" i="11"/>
  <c r="C23" i="11"/>
  <c r="B23" i="11"/>
  <c r="A23" i="11"/>
  <c r="G22" i="11"/>
  <c r="F22" i="11"/>
  <c r="E22" i="11"/>
  <c r="D22" i="11"/>
  <c r="C22" i="11"/>
  <c r="B22" i="11"/>
  <c r="A22" i="11"/>
  <c r="G21" i="11"/>
  <c r="F21" i="11"/>
  <c r="E21" i="11"/>
  <c r="D21" i="11"/>
  <c r="C21" i="11"/>
  <c r="B21" i="11"/>
  <c r="A21" i="11"/>
  <c r="G20" i="11"/>
  <c r="F20" i="11"/>
  <c r="E20" i="11"/>
  <c r="D20" i="11"/>
  <c r="C20" i="11"/>
  <c r="B20" i="11"/>
  <c r="A20" i="11"/>
  <c r="G19" i="11"/>
  <c r="F19" i="11"/>
  <c r="E19" i="11"/>
  <c r="D19" i="11"/>
  <c r="C19" i="11"/>
  <c r="B19" i="11"/>
  <c r="A19" i="11"/>
  <c r="G18" i="11"/>
  <c r="F18" i="11"/>
  <c r="E18" i="11"/>
  <c r="D18" i="11"/>
  <c r="C18" i="11"/>
  <c r="B18" i="11"/>
  <c r="A18" i="11"/>
  <c r="G17" i="11"/>
  <c r="F17" i="11"/>
  <c r="E17" i="11"/>
  <c r="D17" i="11"/>
  <c r="C17" i="11"/>
  <c r="B17" i="11"/>
  <c r="A17" i="11"/>
  <c r="G16" i="11"/>
  <c r="F16" i="11"/>
  <c r="E16" i="11"/>
  <c r="D16" i="11"/>
  <c r="C16" i="11"/>
  <c r="B16" i="11"/>
  <c r="A16" i="11"/>
  <c r="G15" i="11"/>
  <c r="F15" i="11"/>
  <c r="E15" i="11"/>
  <c r="D15" i="11"/>
  <c r="C15" i="11"/>
  <c r="B15" i="11"/>
  <c r="A15" i="11"/>
  <c r="G14" i="11"/>
  <c r="F14" i="11"/>
  <c r="E14" i="11"/>
  <c r="D14" i="11"/>
  <c r="C14" i="11"/>
  <c r="B14" i="11"/>
  <c r="A14" i="11"/>
  <c r="G13" i="11"/>
  <c r="F13" i="11"/>
  <c r="E13" i="11"/>
  <c r="D13" i="11"/>
  <c r="C13" i="11"/>
  <c r="B13" i="11"/>
  <c r="A13" i="11"/>
  <c r="G12" i="11"/>
  <c r="F12" i="11"/>
  <c r="E12" i="11"/>
  <c r="D12" i="11"/>
  <c r="C12" i="11"/>
  <c r="B12" i="11"/>
  <c r="A12" i="11"/>
  <c r="G11" i="11"/>
  <c r="F11" i="11"/>
  <c r="E11" i="11"/>
  <c r="D11" i="11"/>
  <c r="C11" i="11"/>
  <c r="B11" i="11"/>
  <c r="A11" i="11"/>
  <c r="G10" i="11"/>
  <c r="F10" i="11"/>
  <c r="E10" i="11"/>
  <c r="D10" i="11"/>
  <c r="C10" i="11"/>
  <c r="B10" i="11"/>
  <c r="A10" i="11"/>
  <c r="G9" i="11"/>
  <c r="F9" i="11"/>
  <c r="E9" i="11"/>
  <c r="D9" i="11"/>
  <c r="C9" i="11"/>
  <c r="B9" i="11"/>
  <c r="A9" i="11"/>
  <c r="G8" i="11"/>
  <c r="F8" i="11"/>
  <c r="E8" i="11"/>
  <c r="D8" i="11"/>
  <c r="C8" i="11"/>
  <c r="B8" i="11"/>
  <c r="A8" i="11"/>
  <c r="G7" i="11"/>
  <c r="F7" i="11"/>
  <c r="E7" i="11"/>
  <c r="D7" i="11"/>
  <c r="C7" i="11"/>
  <c r="B7" i="11"/>
  <c r="A7" i="11"/>
  <c r="G6" i="11"/>
  <c r="F6" i="11"/>
  <c r="E6" i="11"/>
  <c r="D6" i="11"/>
  <c r="C6" i="11"/>
  <c r="B6" i="11"/>
  <c r="A6" i="11"/>
  <c r="G5" i="11"/>
  <c r="F5" i="11"/>
  <c r="E5" i="11"/>
  <c r="D5" i="11"/>
  <c r="C5" i="11"/>
  <c r="B5" i="11"/>
  <c r="A5" i="11"/>
  <c r="G4" i="11"/>
  <c r="F4" i="11"/>
  <c r="E4" i="11"/>
  <c r="D4" i="11"/>
  <c r="C4" i="11"/>
  <c r="B4" i="11"/>
  <c r="A4" i="11"/>
  <c r="G3" i="11"/>
  <c r="F3" i="11"/>
  <c r="E3" i="11"/>
  <c r="D3" i="11"/>
  <c r="C3" i="11"/>
  <c r="B3" i="11"/>
  <c r="A3" i="11"/>
  <c r="G2" i="11"/>
  <c r="F2" i="11"/>
  <c r="E2" i="11"/>
  <c r="D2" i="11"/>
  <c r="C2" i="11"/>
  <c r="B2" i="11"/>
  <c r="A2" i="11"/>
  <c r="D3" i="9" l="1"/>
  <c r="H3" i="11" s="1"/>
  <c r="D4" i="9"/>
  <c r="H4" i="11" s="1"/>
  <c r="J4" i="11" s="1"/>
  <c r="N4" i="11" s="1"/>
  <c r="D5" i="9"/>
  <c r="H5" i="11" s="1"/>
  <c r="J5" i="11" s="1"/>
  <c r="N5" i="11" s="1"/>
  <c r="D6" i="9"/>
  <c r="H6" i="11" s="1"/>
  <c r="J6" i="11" s="1"/>
  <c r="N6" i="11" s="1"/>
  <c r="C7" i="7" s="1"/>
  <c r="C6" i="13" s="1"/>
  <c r="D7" i="9"/>
  <c r="H7" i="11" s="1"/>
  <c r="J7" i="11" s="1"/>
  <c r="N7" i="11" s="1"/>
  <c r="D8" i="9"/>
  <c r="H8" i="11" s="1"/>
  <c r="J8" i="11" s="1"/>
  <c r="N8" i="11" s="1"/>
  <c r="D9" i="9"/>
  <c r="H9" i="11" s="1"/>
  <c r="J9" i="11" s="1"/>
  <c r="N9" i="11" s="1"/>
  <c r="D10" i="9"/>
  <c r="H10" i="11" s="1"/>
  <c r="J10" i="11" s="1"/>
  <c r="N10" i="11" s="1"/>
  <c r="D11" i="9"/>
  <c r="H11" i="11" s="1"/>
  <c r="J11" i="11" s="1"/>
  <c r="N11" i="11" s="1"/>
  <c r="D12" i="9"/>
  <c r="H12" i="11" s="1"/>
  <c r="L12" i="11" s="1"/>
  <c r="P12" i="11" s="1"/>
  <c r="D13" i="9"/>
  <c r="H13" i="11" s="1"/>
  <c r="L13" i="11" s="1"/>
  <c r="P13" i="11" s="1"/>
  <c r="D14" i="9"/>
  <c r="H14" i="11" s="1"/>
  <c r="I14" i="11" s="1"/>
  <c r="M14" i="11" s="1"/>
  <c r="D15" i="9"/>
  <c r="H15" i="11" s="1"/>
  <c r="I15" i="11" s="1"/>
  <c r="M15" i="11" s="1"/>
  <c r="D16" i="9"/>
  <c r="H16" i="11" s="1"/>
  <c r="L16" i="11" s="1"/>
  <c r="P16" i="11" s="1"/>
  <c r="D17" i="9"/>
  <c r="H17" i="11" s="1"/>
  <c r="L17" i="11" s="1"/>
  <c r="P17" i="11" s="1"/>
  <c r="D18" i="9"/>
  <c r="H18" i="11" s="1"/>
  <c r="I18" i="11" s="1"/>
  <c r="M18" i="11" s="1"/>
  <c r="D19" i="9"/>
  <c r="H19" i="11" s="1"/>
  <c r="I19" i="11" s="1"/>
  <c r="M19" i="11" s="1"/>
  <c r="D20" i="9"/>
  <c r="H20" i="11" s="1"/>
  <c r="L20" i="11" s="1"/>
  <c r="P20" i="11" s="1"/>
  <c r="D21" i="9"/>
  <c r="H21" i="11" s="1"/>
  <c r="J21" i="11" s="1"/>
  <c r="N21" i="11" s="1"/>
  <c r="D22" i="9"/>
  <c r="H22" i="11" s="1"/>
  <c r="I22" i="11" s="1"/>
  <c r="M22" i="11" s="1"/>
  <c r="D23" i="9"/>
  <c r="H23" i="11" s="1"/>
  <c r="I23" i="11" s="1"/>
  <c r="M23" i="11" s="1"/>
  <c r="D24" i="9"/>
  <c r="H24" i="11" s="1"/>
  <c r="D25" i="9"/>
  <c r="H25" i="11" s="1"/>
  <c r="I25" i="11" s="1"/>
  <c r="M25" i="11" s="1"/>
  <c r="D26" i="9"/>
  <c r="H26" i="11" s="1"/>
  <c r="I26" i="11" s="1"/>
  <c r="M26" i="11" s="1"/>
  <c r="D27" i="9"/>
  <c r="H27" i="11" s="1"/>
  <c r="I27" i="11" s="1"/>
  <c r="M27" i="11" s="1"/>
  <c r="D28" i="9"/>
  <c r="H28" i="11" s="1"/>
  <c r="L28" i="11" s="1"/>
  <c r="P28" i="11" s="1"/>
  <c r="D29" i="9"/>
  <c r="H29" i="11" s="1"/>
  <c r="L29" i="11" s="1"/>
  <c r="P29" i="11" s="1"/>
  <c r="D30" i="9"/>
  <c r="H30" i="11" s="1"/>
  <c r="J30" i="11" s="1"/>
  <c r="N30" i="11" s="1"/>
  <c r="D31" i="9"/>
  <c r="H31" i="11" s="1"/>
  <c r="L31" i="11" s="1"/>
  <c r="P31" i="11" s="1"/>
  <c r="D32" i="9"/>
  <c r="H32" i="11" s="1"/>
  <c r="J32" i="11" s="1"/>
  <c r="N32" i="11" s="1"/>
  <c r="D33" i="9"/>
  <c r="H33" i="11" s="1"/>
  <c r="K33" i="11" s="1"/>
  <c r="O33" i="11" s="1"/>
  <c r="D34" i="9"/>
  <c r="H34" i="11" s="1"/>
  <c r="J34" i="11" s="1"/>
  <c r="N34" i="11" s="1"/>
  <c r="D35" i="9"/>
  <c r="H35" i="11" s="1"/>
  <c r="J35" i="11" s="1"/>
  <c r="N35" i="11" s="1"/>
  <c r="D36" i="9"/>
  <c r="H36" i="11" s="1"/>
  <c r="J36" i="11" s="1"/>
  <c r="N36" i="11" s="1"/>
  <c r="D37" i="9"/>
  <c r="H37" i="11" s="1"/>
  <c r="J37" i="11" s="1"/>
  <c r="N37" i="11" s="1"/>
  <c r="D38" i="9"/>
  <c r="H38" i="11" s="1"/>
  <c r="J38" i="11" s="1"/>
  <c r="N38" i="11" s="1"/>
  <c r="D39" i="9"/>
  <c r="H39" i="11" s="1"/>
  <c r="L39" i="11" s="1"/>
  <c r="P39" i="11" s="1"/>
  <c r="D40" i="9"/>
  <c r="H40" i="11" s="1"/>
  <c r="J40" i="11" s="1"/>
  <c r="N40" i="11" s="1"/>
  <c r="D41" i="9"/>
  <c r="H41" i="11" s="1"/>
  <c r="K41" i="11" s="1"/>
  <c r="O41" i="11" s="1"/>
  <c r="D42" i="9"/>
  <c r="H42" i="11" s="1"/>
  <c r="J42" i="11" s="1"/>
  <c r="N42" i="11" s="1"/>
  <c r="D43" i="9"/>
  <c r="H43" i="11" s="1"/>
  <c r="L43" i="11" s="1"/>
  <c r="P43" i="11" s="1"/>
  <c r="D44" i="9"/>
  <c r="H44" i="11" s="1"/>
  <c r="J44" i="11" s="1"/>
  <c r="N44" i="11" s="1"/>
  <c r="D45" i="9"/>
  <c r="H45" i="11" s="1"/>
  <c r="K45" i="11" s="1"/>
  <c r="O45" i="11" s="1"/>
  <c r="D46" i="9"/>
  <c r="H46" i="11" s="1"/>
  <c r="J46" i="11" s="1"/>
  <c r="N46" i="11" s="1"/>
  <c r="D47" i="9"/>
  <c r="H47" i="11" s="1"/>
  <c r="J47" i="11" s="1"/>
  <c r="N47" i="11" s="1"/>
  <c r="D48" i="9"/>
  <c r="H48" i="11" s="1"/>
  <c r="I48" i="11" s="1"/>
  <c r="M48" i="11" s="1"/>
  <c r="D49" i="9"/>
  <c r="H49" i="11" s="1"/>
  <c r="J49" i="11" s="1"/>
  <c r="N49" i="11" s="1"/>
  <c r="D50" i="9"/>
  <c r="H50" i="11" s="1"/>
  <c r="L50" i="11" s="1"/>
  <c r="P50" i="11" s="1"/>
  <c r="D51" i="9"/>
  <c r="H51" i="11" s="1"/>
  <c r="J51" i="11" s="1"/>
  <c r="N51" i="11" s="1"/>
  <c r="D52" i="9"/>
  <c r="H52" i="11" s="1"/>
  <c r="J52" i="11" s="1"/>
  <c r="N52" i="11" s="1"/>
  <c r="D53" i="9"/>
  <c r="H53" i="11" s="1"/>
  <c r="J53" i="11" s="1"/>
  <c r="N53" i="11" s="1"/>
  <c r="D2" i="9"/>
  <c r="H2" i="11" s="1"/>
  <c r="B25" i="7"/>
  <c r="B20" i="7"/>
  <c r="H6" i="6"/>
  <c r="H7" i="6"/>
  <c r="H8" i="6"/>
  <c r="H9" i="6"/>
  <c r="H10" i="6"/>
  <c r="B21" i="7" s="1"/>
  <c r="H11" i="6"/>
  <c r="H12" i="6"/>
  <c r="H13" i="6"/>
  <c r="H14" i="6"/>
  <c r="H15" i="6"/>
  <c r="H16" i="6"/>
  <c r="H17" i="6"/>
  <c r="H18" i="6"/>
  <c r="B24" i="7" s="1"/>
  <c r="H19" i="6"/>
  <c r="B22" i="7" s="1"/>
  <c r="H20" i="6"/>
  <c r="B19" i="7" s="1"/>
  <c r="H21" i="6"/>
  <c r="H22" i="6"/>
  <c r="H23" i="6"/>
  <c r="H24" i="6"/>
  <c r="B18" i="7" s="1"/>
  <c r="H25" i="6"/>
  <c r="H26" i="6"/>
  <c r="H5" i="6"/>
  <c r="D23" i="7"/>
  <c r="B7" i="14" s="1"/>
  <c r="C23" i="7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2" i="5"/>
  <c r="I61" i="2"/>
  <c r="I60" i="2"/>
  <c r="I59" i="2"/>
  <c r="I58" i="2"/>
  <c r="I57" i="2"/>
  <c r="I56" i="2"/>
  <c r="I55" i="2"/>
  <c r="I54" i="2"/>
  <c r="E53" i="5" s="1"/>
  <c r="I53" i="2"/>
  <c r="E52" i="5" s="1"/>
  <c r="I52" i="2"/>
  <c r="E51" i="5" s="1"/>
  <c r="I51" i="2"/>
  <c r="E50" i="5" s="1"/>
  <c r="I50" i="2"/>
  <c r="E49" i="5" s="1"/>
  <c r="I49" i="2"/>
  <c r="E48" i="5" s="1"/>
  <c r="I48" i="2"/>
  <c r="E47" i="5" s="1"/>
  <c r="I47" i="2"/>
  <c r="E46" i="5" s="1"/>
  <c r="I46" i="2"/>
  <c r="E45" i="5" s="1"/>
  <c r="I45" i="2"/>
  <c r="E44" i="5" s="1"/>
  <c r="I44" i="2"/>
  <c r="E43" i="5" s="1"/>
  <c r="I43" i="2"/>
  <c r="E42" i="5" s="1"/>
  <c r="I42" i="2"/>
  <c r="E41" i="5" s="1"/>
  <c r="I41" i="2"/>
  <c r="E40" i="5" s="1"/>
  <c r="I40" i="2"/>
  <c r="E39" i="5" s="1"/>
  <c r="I39" i="2"/>
  <c r="E38" i="5" s="1"/>
  <c r="I38" i="2"/>
  <c r="E37" i="5" s="1"/>
  <c r="I37" i="2"/>
  <c r="E36" i="5" s="1"/>
  <c r="I36" i="2"/>
  <c r="E35" i="5" s="1"/>
  <c r="I35" i="2"/>
  <c r="E34" i="5" s="1"/>
  <c r="I34" i="2"/>
  <c r="E33" i="5" s="1"/>
  <c r="I33" i="2"/>
  <c r="E32" i="5" s="1"/>
  <c r="I32" i="2"/>
  <c r="E31" i="5" s="1"/>
  <c r="I31" i="2"/>
  <c r="E30" i="5" s="1"/>
  <c r="I30" i="2"/>
  <c r="E29" i="5" s="1"/>
  <c r="I29" i="2"/>
  <c r="E28" i="5" s="1"/>
  <c r="I28" i="2"/>
  <c r="E27" i="5" s="1"/>
  <c r="I27" i="2"/>
  <c r="E26" i="5" s="1"/>
  <c r="I26" i="2"/>
  <c r="E25" i="5" s="1"/>
  <c r="I25" i="2"/>
  <c r="E24" i="5" s="1"/>
  <c r="I24" i="2"/>
  <c r="E23" i="5" s="1"/>
  <c r="I23" i="2"/>
  <c r="E22" i="5" s="1"/>
  <c r="I22" i="2"/>
  <c r="E21" i="5" s="1"/>
  <c r="I21" i="2"/>
  <c r="E20" i="5" s="1"/>
  <c r="I20" i="2"/>
  <c r="E19" i="5" s="1"/>
  <c r="I19" i="2"/>
  <c r="E18" i="5" s="1"/>
  <c r="I18" i="2"/>
  <c r="E17" i="5" s="1"/>
  <c r="I17" i="2"/>
  <c r="E16" i="5" s="1"/>
  <c r="I16" i="2"/>
  <c r="E15" i="5" s="1"/>
  <c r="I15" i="2"/>
  <c r="E14" i="5" s="1"/>
  <c r="I14" i="2"/>
  <c r="E13" i="5" s="1"/>
  <c r="I13" i="2"/>
  <c r="E12" i="5" s="1"/>
  <c r="I12" i="2"/>
  <c r="E11" i="5" s="1"/>
  <c r="I11" i="2"/>
  <c r="E10" i="5" s="1"/>
  <c r="I10" i="2"/>
  <c r="E9" i="5" s="1"/>
  <c r="I9" i="2"/>
  <c r="E8" i="5" s="1"/>
  <c r="I8" i="2"/>
  <c r="E7" i="5" s="1"/>
  <c r="I7" i="2"/>
  <c r="E6" i="5" s="1"/>
  <c r="I6" i="2"/>
  <c r="E5" i="5" s="1"/>
  <c r="I5" i="2"/>
  <c r="E4" i="5" s="1"/>
  <c r="I4" i="2"/>
  <c r="E3" i="5" s="1"/>
  <c r="I3" i="2"/>
  <c r="E2" i="5" s="1"/>
  <c r="J3" i="11" l="1"/>
  <c r="N3" i="11" s="1"/>
  <c r="K3" i="11"/>
  <c r="O3" i="11" s="1"/>
  <c r="C26" i="5"/>
  <c r="C18" i="5"/>
  <c r="C10" i="5"/>
  <c r="D10" i="5" s="1"/>
  <c r="C53" i="5"/>
  <c r="C45" i="5"/>
  <c r="C37" i="5"/>
  <c r="J22" i="11"/>
  <c r="N22" i="11" s="1"/>
  <c r="J16" i="11"/>
  <c r="N16" i="11" s="1"/>
  <c r="I51" i="11"/>
  <c r="M51" i="11" s="1"/>
  <c r="L46" i="11"/>
  <c r="P46" i="11" s="1"/>
  <c r="J31" i="11"/>
  <c r="N31" i="11" s="1"/>
  <c r="I45" i="11"/>
  <c r="M45" i="11" s="1"/>
  <c r="K31" i="11"/>
  <c r="O31" i="11" s="1"/>
  <c r="I44" i="11"/>
  <c r="M44" i="11" s="1"/>
  <c r="K38" i="11"/>
  <c r="O38" i="11" s="1"/>
  <c r="L34" i="11"/>
  <c r="P34" i="11" s="1"/>
  <c r="K27" i="11"/>
  <c r="O27" i="11" s="1"/>
  <c r="J15" i="11"/>
  <c r="N15" i="11" s="1"/>
  <c r="I10" i="11"/>
  <c r="M10" i="11" s="1"/>
  <c r="L7" i="11"/>
  <c r="P7" i="11" s="1"/>
  <c r="K4" i="11"/>
  <c r="O4" i="11" s="1"/>
  <c r="K37" i="11"/>
  <c r="O37" i="11" s="1"/>
  <c r="J25" i="11"/>
  <c r="N25" i="11" s="1"/>
  <c r="J50" i="11"/>
  <c r="N50" i="11" s="1"/>
  <c r="K50" i="11"/>
  <c r="O50" i="11" s="1"/>
  <c r="C2" i="5"/>
  <c r="C25" i="5"/>
  <c r="C17" i="5"/>
  <c r="C9" i="5"/>
  <c r="C52" i="5"/>
  <c r="D52" i="5" s="1"/>
  <c r="F52" i="5" s="1"/>
  <c r="G52" i="5" s="1"/>
  <c r="C44" i="5"/>
  <c r="C36" i="5"/>
  <c r="L22" i="11"/>
  <c r="P22" i="11" s="1"/>
  <c r="K49" i="11"/>
  <c r="O49" i="11" s="1"/>
  <c r="K53" i="11"/>
  <c r="O53" i="11" s="1"/>
  <c r="L51" i="11"/>
  <c r="P51" i="11" s="1"/>
  <c r="J45" i="11"/>
  <c r="N45" i="11" s="1"/>
  <c r="J29" i="11"/>
  <c r="N29" i="11" s="1"/>
  <c r="C3" i="7" s="1"/>
  <c r="C2" i="13" s="1"/>
  <c r="K18" i="11"/>
  <c r="O18" i="11" s="1"/>
  <c r="L45" i="11"/>
  <c r="P45" i="11" s="1"/>
  <c r="I31" i="11"/>
  <c r="M31" i="11" s="1"/>
  <c r="L44" i="11"/>
  <c r="P44" i="11" s="1"/>
  <c r="I38" i="11"/>
  <c r="M38" i="11" s="1"/>
  <c r="K32" i="11"/>
  <c r="O32" i="11" s="1"/>
  <c r="L27" i="11"/>
  <c r="P27" i="11" s="1"/>
  <c r="K15" i="11"/>
  <c r="O15" i="11" s="1"/>
  <c r="K9" i="11"/>
  <c r="O9" i="11" s="1"/>
  <c r="I7" i="11"/>
  <c r="M7" i="11" s="1"/>
  <c r="L4" i="11"/>
  <c r="P4" i="11" s="1"/>
  <c r="I37" i="11"/>
  <c r="M37" i="11" s="1"/>
  <c r="K25" i="11"/>
  <c r="O25" i="11" s="1"/>
  <c r="D43" i="5"/>
  <c r="D35" i="5"/>
  <c r="D31" i="5"/>
  <c r="C32" i="5"/>
  <c r="D32" i="5" s="1"/>
  <c r="F32" i="5" s="1"/>
  <c r="G32" i="5" s="1"/>
  <c r="C24" i="5"/>
  <c r="C16" i="5"/>
  <c r="D16" i="5" s="1"/>
  <c r="F16" i="5" s="1"/>
  <c r="G16" i="5" s="1"/>
  <c r="C8" i="5"/>
  <c r="D8" i="5" s="1"/>
  <c r="F8" i="5" s="1"/>
  <c r="G8" i="5" s="1"/>
  <c r="C51" i="5"/>
  <c r="D51" i="5" s="1"/>
  <c r="F51" i="5" s="1"/>
  <c r="G51" i="5" s="1"/>
  <c r="C43" i="5"/>
  <c r="C35" i="5"/>
  <c r="J26" i="11"/>
  <c r="N26" i="11" s="1"/>
  <c r="I53" i="11"/>
  <c r="M53" i="11" s="1"/>
  <c r="I49" i="11"/>
  <c r="M49" i="11" s="1"/>
  <c r="J43" i="11"/>
  <c r="N43" i="11" s="1"/>
  <c r="I17" i="11"/>
  <c r="M17" i="11" s="1"/>
  <c r="K43" i="11"/>
  <c r="O43" i="11" s="1"/>
  <c r="K42" i="11"/>
  <c r="O42" i="11" s="1"/>
  <c r="L38" i="11"/>
  <c r="P38" i="11" s="1"/>
  <c r="I32" i="11"/>
  <c r="M32" i="11" s="1"/>
  <c r="J23" i="11"/>
  <c r="N23" i="11" s="1"/>
  <c r="L15" i="11"/>
  <c r="P15" i="11" s="1"/>
  <c r="L9" i="11"/>
  <c r="P9" i="11" s="1"/>
  <c r="K6" i="11"/>
  <c r="O6" i="11" s="1"/>
  <c r="I4" i="11"/>
  <c r="M4" i="11" s="1"/>
  <c r="L37" i="11"/>
  <c r="P37" i="11" s="1"/>
  <c r="L25" i="11"/>
  <c r="P25" i="11" s="1"/>
  <c r="J48" i="11"/>
  <c r="N48" i="11" s="1"/>
  <c r="K48" i="11"/>
  <c r="O48" i="11" s="1"/>
  <c r="I24" i="11"/>
  <c r="M24" i="11" s="1"/>
  <c r="K24" i="11"/>
  <c r="O24" i="11" s="1"/>
  <c r="K16" i="11"/>
  <c r="O16" i="11" s="1"/>
  <c r="I16" i="11"/>
  <c r="M16" i="11" s="1"/>
  <c r="C31" i="5"/>
  <c r="C23" i="5"/>
  <c r="D23" i="5" s="1"/>
  <c r="F23" i="5" s="1"/>
  <c r="G23" i="5" s="1"/>
  <c r="C15" i="5"/>
  <c r="C7" i="5"/>
  <c r="C50" i="5"/>
  <c r="C42" i="5"/>
  <c r="C34" i="5"/>
  <c r="L26" i="11"/>
  <c r="P26" i="11" s="1"/>
  <c r="J20" i="11"/>
  <c r="N20" i="11" s="1"/>
  <c r="J14" i="11"/>
  <c r="N14" i="11" s="1"/>
  <c r="L48" i="11"/>
  <c r="P48" i="11" s="1"/>
  <c r="L53" i="11"/>
  <c r="P53" i="11" s="1"/>
  <c r="L49" i="11"/>
  <c r="P49" i="11" s="1"/>
  <c r="J41" i="11"/>
  <c r="N41" i="11" s="1"/>
  <c r="K26" i="11"/>
  <c r="O26" i="11" s="1"/>
  <c r="L3" i="11"/>
  <c r="P3" i="11" s="1"/>
  <c r="I43" i="11"/>
  <c r="M43" i="11" s="1"/>
  <c r="K29" i="11"/>
  <c r="O29" i="11" s="1"/>
  <c r="I42" i="11"/>
  <c r="M42" i="11" s="1"/>
  <c r="K36" i="11"/>
  <c r="O36" i="11" s="1"/>
  <c r="L32" i="11"/>
  <c r="P32" i="11" s="1"/>
  <c r="K23" i="11"/>
  <c r="O23" i="11" s="1"/>
  <c r="K11" i="11"/>
  <c r="O11" i="11" s="1"/>
  <c r="I9" i="11"/>
  <c r="M9" i="11" s="1"/>
  <c r="L6" i="11"/>
  <c r="P6" i="11" s="1"/>
  <c r="F7" i="7" s="1"/>
  <c r="F6" i="13" s="1"/>
  <c r="I41" i="11"/>
  <c r="M41" i="11" s="1"/>
  <c r="K35" i="11"/>
  <c r="O35" i="11" s="1"/>
  <c r="D5" i="7" s="1"/>
  <c r="D4" i="13" s="1"/>
  <c r="J17" i="11"/>
  <c r="N17" i="11" s="1"/>
  <c r="C30" i="5"/>
  <c r="C22" i="5"/>
  <c r="C14" i="5"/>
  <c r="D14" i="5" s="1"/>
  <c r="C6" i="5"/>
  <c r="C49" i="5"/>
  <c r="C41" i="5"/>
  <c r="C33" i="5"/>
  <c r="L14" i="11"/>
  <c r="P14" i="11" s="1"/>
  <c r="K47" i="11"/>
  <c r="O47" i="11" s="1"/>
  <c r="K52" i="11"/>
  <c r="O52" i="11" s="1"/>
  <c r="I47" i="11"/>
  <c r="M47" i="11" s="1"/>
  <c r="J39" i="11"/>
  <c r="N39" i="11" s="1"/>
  <c r="K14" i="11"/>
  <c r="O14" i="11" s="1"/>
  <c r="I3" i="11"/>
  <c r="M3" i="11" s="1"/>
  <c r="K21" i="11"/>
  <c r="O21" i="11" s="1"/>
  <c r="L42" i="11"/>
  <c r="P42" i="11" s="1"/>
  <c r="I36" i="11"/>
  <c r="M36" i="11" s="1"/>
  <c r="K30" i="11"/>
  <c r="O30" i="11" s="1"/>
  <c r="L23" i="11"/>
  <c r="P23" i="11" s="1"/>
  <c r="L11" i="11"/>
  <c r="P11" i="11" s="1"/>
  <c r="K8" i="11"/>
  <c r="O8" i="11" s="1"/>
  <c r="I6" i="11"/>
  <c r="M6" i="11" s="1"/>
  <c r="B7" i="7" s="1"/>
  <c r="B6" i="13" s="1"/>
  <c r="L41" i="11"/>
  <c r="P41" i="11" s="1"/>
  <c r="I35" i="11"/>
  <c r="M35" i="11" s="1"/>
  <c r="K17" i="11"/>
  <c r="O17" i="11" s="1"/>
  <c r="J2" i="11"/>
  <c r="N2" i="11" s="1"/>
  <c r="K2" i="11"/>
  <c r="O2" i="11" s="1"/>
  <c r="C29" i="5"/>
  <c r="C21" i="5"/>
  <c r="C13" i="5"/>
  <c r="C5" i="5"/>
  <c r="C48" i="5"/>
  <c r="C40" i="5"/>
  <c r="D40" i="5" s="1"/>
  <c r="F40" i="5" s="1"/>
  <c r="G40" i="5" s="1"/>
  <c r="J24" i="11"/>
  <c r="N24" i="11" s="1"/>
  <c r="C6" i="7" s="1"/>
  <c r="C5" i="13" s="1"/>
  <c r="J12" i="11"/>
  <c r="N12" i="11" s="1"/>
  <c r="C10" i="7" s="1"/>
  <c r="C9" i="13" s="1"/>
  <c r="I52" i="11"/>
  <c r="M52" i="11" s="1"/>
  <c r="L47" i="11"/>
  <c r="P47" i="11" s="1"/>
  <c r="I13" i="11"/>
  <c r="M13" i="11" s="1"/>
  <c r="L2" i="11"/>
  <c r="P2" i="11" s="1"/>
  <c r="L21" i="11"/>
  <c r="P21" i="11" s="1"/>
  <c r="K40" i="11"/>
  <c r="O40" i="11" s="1"/>
  <c r="L36" i="11"/>
  <c r="P36" i="11" s="1"/>
  <c r="I30" i="11"/>
  <c r="M30" i="11" s="1"/>
  <c r="J19" i="11"/>
  <c r="N19" i="11" s="1"/>
  <c r="C4" i="7" s="1"/>
  <c r="C3" i="13" s="1"/>
  <c r="I11" i="11"/>
  <c r="M11" i="11" s="1"/>
  <c r="L8" i="11"/>
  <c r="P8" i="11" s="1"/>
  <c r="K5" i="11"/>
  <c r="O5" i="11" s="1"/>
  <c r="K39" i="11"/>
  <c r="O39" i="11" s="1"/>
  <c r="L35" i="11"/>
  <c r="P35" i="11" s="1"/>
  <c r="D29" i="5"/>
  <c r="D21" i="5"/>
  <c r="D17" i="5"/>
  <c r="D13" i="5"/>
  <c r="D5" i="5"/>
  <c r="C28" i="5"/>
  <c r="D28" i="5" s="1"/>
  <c r="F28" i="5" s="1"/>
  <c r="G28" i="5" s="1"/>
  <c r="C20" i="5"/>
  <c r="D20" i="5" s="1"/>
  <c r="F20" i="5" s="1"/>
  <c r="G20" i="5" s="1"/>
  <c r="C12" i="5"/>
  <c r="D12" i="5" s="1"/>
  <c r="F12" i="5" s="1"/>
  <c r="G12" i="5" s="1"/>
  <c r="C4" i="5"/>
  <c r="D4" i="5" s="1"/>
  <c r="F4" i="5" s="1"/>
  <c r="G4" i="5" s="1"/>
  <c r="C47" i="5"/>
  <c r="D47" i="5" s="1"/>
  <c r="F47" i="5" s="1"/>
  <c r="G47" i="5" s="1"/>
  <c r="C39" i="5"/>
  <c r="L24" i="11"/>
  <c r="P24" i="11" s="1"/>
  <c r="J18" i="11"/>
  <c r="N18" i="11" s="1"/>
  <c r="L52" i="11"/>
  <c r="P52" i="11" s="1"/>
  <c r="K46" i="11"/>
  <c r="O46" i="11" s="1"/>
  <c r="K22" i="11"/>
  <c r="O22" i="11" s="1"/>
  <c r="I2" i="11"/>
  <c r="M2" i="11" s="1"/>
  <c r="I33" i="11"/>
  <c r="M33" i="11" s="1"/>
  <c r="B5" i="7" s="1"/>
  <c r="B4" i="13" s="1"/>
  <c r="J13" i="11"/>
  <c r="N13" i="11" s="1"/>
  <c r="I40" i="11"/>
  <c r="M40" i="11" s="1"/>
  <c r="K34" i="11"/>
  <c r="O34" i="11" s="1"/>
  <c r="L30" i="11"/>
  <c r="P30" i="11" s="1"/>
  <c r="F3" i="7" s="1"/>
  <c r="F2" i="13" s="1"/>
  <c r="K19" i="11"/>
  <c r="O19" i="11" s="1"/>
  <c r="K10" i="11"/>
  <c r="O10" i="11" s="1"/>
  <c r="I8" i="11"/>
  <c r="M8" i="11" s="1"/>
  <c r="B10" i="7" s="1"/>
  <c r="B9" i="13" s="1"/>
  <c r="L5" i="11"/>
  <c r="P5" i="11" s="1"/>
  <c r="I39" i="11"/>
  <c r="M39" i="11" s="1"/>
  <c r="I29" i="11"/>
  <c r="M29" i="11" s="1"/>
  <c r="B3" i="7" s="1"/>
  <c r="B2" i="13" s="1"/>
  <c r="K13" i="11"/>
  <c r="O13" i="11" s="1"/>
  <c r="K28" i="11"/>
  <c r="O28" i="11" s="1"/>
  <c r="I28" i="11"/>
  <c r="M28" i="11" s="1"/>
  <c r="K20" i="11"/>
  <c r="O20" i="11" s="1"/>
  <c r="I20" i="11"/>
  <c r="M20" i="11" s="1"/>
  <c r="K12" i="11"/>
  <c r="O12" i="11" s="1"/>
  <c r="I12" i="11"/>
  <c r="M12" i="11" s="1"/>
  <c r="C27" i="5"/>
  <c r="D27" i="5" s="1"/>
  <c r="F27" i="5" s="1"/>
  <c r="G27" i="5" s="1"/>
  <c r="C19" i="5"/>
  <c r="C11" i="5"/>
  <c r="C3" i="5"/>
  <c r="D3" i="5" s="1"/>
  <c r="F3" i="5" s="1"/>
  <c r="G3" i="5" s="1"/>
  <c r="C46" i="5"/>
  <c r="D46" i="5" s="1"/>
  <c r="F46" i="5" s="1"/>
  <c r="G46" i="5" s="1"/>
  <c r="C38" i="5"/>
  <c r="D38" i="5" s="1"/>
  <c r="F38" i="5" s="1"/>
  <c r="G38" i="5" s="1"/>
  <c r="J28" i="11"/>
  <c r="N28" i="11" s="1"/>
  <c r="L18" i="11"/>
  <c r="P18" i="11" s="1"/>
  <c r="I50" i="11"/>
  <c r="M50" i="11" s="1"/>
  <c r="K51" i="11"/>
  <c r="O51" i="11" s="1"/>
  <c r="I46" i="11"/>
  <c r="M46" i="11" s="1"/>
  <c r="J33" i="11"/>
  <c r="N33" i="11" s="1"/>
  <c r="C5" i="7" s="1"/>
  <c r="C4" i="13" s="1"/>
  <c r="I21" i="11"/>
  <c r="M21" i="11" s="1"/>
  <c r="B6" i="7" s="1"/>
  <c r="B5" i="13" s="1"/>
  <c r="L33" i="11"/>
  <c r="P33" i="11" s="1"/>
  <c r="F5" i="7" s="1"/>
  <c r="F4" i="13" s="1"/>
  <c r="K44" i="11"/>
  <c r="O44" i="11" s="1"/>
  <c r="L40" i="11"/>
  <c r="P40" i="11" s="1"/>
  <c r="I34" i="11"/>
  <c r="M34" i="11" s="1"/>
  <c r="J27" i="11"/>
  <c r="N27" i="11" s="1"/>
  <c r="L19" i="11"/>
  <c r="P19" i="11" s="1"/>
  <c r="L10" i="11"/>
  <c r="P10" i="11" s="1"/>
  <c r="K7" i="11"/>
  <c r="O7" i="11" s="1"/>
  <c r="I5" i="11"/>
  <c r="M5" i="11" s="1"/>
  <c r="D50" i="5"/>
  <c r="D48" i="5"/>
  <c r="D42" i="5"/>
  <c r="D34" i="5"/>
  <c r="F34" i="5" s="1"/>
  <c r="G34" i="5" s="1"/>
  <c r="F43" i="5"/>
  <c r="F35" i="5"/>
  <c r="G35" i="5" s="1"/>
  <c r="F31" i="5"/>
  <c r="F17" i="5"/>
  <c r="G17" i="5" s="1"/>
  <c r="F13" i="5"/>
  <c r="F5" i="5"/>
  <c r="D33" i="5"/>
  <c r="F33" i="5" s="1"/>
  <c r="F29" i="5"/>
  <c r="F48" i="5"/>
  <c r="G48" i="5" s="1"/>
  <c r="F14" i="5"/>
  <c r="G14" i="5" s="1"/>
  <c r="F10" i="5"/>
  <c r="G10" i="5" s="1"/>
  <c r="F21" i="5"/>
  <c r="D36" i="5"/>
  <c r="F36" i="5" s="1"/>
  <c r="G36" i="5" s="1"/>
  <c r="D30" i="5"/>
  <c r="F30" i="5" s="1"/>
  <c r="G30" i="5" s="1"/>
  <c r="D26" i="5"/>
  <c r="D22" i="5"/>
  <c r="D6" i="5"/>
  <c r="F6" i="5" s="1"/>
  <c r="G6" i="5" s="1"/>
  <c r="D2" i="5"/>
  <c r="F2" i="5" s="1"/>
  <c r="G2" i="5" s="1"/>
  <c r="D44" i="5"/>
  <c r="F44" i="5" s="1"/>
  <c r="G44" i="5" s="1"/>
  <c r="D18" i="5"/>
  <c r="F18" i="5" s="1"/>
  <c r="G18" i="5" s="1"/>
  <c r="D24" i="5"/>
  <c r="F24" i="5" s="1"/>
  <c r="G24" i="5" s="1"/>
  <c r="F50" i="5"/>
  <c r="G50" i="5" s="1"/>
  <c r="F42" i="5"/>
  <c r="G42" i="5" s="1"/>
  <c r="F26" i="5"/>
  <c r="G26" i="5" s="1"/>
  <c r="F22" i="5"/>
  <c r="G22" i="5" s="1"/>
  <c r="D37" i="5"/>
  <c r="F37" i="5" s="1"/>
  <c r="G37" i="5" s="1"/>
  <c r="G29" i="5"/>
  <c r="D7" i="5"/>
  <c r="F7" i="5" s="1"/>
  <c r="G7" i="5" s="1"/>
  <c r="G21" i="5"/>
  <c r="G33" i="5"/>
  <c r="D53" i="5"/>
  <c r="F53" i="5" s="1"/>
  <c r="G53" i="5" s="1"/>
  <c r="D45" i="5"/>
  <c r="F45" i="5" s="1"/>
  <c r="G45" i="5" s="1"/>
  <c r="G43" i="5"/>
  <c r="D41" i="5"/>
  <c r="F41" i="5" s="1"/>
  <c r="G41" i="5" s="1"/>
  <c r="D15" i="5"/>
  <c r="F15" i="5" s="1"/>
  <c r="G15" i="5" s="1"/>
  <c r="D9" i="5"/>
  <c r="F9" i="5" s="1"/>
  <c r="G9" i="5" s="1"/>
  <c r="D39" i="5"/>
  <c r="F39" i="5" s="1"/>
  <c r="G39" i="5" s="1"/>
  <c r="G31" i="5"/>
  <c r="D25" i="5"/>
  <c r="F25" i="5" s="1"/>
  <c r="G25" i="5" s="1"/>
  <c r="D19" i="5"/>
  <c r="F19" i="5" s="1"/>
  <c r="G19" i="5" s="1"/>
  <c r="G5" i="5"/>
  <c r="D49" i="5"/>
  <c r="F49" i="5" s="1"/>
  <c r="G49" i="5" s="1"/>
  <c r="G13" i="5"/>
  <c r="D11" i="5"/>
  <c r="F11" i="5" s="1"/>
  <c r="G11" i="5" s="1"/>
  <c r="B4" i="7" l="1"/>
  <c r="B3" i="13" s="1"/>
  <c r="F4" i="7"/>
  <c r="F3" i="13" s="1"/>
  <c r="B9" i="7"/>
  <c r="B8" i="13" s="1"/>
  <c r="B11" i="7"/>
  <c r="D9" i="7"/>
  <c r="D8" i="13" s="1"/>
  <c r="D11" i="7"/>
  <c r="D7" i="7"/>
  <c r="D6" i="13" s="1"/>
  <c r="C9" i="7"/>
  <c r="C8" i="13" s="1"/>
  <c r="C11" i="7"/>
  <c r="K8" i="5"/>
  <c r="C24" i="7" s="1"/>
  <c r="D24" i="7" s="1"/>
  <c r="B8" i="14" s="1"/>
  <c r="F6" i="7"/>
  <c r="F5" i="13" s="1"/>
  <c r="D4" i="7"/>
  <c r="D3" i="13" s="1"/>
  <c r="F9" i="7"/>
  <c r="F8" i="13" s="1"/>
  <c r="F11" i="7"/>
  <c r="D6" i="7"/>
  <c r="D5" i="13" s="1"/>
  <c r="F10" i="7"/>
  <c r="F9" i="13" s="1"/>
  <c r="D3" i="7"/>
  <c r="D2" i="13" s="1"/>
  <c r="D10" i="7"/>
  <c r="D9" i="13" s="1"/>
  <c r="K2" i="5"/>
  <c r="C18" i="7" s="1"/>
  <c r="D18" i="7" s="1"/>
  <c r="B2" i="14" s="1"/>
  <c r="K9" i="5"/>
  <c r="C25" i="7" s="1"/>
  <c r="D25" i="7" s="1"/>
  <c r="B9" i="14" s="1"/>
  <c r="K4" i="5"/>
  <c r="C20" i="7" s="1"/>
  <c r="D20" i="7" s="1"/>
  <c r="B4" i="14" s="1"/>
  <c r="K3" i="5"/>
  <c r="C19" i="7" s="1"/>
  <c r="D19" i="7" s="1"/>
  <c r="B3" i="14" s="1"/>
  <c r="K5" i="5"/>
  <c r="C21" i="7" s="1"/>
  <c r="D21" i="7" s="1"/>
  <c r="B5" i="14" s="1"/>
  <c r="K6" i="5"/>
  <c r="C22" i="7" s="1"/>
  <c r="D22" i="7" s="1"/>
  <c r="B6" i="14" s="1"/>
</calcChain>
</file>

<file path=xl/sharedStrings.xml><?xml version="1.0" encoding="utf-8"?>
<sst xmlns="http://schemas.openxmlformats.org/spreadsheetml/2006/main" count="699" uniqueCount="355">
  <si>
    <t>Resources for the Future</t>
  </si>
  <si>
    <t>Impact of Carbon Price Policies on U.S. Industry</t>
  </si>
  <si>
    <t>http://www.rff.org/documents/RFF-DP-08-37.pdf</t>
  </si>
  <si>
    <t>Table A2. Value of Energy Commodity Inputs for Industries, 2002 (million $)</t>
  </si>
  <si>
    <t>Sector</t>
  </si>
  <si>
    <t>Oil mining</t>
  </si>
  <si>
    <t>Gas mining</t>
  </si>
  <si>
    <t>Coal mining</t>
  </si>
  <si>
    <t>Electric utilities</t>
  </si>
  <si>
    <t>Gas utilities</t>
  </si>
  <si>
    <t>Refining-LPG</t>
  </si>
  <si>
    <t>Refining-other</t>
  </si>
  <si>
    <t>Total value of energy commodity inputs</t>
  </si>
  <si>
    <t>Farms</t>
  </si>
  <si>
    <t>Forestry, fishing, etc.</t>
  </si>
  <si>
    <t>Other mining activities</t>
  </si>
  <si>
    <t>Electric utilities (including government enterprises)</t>
  </si>
  <si>
    <t>Construction</t>
  </si>
  <si>
    <t>Food</t>
  </si>
  <si>
    <t>Textile</t>
  </si>
  <si>
    <t>Apparel</t>
  </si>
  <si>
    <t>Wood and furniture</t>
  </si>
  <si>
    <t>Pulp mills</t>
  </si>
  <si>
    <t>Paper mills</t>
  </si>
  <si>
    <t>Paperboard mills</t>
  </si>
  <si>
    <t>Other papers</t>
  </si>
  <si>
    <t>Refining–LPG</t>
  </si>
  <si>
    <t>Refining–other</t>
  </si>
  <si>
    <t>Petrochemical mfg</t>
  </si>
  <si>
    <t>Other basic inorganic chemical mfg.</t>
  </si>
  <si>
    <t>Other basic organic chemical mfg.</t>
  </si>
  <si>
    <t>Plastics material and resin mfg.</t>
  </si>
  <si>
    <t>Artificial and synthetic fibers, filaments</t>
  </si>
  <si>
    <t>Fertilizer manufacturing</t>
  </si>
  <si>
    <t>Other chemical and plastics</t>
  </si>
  <si>
    <t>Other container manufacturing</t>
  </si>
  <si>
    <t>Cement manufacturing</t>
  </si>
  <si>
    <t>Lime and gypsum product mfg.</t>
  </si>
  <si>
    <t>Mineral wool manufacturing</t>
  </si>
  <si>
    <t>Other nonmetallic mineral</t>
  </si>
  <si>
    <t>Iron and steel mills, ferroalloy mfg.</t>
  </si>
  <si>
    <t>Alumina refining, primary aluminum</t>
  </si>
  <si>
    <t>Ferrous metal foundries</t>
  </si>
  <si>
    <t>Nonferrous metal foundries</t>
  </si>
  <si>
    <t>Other primary metals</t>
  </si>
  <si>
    <t>Fabricated metals</t>
  </si>
  <si>
    <t>Machinery</t>
  </si>
  <si>
    <t>Computer and electrical equipment</t>
  </si>
  <si>
    <t>Motor vehicles</t>
  </si>
  <si>
    <t>Other transportation equipment</t>
  </si>
  <si>
    <t>Miscellaneous manufacturing</t>
  </si>
  <si>
    <t>Trade</t>
  </si>
  <si>
    <t>Air transportation</t>
  </si>
  <si>
    <t>Truck transportaton</t>
  </si>
  <si>
    <t>Other transportation</t>
  </si>
  <si>
    <t>Information</t>
  </si>
  <si>
    <t>Finance and insurance</t>
  </si>
  <si>
    <t>Real estate and rental</t>
  </si>
  <si>
    <t>Business services</t>
  </si>
  <si>
    <t>Other services</t>
  </si>
  <si>
    <t>Government excluding electricity</t>
  </si>
  <si>
    <t>C</t>
  </si>
  <si>
    <t>I</t>
  </si>
  <si>
    <t>–2,338</t>
  </si>
  <si>
    <t>–498</t>
  </si>
  <si>
    <t>–2,228</t>
  </si>
  <si>
    <t>G</t>
  </si>
  <si>
    <t>X</t>
  </si>
  <si>
    <t>M</t>
  </si>
  <si>
    <t>–75,477</t>
  </si>
  <si>
    <t>–17,426</t>
  </si>
  <si>
    <t>–647</t>
  </si>
  <si>
    <t>–1,201</t>
  </si>
  <si>
    <t>–23,560</t>
  </si>
  <si>
    <t>Total commodity</t>
  </si>
  <si>
    <t>Total domestic consumption</t>
  </si>
  <si>
    <t>Table A1. Value of Industry and Commodity Output from IO Tables, 2002 (million $)</t>
  </si>
  <si>
    <t>Industry output</t>
  </si>
  <si>
    <t>Commodity output</t>
  </si>
  <si>
    <t>Commodity domestic consumption</t>
  </si>
  <si>
    <t>Profit Margin</t>
  </si>
  <si>
    <t>Est. Value of All Inputs</t>
  </si>
  <si>
    <t>Value of Energy Inputs (Table A2)</t>
  </si>
  <si>
    <t>Value of Output (Table A1)</t>
  </si>
  <si>
    <t>Transportation</t>
  </si>
  <si>
    <t>Agriculture</t>
  </si>
  <si>
    <t>mining</t>
  </si>
  <si>
    <t>Gas</t>
  </si>
  <si>
    <t>Services</t>
  </si>
  <si>
    <t>Manufacturing Industries</t>
  </si>
  <si>
    <t>Lumber, wood, paper</t>
  </si>
  <si>
    <t>Chemical and plastics</t>
  </si>
  <si>
    <t>Petroleum refining</t>
  </si>
  <si>
    <t>Primary metals</t>
  </si>
  <si>
    <t>Nonmetallic mineral</t>
  </si>
  <si>
    <t>Transportation equipment</t>
  </si>
  <si>
    <t>Electrical machinery</t>
  </si>
  <si>
    <t>Other machinery and miscellaneous mfg.</t>
  </si>
  <si>
    <t>Nonmanufacturing industries</t>
  </si>
  <si>
    <t>Other mining</t>
  </si>
  <si>
    <t>Fraction of Inputs That Are Non-Energy</t>
  </si>
  <si>
    <t>Table 8. Long-Run Trade Effects of CO2 Tax on Domestic and Imported Fuels</t>
  </si>
  <si>
    <t>Domestic consumption with CO2 tax (% change)</t>
  </si>
  <si>
    <t>Output</t>
  </si>
  <si>
    <t>Input</t>
  </si>
  <si>
    <t>Exports</t>
  </si>
  <si>
    <t>Contribution</t>
  </si>
  <si>
    <t>Base case domestic consumption (million $)</t>
  </si>
  <si>
    <t>Model Industry Subscripts</t>
  </si>
  <si>
    <t>cement and other carbonates</t>
  </si>
  <si>
    <t>natural gas and petroleum systems</t>
  </si>
  <si>
    <t>iron and steel</t>
  </si>
  <si>
    <t>chemicals</t>
  </si>
  <si>
    <t>waste management</t>
  </si>
  <si>
    <t>other industries</t>
  </si>
  <si>
    <t>Output-Weighted Fraction of Inputs that are Non-Energy</t>
  </si>
  <si>
    <t>Fraction of Inputs that are Non-Energy</t>
  </si>
  <si>
    <t>In Other Industries Category</t>
  </si>
  <si>
    <t>yes</t>
  </si>
  <si>
    <t>n/a</t>
  </si>
  <si>
    <t>% Change in Consumption per Dollar CO2e Tax</t>
  </si>
  <si>
    <t>Estimated via "Construction" because cement industry data not available.</t>
  </si>
  <si>
    <t>% Change in Consumption per Dollar CO2e Tax from Non-Energy Inputs</t>
  </si>
  <si>
    <t>% Change in Domestic Consumption per Dollar CO2 tax</t>
  </si>
  <si>
    <t>This is for a $10/ton tax.</t>
  </si>
  <si>
    <t>Margins by Sector</t>
  </si>
  <si>
    <t>Industry Name</t>
  </si>
  <si>
    <t>Number of firms</t>
  </si>
  <si>
    <t>Net Margin</t>
  </si>
  <si>
    <t>Pre-tax Unadjusted Operating Margin</t>
  </si>
  <si>
    <t>Pre-tax Lease adjusted Margin</t>
  </si>
  <si>
    <t>After-tax Lease Adjusted Margin</t>
  </si>
  <si>
    <t>EBITDA/Sales</t>
  </si>
  <si>
    <t>EBITDASG&amp;A/Sales</t>
  </si>
  <si>
    <t>EBITDAR&amp;D/Sales</t>
  </si>
  <si>
    <t>Corresponding model industry 1</t>
  </si>
  <si>
    <t>Corresponding model industry 2</t>
  </si>
  <si>
    <t>Corresponding model industry 3</t>
  </si>
  <si>
    <t>Corresponding model industry 4</t>
  </si>
  <si>
    <t>Corresponding model industry 5</t>
  </si>
  <si>
    <t>Corresponding model industry 6</t>
  </si>
  <si>
    <t>Corresponding model industry 7</t>
  </si>
  <si>
    <t>Advertising</t>
  </si>
  <si>
    <t>Aerospace/Defense</t>
  </si>
  <si>
    <t>Air Transport</t>
  </si>
  <si>
    <t>Auto &amp; Truck</t>
  </si>
  <si>
    <t>Auto Parts</t>
  </si>
  <si>
    <t>Bank</t>
  </si>
  <si>
    <t>Banks (Regional)</t>
  </si>
  <si>
    <t xml:space="preserve">Beverage </t>
  </si>
  <si>
    <t>Beverage (Alcoholic)</t>
  </si>
  <si>
    <t>Biotechnology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</si>
  <si>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</si>
  <si>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</si>
  <si>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</si>
  <si>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</si>
  <si>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</si>
  <si>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</si>
  <si>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</si>
  <si>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</si>
  <si>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</si>
  <si>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</si>
  <si>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 Software</t>
  </si>
  <si>
    <t>Computers/Peripherals</t>
  </si>
  <si>
    <t>Diversified</t>
  </si>
  <si>
    <t>Educational Services</t>
  </si>
  <si>
    <t>Electrical Equipment</t>
  </si>
  <si>
    <t>Electronics</t>
  </si>
  <si>
    <t>Electronics (Consumer &amp; Office)</t>
  </si>
  <si>
    <t>Engineering</t>
  </si>
  <si>
    <t>Entertainment</t>
  </si>
  <si>
    <t>Environmental &amp; Waste Services</t>
  </si>
  <si>
    <t>Farming/Agriculture</t>
  </si>
  <si>
    <t>Financial Svcs.</t>
  </si>
  <si>
    <t>Financial Svcs. (Non-bank &amp; Insurance)</t>
  </si>
  <si>
    <t>Food Processing</t>
  </si>
  <si>
    <t>Food Wholesalers</t>
  </si>
  <si>
    <t>Furn/Home Furnishings</t>
  </si>
  <si>
    <t>Healthcare Equipment</t>
  </si>
  <si>
    <t>Healthcare Facilities</t>
  </si>
  <si>
    <t>Healthcare Products</t>
  </si>
  <si>
    <t>Healthcare Services</t>
  </si>
  <si>
    <t>Heathcare Information and Technology</t>
  </si>
  <si>
    <t>Heavy Construction</t>
  </si>
  <si>
    <t>Homebuilding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</si>
  <si>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</si>
  <si>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</si>
  <si>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</si>
  <si>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</si>
  <si>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</si>
  <si>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</si>
  <si>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Internet software and services</t>
  </si>
  <si>
    <t>Investment Co.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</si>
  <si>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</si>
  <si>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</si>
  <si>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</si>
  <si>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</si>
  <si>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</si>
  <si>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</si>
  <si>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</si>
  <si>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</si>
  <si>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Pharma &amp; Drugs</t>
  </si>
  <si>
    <t>Power</t>
  </si>
  <si>
    <t>Precious Metals</t>
  </si>
  <si>
    <t>Publshing &amp; Newspapers</t>
  </si>
  <si>
    <t>R.E.I.T.</t>
  </si>
  <si>
    <t>Railroad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</si>
  <si>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</si>
  <si>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</si>
  <si>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</si>
  <si>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</si>
  <si>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</si>
  <si>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</t>
  </si>
  <si>
    <t>Retail (Automotive)</t>
  </si>
  <si>
    <t>Retail (Building Supply)</t>
  </si>
  <si>
    <t>Retail (Distributors)</t>
  </si>
  <si>
    <t>Retail (General)</t>
  </si>
  <si>
    <t>Retail (Grocery and Food)</t>
  </si>
  <si>
    <t>Retail (Internet)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</si>
  <si>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</si>
  <si>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</si>
  <si>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</si>
  <si>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</si>
  <si>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</si>
  <si>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</si>
  <si>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Steel</t>
  </si>
  <si>
    <t>Telecom (Wireless)</t>
  </si>
  <si>
    <t>Telecom. Equipment</t>
  </si>
  <si>
    <t>Telecom. Services</t>
  </si>
  <si>
    <t>Thrift</t>
  </si>
  <si>
    <t>Tobacco</t>
  </si>
  <si>
    <t>Trucking</t>
  </si>
  <si>
    <t>Utility (General)</t>
  </si>
  <si>
    <t>Utility (Water)</t>
  </si>
  <si>
    <t>Total Market</t>
  </si>
  <si>
    <t>Industry Categories from RFF</t>
  </si>
  <si>
    <t>Corresponding Category from Aswath Damodaran</t>
  </si>
  <si>
    <t>Notes</t>
  </si>
  <si>
    <t>Net margin</t>
  </si>
  <si>
    <t>farming/agriculture</t>
  </si>
  <si>
    <t>oil/gas (production and exploration)</t>
  </si>
  <si>
    <t>coal &amp; related energy</t>
  </si>
  <si>
    <t>metals &amp; mining</t>
  </si>
  <si>
    <t>Excludes precious metals.</t>
  </si>
  <si>
    <t>power</t>
  </si>
  <si>
    <t>utility (general)</t>
  </si>
  <si>
    <t>Excludes heavy construction, which has margin of 5.61%, and homebuilding, with a margin of 14.11%.</t>
  </si>
  <si>
    <t>food processing</t>
  </si>
  <si>
    <t>Excludes food wholesale and retail.</t>
  </si>
  <si>
    <t>apparel</t>
  </si>
  <si>
    <t>furn/home furnishings</t>
  </si>
  <si>
    <t>paper/forest products</t>
  </si>
  <si>
    <t>oil/gas distribution</t>
  </si>
  <si>
    <t>chemical (basic)</t>
  </si>
  <si>
    <t>chemical (diversified)</t>
  </si>
  <si>
    <t>chemical (specialty)</t>
  </si>
  <si>
    <t>packaging &amp; container</t>
  </si>
  <si>
    <t>building materials</t>
  </si>
  <si>
    <t>steel</t>
  </si>
  <si>
    <t>machinery</t>
  </si>
  <si>
    <t>electronics (consumer &amp; office)</t>
  </si>
  <si>
    <t>auto &amp; truck</t>
  </si>
  <si>
    <t>transportation</t>
  </si>
  <si>
    <t>diversified</t>
  </si>
  <si>
    <t>total market</t>
  </si>
  <si>
    <t>Assumed to be similar to economy average.</t>
  </si>
  <si>
    <t>air transport</t>
  </si>
  <si>
    <t>trucking</t>
  </si>
  <si>
    <t>information services</t>
  </si>
  <si>
    <t>financial svcs. (non-bank &amp; insurance)</t>
  </si>
  <si>
    <t>Financial svcs is higher at 21.77% and insurance is lower at 4.85 - 10.33% depending on type; this is a pretty good "middle" estimate.</t>
  </si>
  <si>
    <t>real estate (general/diversified)</t>
  </si>
  <si>
    <t>Note that real estate (development) is -12.88% and real estate (operations &amp; services) is 3.96%.</t>
  </si>
  <si>
    <t>business &amp; consumer services</t>
  </si>
  <si>
    <t>Utilities are often a pretty good proxy for government.</t>
  </si>
  <si>
    <t>Sources:</t>
  </si>
  <si>
    <t>Profit Margins by Sector</t>
  </si>
  <si>
    <t>Aswath Damodaran</t>
  </si>
  <si>
    <t>http://pages.stern.nyu.edu/~adamodar/New_Home_Page/datafile/margin.html</t>
  </si>
  <si>
    <t>Table 8 provides change in demand due to a $10/ton carbon tax.</t>
  </si>
  <si>
    <t>We wish to avoid including the effect of fuels, since that is handled in a different variable.</t>
  </si>
  <si>
    <t>We multiply by the ratio of non-fuel inputs to all inputs to estimate the fraction of the effect in Table 8 due to the carbon tax's effect on non-fuel inputs.</t>
  </si>
  <si>
    <t>(These inputs may themselves be more expensive due to fuel, but it doesn't matter because we aren't tracking prices of non-fuel inputs in the model.</t>
  </si>
  <si>
    <t>Hence, we need to adjust demand due to changes in non-fuel inputs here.)</t>
  </si>
  <si>
    <t>Table A2 provides the total value of energy inputs.</t>
  </si>
  <si>
    <t>No table in the RFF document gives the value of all inputs.</t>
  </si>
  <si>
    <t>However, Table A1 includes a column (Industry Output) that gives the value of all outputs.</t>
  </si>
  <si>
    <t>In a perfectly efficient economy, there is no profit, and the value of outputs would exactly pay for all inputs.</t>
  </si>
  <si>
    <t>In the real economy, arguably manufacturers on average do capture some economic profits.</t>
  </si>
  <si>
    <t>Therefore, we assume the value of all inputs is equal to the value of all outputs adjusted downward by the industry's profit margin.</t>
  </si>
  <si>
    <t>The resulting equation is:</t>
  </si>
  <si>
    <t>Effect of Carbon Tax due to Non-Energy Inputs = Effect of Carbon Tax due to All Inputs * (1 - (Value of Energy Costs / ((1 - Profit Margin)*(Value of All Outputs)))</t>
  </si>
  <si>
    <t>Table B6 (Demand Elasticity for Output) is the change in output divided by the change in cost of all inputs.</t>
  </si>
  <si>
    <t>We wish to multiply this by the fraction of all inputs that are energy inputs (by value).</t>
  </si>
  <si>
    <t>Table A2 (Value of Energy Commodity Inputs for Industries) gives the value of energy inputs.</t>
  </si>
  <si>
    <t>The resulting equation (for each fuel type) is:</t>
  </si>
  <si>
    <t>Elasticity wrt Fuel Price = Elasticity wrt All Input Costs * Value of Energy Costs / ((1 - Profit Margin)*(Value of All Outputs))</t>
  </si>
  <si>
    <t>Elasticity wrt Electricity Cost</t>
  </si>
  <si>
    <t>Elasticity wrt Coal Cost</t>
  </si>
  <si>
    <t>Elasticity wrt Natural Gas Cost</t>
  </si>
  <si>
    <t>Elasticity wrt Biomass Cost</t>
  </si>
  <si>
    <t>Elasticity wrt Petroleum Cost</t>
  </si>
  <si>
    <t>Elasticity wrt Heat Cost</t>
  </si>
  <si>
    <t>whole economy</t>
  </si>
  <si>
    <t>Assumptions:</t>
  </si>
  <si>
    <t>No elasticity data for waste management (most energy in this category is used by wastewater treatment plants).  Demand for these services is assumed to be inelastic with respect to energy prices.</t>
  </si>
  <si>
    <t>Elasticity wrt All Input Prices (Table B6)</t>
  </si>
  <si>
    <t>Value of Electricity Inputs</t>
  </si>
  <si>
    <t>Value of Coal Inputs</t>
  </si>
  <si>
    <t>Value of Natural Gas Inputs</t>
  </si>
  <si>
    <t>Value of Petroleum Inputs</t>
  </si>
  <si>
    <t>Value of Outputs (Table A1)</t>
  </si>
  <si>
    <t>Industry Profit Margin</t>
  </si>
  <si>
    <t>Output-Weighted Elasticity wrt Electricity Cost</t>
  </si>
  <si>
    <t>Output-Weighted Elasticity wrt Coal Cost</t>
  </si>
  <si>
    <t>Output-Weighted Elasticity wrt Natural Gas Cost</t>
  </si>
  <si>
    <t>Output-Weighted Elasticity wrt Petroleum Cost</t>
  </si>
  <si>
    <t>Table B6. Demand Elasticity for Output</t>
  </si>
  <si>
    <t>Demand elasticity for output</t>
  </si>
  <si>
    <t>EoP Elasticity of Production wrt Fuel Cost</t>
  </si>
  <si>
    <t>Elasticities, Input and Output Values by Sector</t>
  </si>
  <si>
    <t>Tables 8, A1, A2, and B6</t>
  </si>
  <si>
    <t>Approach for EoP Elasticity of Production wrt Nonfuel Carbon Tax Impacts:</t>
  </si>
  <si>
    <t>Approach for EoP Elasticity of Production wrt Fuel Cost:</t>
  </si>
  <si>
    <t>No data on biomass or district heat use.  They are too little-used  by industry for changes in their prices to affect industrial output levels noticeably.</t>
  </si>
  <si>
    <t>Elasticities with respect to Fuel Cost by Fuel</t>
  </si>
  <si>
    <t>Perc Change in Production per Unit Carbon Tax due to Nonfuel Impacts</t>
  </si>
  <si>
    <t>EoP Perc Change in Production per Unit Carbon Tax due to Nonfuel Impacts</t>
  </si>
  <si>
    <t>Industry</t>
  </si>
  <si>
    <t>electricity</t>
  </si>
  <si>
    <t>coal</t>
  </si>
  <si>
    <t>natural gas</t>
  </si>
  <si>
    <t>biomass</t>
  </si>
  <si>
    <t>heat</t>
  </si>
  <si>
    <t>petroleum diesel</t>
  </si>
  <si>
    <t>Approach for EoP Elasticity of GDP wrt Fuel Cost</t>
  </si>
  <si>
    <t>limiting the scope to particular industries.</t>
  </si>
  <si>
    <t>We use the same data as above, but we include all parts of the economy when calculating the elasticities rather than</t>
  </si>
  <si>
    <t>agriculture</t>
  </si>
  <si>
    <t>The input variable using these values was depreciated in eps-1.3.3, but we retain the calculations on the "Results"</t>
  </si>
  <si>
    <t>tab in case they might come in handy in the future.</t>
  </si>
  <si>
    <t>crude oil</t>
  </si>
  <si>
    <t>heavy or residual fuel oil</t>
  </si>
  <si>
    <t>LPG propane or butane</t>
  </si>
  <si>
    <t>hydrogen</t>
  </si>
  <si>
    <t>Key to Colors on Results Tab</t>
  </si>
  <si>
    <t>Green</t>
  </si>
  <si>
    <t>calculated value</t>
  </si>
  <si>
    <t>Orange</t>
  </si>
  <si>
    <t>assumption</t>
  </si>
  <si>
    <t>Rows in red are not used in the EPS calculations starting with EPS v1.5.0</t>
  </si>
  <si>
    <t>They are left here in the EoP data file for reference.</t>
  </si>
  <si>
    <t>This variable represents the change in production as a fraction of the change in fuel cost.</t>
  </si>
  <si>
    <t>Elasticity (dimensionless)</t>
  </si>
  <si>
    <t>Perc Change in Production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</si>
</sst>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Verdana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0" fontId="1" fillId="2" borderId="0" xfId="0" applyFont="1" applyFill="1" applyAlignment="1">
      <alignment wrapText="1"/>
    </xf>
    <xf numFmtId="164" fontId="0" fillId="0" borderId="0" xfId="0" applyNumberFormat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2" fillId="2" borderId="0" xfId="0" applyFont="1" applyFill="1" applyBorder="1" applyAlignment="1">
      <alignment horizontal="left" wrapText="1"/>
    </xf>
    <xf numFmtId="0" fontId="0" fillId="0" borderId="0" xfId="0" applyBorder="1"/>
    <xf numFmtId="165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right" wrapText="1"/>
    </xf>
    <xf numFmtId="0" fontId="0" fillId="0" borderId="0" xfId="0" applyNumberFormat="1" applyAlignment="1">
      <alignment horizontal="right"/>
    </xf>
    <xf numFmtId="167" fontId="0" fillId="0" borderId="0" xfId="2" applyNumberFormat="1" applyFont="1"/>
    <xf numFmtId="10" fontId="0" fillId="0" borderId="0" xfId="2" applyNumberFormat="1" applyFont="1" applyAlignment="1">
      <alignment horizontal="right"/>
    </xf>
    <xf numFmtId="0" fontId="1" fillId="3" borderId="0" xfId="0" applyFont="1" applyFill="1" applyAlignment="1">
      <alignment wrapText="1"/>
    </xf>
    <xf numFmtId="0" fontId="6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10" fontId="0" fillId="6" borderId="0" xfId="0" applyNumberForma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8" fillId="0" borderId="0" xfId="2" applyNumberFormat="1" applyFont="1" applyBorder="1" applyAlignment="1">
      <alignment horizontal="center"/>
    </xf>
    <xf numFmtId="4" fontId="0" fillId="0" borderId="0" xfId="0" applyNumberFormat="1" applyFill="1" applyAlignment="1">
      <alignment horizontal="left"/>
    </xf>
    <xf numFmtId="10" fontId="0" fillId="0" borderId="0" xfId="0" applyNumberFormat="1" applyFill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2" fillId="6" borderId="0" xfId="0" applyNumberFormat="1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2" fillId="0" borderId="0" xfId="2" applyNumberFormat="1" applyFont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2" fontId="0" fillId="0" borderId="0" xfId="0" applyNumberFormat="1"/>
    <xf numFmtId="2" fontId="0" fillId="0" borderId="0" xfId="2" applyNumberFormat="1" applyFont="1" applyFill="1" applyBorder="1" applyAlignment="1">
      <alignment horizontal="right"/>
    </xf>
    <xf numFmtId="4" fontId="0" fillId="0" borderId="0" xfId="0" applyNumberFormat="1" applyFill="1"/>
    <xf numFmtId="165" fontId="0" fillId="0" borderId="0" xfId="0" applyNumberFormat="1" applyFill="1"/>
    <xf numFmtId="165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2" fillId="0" borderId="0" xfId="3" applyFont="1"/>
    <xf numFmtId="0" fontId="8" fillId="0" borderId="0" xfId="3"/>
    <xf numFmtId="0" fontId="2" fillId="2" borderId="0" xfId="3" applyFont="1" applyFill="1"/>
    <xf numFmtId="164" fontId="8" fillId="0" borderId="0" xfId="3" applyNumberFormat="1"/>
    <xf numFmtId="3" fontId="8" fillId="0" borderId="0" xfId="3" applyNumberFormat="1"/>
    <xf numFmtId="0" fontId="2" fillId="2" borderId="0" xfId="3" applyFont="1" applyFill="1" applyAlignment="1">
      <alignment horizontal="right" wrapText="1"/>
    </xf>
    <xf numFmtId="0" fontId="2" fillId="2" borderId="12" xfId="3" applyFont="1" applyFill="1" applyBorder="1" applyAlignment="1">
      <alignment horizontal="right" wrapText="1"/>
    </xf>
    <xf numFmtId="0" fontId="2" fillId="2" borderId="0" xfId="3" applyFont="1" applyFill="1" applyBorder="1" applyAlignment="1">
      <alignment horizontal="right" wrapText="1"/>
    </xf>
    <xf numFmtId="3" fontId="8" fillId="0" borderId="12" xfId="3" applyNumberFormat="1" applyBorder="1"/>
    <xf numFmtId="2" fontId="0" fillId="0" borderId="0" xfId="4" applyNumberFormat="1" applyFont="1" applyFill="1" applyBorder="1" applyAlignment="1">
      <alignment horizontal="right"/>
    </xf>
    <xf numFmtId="164" fontId="8" fillId="0" borderId="12" xfId="3" applyNumberFormat="1" applyBorder="1"/>
    <xf numFmtId="164" fontId="8" fillId="0" borderId="0" xfId="3" applyNumberFormat="1" applyBorder="1"/>
    <xf numFmtId="165" fontId="8" fillId="0" borderId="12" xfId="3" applyNumberFormat="1" applyBorder="1" applyAlignment="1">
      <alignment horizontal="right"/>
    </xf>
    <xf numFmtId="0" fontId="8" fillId="0" borderId="12" xfId="3" applyBorder="1"/>
    <xf numFmtId="0" fontId="8" fillId="0" borderId="0" xfId="3" applyBorder="1"/>
    <xf numFmtId="0" fontId="2" fillId="2" borderId="0" xfId="3" applyFont="1" applyFill="1" applyAlignment="1">
      <alignment wrapText="1"/>
    </xf>
    <xf numFmtId="0" fontId="1" fillId="0" borderId="0" xfId="0" applyFont="1" applyAlignment="1">
      <alignment horizontal="left"/>
    </xf>
    <xf numFmtId="0" fontId="5" fillId="0" borderId="0" xfId="3" applyFont="1"/>
    <xf numFmtId="0" fontId="9" fillId="0" borderId="0" xfId="3" applyFont="1" applyFill="1"/>
    <xf numFmtId="0" fontId="0" fillId="0" borderId="0" xfId="3" applyFont="1"/>
    <xf numFmtId="166" fontId="0" fillId="0" borderId="0" xfId="0" applyNumberForma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2" fillId="0" borderId="0" xfId="3" applyFont="1" applyBorder="1"/>
    <xf numFmtId="0" fontId="5" fillId="0" borderId="0" xfId="3" applyFont="1" applyFill="1"/>
    <xf numFmtId="0" fontId="1" fillId="0" borderId="0" xfId="3" applyFont="1" applyFill="1"/>
    <xf numFmtId="0" fontId="0" fillId="0" borderId="0" xfId="3" applyFont="1" applyFill="1"/>
    <xf numFmtId="0" fontId="10" fillId="0" borderId="0" xfId="0" applyFont="1"/>
    <xf numFmtId="0" fontId="11" fillId="0" borderId="0" xfId="1" applyFont="1"/>
    <xf numFmtId="0" fontId="0" fillId="0" borderId="0" xfId="0" applyFill="1" applyBorder="1"/>
    <xf numFmtId="165" fontId="0" fillId="0" borderId="0" xfId="0" applyNumberFormat="1" applyFill="1" applyBorder="1" applyAlignment="1">
      <alignment horizontal="right"/>
    </xf>
    <xf numFmtId="0" fontId="1" fillId="0" borderId="0" xfId="0" applyFont="1" applyAlignment="1">
      <alignment horizontal="right" wrapText="1"/>
    </xf>
    <xf numFmtId="0" fontId="1" fillId="2" borderId="5" xfId="0" applyFont="1" applyFill="1" applyBorder="1" applyAlignment="1">
      <alignment horizontal="right" wrapText="1"/>
    </xf>
    <xf numFmtId="0" fontId="1" fillId="2" borderId="6" xfId="0" applyFont="1" applyFill="1" applyBorder="1" applyAlignment="1">
      <alignment horizontal="right" wrapText="1"/>
    </xf>
    <xf numFmtId="0" fontId="0" fillId="0" borderId="0" xfId="0" applyFont="1"/>
    <xf numFmtId="0" fontId="1" fillId="2" borderId="4" xfId="3" applyFont="1" applyFill="1" applyBorder="1" applyAlignment="1">
      <alignment horizontal="left" wrapText="1"/>
    </xf>
    <xf numFmtId="0" fontId="1" fillId="2" borderId="5" xfId="3" applyFont="1" applyFill="1" applyBorder="1" applyAlignment="1">
      <alignment horizontal="right" wrapText="1"/>
    </xf>
    <xf numFmtId="0" fontId="0" fillId="0" borderId="7" xfId="3" applyFont="1" applyBorder="1"/>
    <xf numFmtId="164" fontId="0" fillId="4" borderId="0" xfId="3" applyNumberFormat="1" applyFont="1" applyFill="1" applyBorder="1"/>
    <xf numFmtId="0" fontId="0" fillId="5" borderId="0" xfId="3" applyFont="1" applyFill="1" applyBorder="1"/>
    <xf numFmtId="0" fontId="0" fillId="5" borderId="8" xfId="3" applyFont="1" applyFill="1" applyBorder="1"/>
    <xf numFmtId="0" fontId="0" fillId="0" borderId="9" xfId="3" applyFont="1" applyFill="1" applyBorder="1"/>
    <xf numFmtId="164" fontId="0" fillId="4" borderId="10" xfId="3" applyNumberFormat="1" applyFont="1" applyFill="1" applyBorder="1"/>
    <xf numFmtId="0" fontId="0" fillId="5" borderId="10" xfId="3" applyFont="1" applyFill="1" applyBorder="1"/>
    <xf numFmtId="0" fontId="0" fillId="5" borderId="11" xfId="3" applyFont="1" applyFill="1" applyBorder="1"/>
    <xf numFmtId="0" fontId="1" fillId="2" borderId="0" xfId="0" applyFont="1" applyFill="1" applyBorder="1" applyAlignment="1">
      <alignment horizontal="left" wrapText="1"/>
    </xf>
    <xf numFmtId="0" fontId="0" fillId="0" borderId="0" xfId="0" applyFont="1" applyBorder="1"/>
    <xf numFmtId="164" fontId="0" fillId="6" borderId="0" xfId="0" applyNumberFormat="1" applyFont="1" applyFill="1"/>
    <xf numFmtId="165" fontId="0" fillId="0" borderId="0" xfId="0" applyNumberFormat="1" applyFont="1"/>
    <xf numFmtId="166" fontId="0" fillId="4" borderId="2" xfId="0" applyNumberFormat="1" applyFont="1" applyFill="1" applyBorder="1"/>
    <xf numFmtId="164" fontId="0" fillId="0" borderId="0" xfId="0" applyNumberFormat="1" applyFont="1"/>
    <xf numFmtId="0" fontId="0" fillId="5" borderId="0" xfId="0" applyFont="1" applyFill="1"/>
    <xf numFmtId="165" fontId="0" fillId="0" borderId="0" xfId="0" applyNumberFormat="1" applyFont="1" applyAlignment="1">
      <alignment horizontal="right"/>
    </xf>
    <xf numFmtId="1" fontId="0" fillId="5" borderId="2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ont="1" applyFill="1"/>
    <xf numFmtId="166" fontId="0" fillId="4" borderId="3" xfId="0" applyNumberFormat="1" applyFont="1" applyFill="1" applyBorder="1"/>
    <xf numFmtId="0" fontId="0" fillId="6" borderId="0" xfId="0" applyFont="1" applyFill="1"/>
    <xf numFmtId="0" fontId="0" fillId="7" borderId="0" xfId="3" applyFont="1" applyFill="1"/>
    <xf numFmtId="0" fontId="0" fillId="5" borderId="0" xfId="3" applyFont="1" applyFill="1"/>
    <xf numFmtId="0" fontId="1" fillId="0" borderId="0" xfId="3" applyFont="1"/>
    <xf numFmtId="164" fontId="0" fillId="8" borderId="0" xfId="3" applyNumberFormat="1" applyFont="1" applyFill="1" applyBorder="1"/>
    <xf numFmtId="0" fontId="0" fillId="8" borderId="0" xfId="3" applyFont="1" applyFill="1" applyBorder="1"/>
    <xf numFmtId="0" fontId="0" fillId="8" borderId="8" xfId="3" applyFont="1" applyFill="1" applyBorder="1"/>
    <xf numFmtId="0" fontId="0" fillId="8" borderId="0" xfId="0" applyFont="1" applyFill="1" applyBorder="1"/>
    <xf numFmtId="0" fontId="0" fillId="8" borderId="0" xfId="0" applyFont="1" applyFill="1"/>
    <xf numFmtId="0" fontId="0" fillId="8" borderId="7" xfId="3" applyFont="1" applyFill="1" applyBorder="1"/>
    <xf numFmtId="0" fontId="1" fillId="2" borderId="0" xfId="0" applyFont="1" applyFill="1" applyAlignment="1">
      <alignment horizontal="center"/>
    </xf>
  </cellXfs>
  <cellStyles count="5">
    <cellStyle name="Hyperlink" xfId="1" builtinId="8"/>
    <cellStyle name="Normal" xfId="0" builtinId="0"/>
    <cellStyle name="Normal 2" xfId="3"/>
    <cellStyle name="Percent" xfId="2" builtinId="5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ages.stern.nyu.edu/~adamodar/New_Home_Page/datafile/margin.html" TargetMode="External"/><Relationship Id="rId1" Type="http://schemas.openxmlformats.org/officeDocument/2006/relationships/hyperlink" Target="http://www.rff.org/documents/RFF-DP-08-37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A19" sqref="A19"/>
    </sheetView>
  </sheetViews>
  <sheetFormatPr defaultRowHeight="14.25" x14ac:dyDescent="0.45"/>
  <cols>
    <col min="1" max="1" width="11.59765625" customWidth="1"/>
    <col min="2" max="2" width="78.73046875" customWidth="1"/>
  </cols>
  <sheetData>
    <row r="1" spans="1:2" x14ac:dyDescent="0.45">
      <c r="A1" s="1" t="s">
        <v>319</v>
      </c>
    </row>
    <row r="2" spans="1:2" x14ac:dyDescent="0.45">
      <c r="A2" s="1" t="s">
        <v>327</v>
      </c>
    </row>
    <row r="4" spans="1:2" ht="15.75" x14ac:dyDescent="0.5">
      <c r="A4" s="2" t="s">
        <v>275</v>
      </c>
      <c r="B4" s="38" t="s">
        <v>320</v>
      </c>
    </row>
    <row r="5" spans="1:2" x14ac:dyDescent="0.45">
      <c r="B5" t="s">
        <v>0</v>
      </c>
    </row>
    <row r="6" spans="1:2" x14ac:dyDescent="0.45">
      <c r="B6" s="3">
        <v>2008</v>
      </c>
    </row>
    <row r="7" spans="1:2" x14ac:dyDescent="0.45">
      <c r="B7" t="s">
        <v>1</v>
      </c>
    </row>
    <row r="8" spans="1:2" x14ac:dyDescent="0.45">
      <c r="B8" s="74" t="s">
        <v>2</v>
      </c>
    </row>
    <row r="9" spans="1:2" x14ac:dyDescent="0.45">
      <c r="B9" t="s">
        <v>321</v>
      </c>
    </row>
    <row r="11" spans="1:2" ht="15.75" x14ac:dyDescent="0.5">
      <c r="B11" s="38" t="s">
        <v>276</v>
      </c>
    </row>
    <row r="12" spans="1:2" x14ac:dyDescent="0.45">
      <c r="B12" t="s">
        <v>277</v>
      </c>
    </row>
    <row r="13" spans="1:2" x14ac:dyDescent="0.45">
      <c r="B13" s="3">
        <v>2014</v>
      </c>
    </row>
    <row r="14" spans="1:2" x14ac:dyDescent="0.45">
      <c r="B14" t="s">
        <v>125</v>
      </c>
    </row>
    <row r="15" spans="1:2" x14ac:dyDescent="0.45">
      <c r="B15" s="74" t="s">
        <v>278</v>
      </c>
    </row>
    <row r="17" spans="1:2" x14ac:dyDescent="0.45">
      <c r="A17" s="1" t="s">
        <v>237</v>
      </c>
    </row>
    <row r="18" spans="1:2" x14ac:dyDescent="0.45">
      <c r="A18" t="s">
        <v>352</v>
      </c>
    </row>
    <row r="20" spans="1:2" x14ac:dyDescent="0.45">
      <c r="A20" s="1" t="s">
        <v>323</v>
      </c>
    </row>
    <row r="21" spans="1:2" x14ac:dyDescent="0.45">
      <c r="A21" t="s">
        <v>292</v>
      </c>
    </row>
    <row r="22" spans="1:2" x14ac:dyDescent="0.45">
      <c r="A22" t="s">
        <v>293</v>
      </c>
    </row>
    <row r="23" spans="1:2" x14ac:dyDescent="0.45">
      <c r="A23" t="s">
        <v>294</v>
      </c>
    </row>
    <row r="24" spans="1:2" x14ac:dyDescent="0.45">
      <c r="A24" t="s">
        <v>285</v>
      </c>
    </row>
    <row r="25" spans="1:2" x14ac:dyDescent="0.45">
      <c r="A25" t="s">
        <v>286</v>
      </c>
    </row>
    <row r="26" spans="1:2" x14ac:dyDescent="0.45">
      <c r="A26" t="s">
        <v>287</v>
      </c>
    </row>
    <row r="27" spans="1:2" x14ac:dyDescent="0.45">
      <c r="A27" t="s">
        <v>288</v>
      </c>
    </row>
    <row r="28" spans="1:2" x14ac:dyDescent="0.45">
      <c r="A28" t="s">
        <v>289</v>
      </c>
    </row>
    <row r="29" spans="1:2" x14ac:dyDescent="0.45">
      <c r="A29" t="s">
        <v>295</v>
      </c>
    </row>
    <row r="30" spans="1:2" x14ac:dyDescent="0.45">
      <c r="B30" s="1" t="s">
        <v>296</v>
      </c>
    </row>
    <row r="31" spans="1:2" x14ac:dyDescent="0.45">
      <c r="B31" s="1"/>
    </row>
    <row r="32" spans="1:2" x14ac:dyDescent="0.45">
      <c r="A32" s="64" t="s">
        <v>304</v>
      </c>
      <c r="B32" s="1"/>
    </row>
    <row r="33" spans="1:2" x14ac:dyDescent="0.45">
      <c r="A33" s="65" t="s">
        <v>324</v>
      </c>
      <c r="B33" s="1"/>
    </row>
    <row r="34" spans="1:2" x14ac:dyDescent="0.45">
      <c r="A34" s="63" t="s">
        <v>305</v>
      </c>
      <c r="B34" s="1"/>
    </row>
    <row r="35" spans="1:2" x14ac:dyDescent="0.45">
      <c r="A35" s="63"/>
      <c r="B35" s="1"/>
    </row>
    <row r="36" spans="1:2" x14ac:dyDescent="0.45">
      <c r="A36" s="63"/>
      <c r="B36" s="1"/>
    </row>
    <row r="37" spans="1:2" x14ac:dyDescent="0.45">
      <c r="A37" s="63"/>
      <c r="B37" s="1"/>
    </row>
    <row r="38" spans="1:2" x14ac:dyDescent="0.45">
      <c r="A38" s="71" t="s">
        <v>335</v>
      </c>
      <c r="B38" s="1"/>
    </row>
    <row r="39" spans="1:2" x14ac:dyDescent="0.45">
      <c r="A39" s="72" t="s">
        <v>337</v>
      </c>
      <c r="B39" s="1"/>
    </row>
    <row r="40" spans="1:2" x14ac:dyDescent="0.45">
      <c r="A40" s="70" t="s">
        <v>336</v>
      </c>
      <c r="B40" s="1"/>
    </row>
    <row r="41" spans="1:2" x14ac:dyDescent="0.45">
      <c r="A41" s="64" t="s">
        <v>339</v>
      </c>
      <c r="B41" s="1"/>
    </row>
    <row r="42" spans="1:2" x14ac:dyDescent="0.45">
      <c r="A42" s="64" t="s">
        <v>340</v>
      </c>
      <c r="B42" s="1"/>
    </row>
    <row r="43" spans="1:2" x14ac:dyDescent="0.45">
      <c r="A43" s="64"/>
      <c r="B43" s="1"/>
    </row>
    <row r="45" spans="1:2" x14ac:dyDescent="0.45">
      <c r="A45" s="1" t="s">
        <v>322</v>
      </c>
    </row>
    <row r="46" spans="1:2" x14ac:dyDescent="0.45">
      <c r="A46" t="s">
        <v>279</v>
      </c>
    </row>
    <row r="47" spans="1:2" x14ac:dyDescent="0.45">
      <c r="A47" t="s">
        <v>280</v>
      </c>
    </row>
    <row r="48" spans="1:2" x14ac:dyDescent="0.45">
      <c r="A48" t="s">
        <v>281</v>
      </c>
    </row>
    <row r="49" spans="1:6" x14ac:dyDescent="0.45">
      <c r="A49" t="s">
        <v>282</v>
      </c>
    </row>
    <row r="50" spans="1:6" x14ac:dyDescent="0.45">
      <c r="A50" t="s">
        <v>283</v>
      </c>
    </row>
    <row r="51" spans="1:6" x14ac:dyDescent="0.45">
      <c r="A51" t="s">
        <v>284</v>
      </c>
    </row>
    <row r="52" spans="1:6" x14ac:dyDescent="0.45">
      <c r="A52" t="s">
        <v>285</v>
      </c>
      <c r="F52" s="8"/>
    </row>
    <row r="53" spans="1:6" x14ac:dyDescent="0.45">
      <c r="A53" t="s">
        <v>286</v>
      </c>
      <c r="F53" s="8"/>
    </row>
    <row r="54" spans="1:6" x14ac:dyDescent="0.45">
      <c r="A54" t="s">
        <v>287</v>
      </c>
      <c r="F54" s="8"/>
    </row>
    <row r="55" spans="1:6" x14ac:dyDescent="0.45">
      <c r="A55" t="s">
        <v>288</v>
      </c>
      <c r="F55" s="8"/>
    </row>
    <row r="56" spans="1:6" x14ac:dyDescent="0.45">
      <c r="A56" t="s">
        <v>289</v>
      </c>
      <c r="F56" s="8"/>
    </row>
    <row r="57" spans="1:6" x14ac:dyDescent="0.45">
      <c r="A57" t="s">
        <v>290</v>
      </c>
    </row>
    <row r="58" spans="1:6" x14ac:dyDescent="0.45">
      <c r="B58" s="62" t="s">
        <v>291</v>
      </c>
    </row>
    <row r="60" spans="1:6" s="63" customFormat="1" x14ac:dyDescent="0.45">
      <c r="A60" s="106" t="s">
        <v>345</v>
      </c>
    </row>
    <row r="61" spans="1:6" s="63" customFormat="1" x14ac:dyDescent="0.45">
      <c r="A61" s="104" t="s">
        <v>346</v>
      </c>
      <c r="B61" s="65" t="s">
        <v>347</v>
      </c>
    </row>
    <row r="62" spans="1:6" s="63" customFormat="1" x14ac:dyDescent="0.45">
      <c r="A62" s="105" t="s">
        <v>348</v>
      </c>
      <c r="B62" s="65" t="s">
        <v>349</v>
      </c>
    </row>
    <row r="63" spans="1:6" s="63" customFormat="1" x14ac:dyDescent="0.45"/>
  </sheetData>
  <hyperlinks>
    <hyperlink ref="B8" r:id="rId1"/>
    <hyperlink ref="B15" r:id="rId2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18" sqref="H18"/>
    </sheetView>
  </sheetViews>
  <sheetFormatPr defaultRowHeight="14.25" x14ac:dyDescent="0.45"/>
  <cols>
    <col min="1" max="1" width="40.3984375" customWidth="1"/>
    <col min="2" max="2" width="23.59765625" customWidth="1"/>
    <col min="3" max="3" width="25" customWidth="1"/>
    <col min="8" max="8" width="21" customWidth="1"/>
  </cols>
  <sheetData>
    <row r="1" spans="1:8" ht="15.75" x14ac:dyDescent="0.5">
      <c r="A1" s="2" t="s">
        <v>101</v>
      </c>
    </row>
    <row r="2" spans="1:8" x14ac:dyDescent="0.45">
      <c r="C2" s="23" t="s">
        <v>124</v>
      </c>
      <c r="D2" s="113" t="s">
        <v>106</v>
      </c>
      <c r="E2" s="113"/>
      <c r="F2" s="113"/>
    </row>
    <row r="3" spans="1:8" ht="42.75" x14ac:dyDescent="0.45">
      <c r="B3" s="14" t="s">
        <v>107</v>
      </c>
      <c r="C3" s="14" t="s">
        <v>102</v>
      </c>
      <c r="D3" s="14" t="s">
        <v>103</v>
      </c>
      <c r="E3" s="14" t="s">
        <v>104</v>
      </c>
      <c r="F3" s="14" t="s">
        <v>105</v>
      </c>
      <c r="H3" s="14" t="s">
        <v>123</v>
      </c>
    </row>
    <row r="4" spans="1:8" x14ac:dyDescent="0.45">
      <c r="A4" s="1" t="s">
        <v>89</v>
      </c>
      <c r="B4" s="8"/>
      <c r="C4" s="8"/>
      <c r="D4" s="8"/>
      <c r="E4" s="8"/>
      <c r="F4" s="8"/>
    </row>
    <row r="5" spans="1:8" x14ac:dyDescent="0.45">
      <c r="A5" t="s">
        <v>18</v>
      </c>
      <c r="B5" s="20">
        <v>5556</v>
      </c>
      <c r="C5" s="22">
        <v>-2.9999999999999997E-4</v>
      </c>
      <c r="D5" s="20">
        <v>-0.12</v>
      </c>
      <c r="E5" s="20">
        <v>0.03</v>
      </c>
      <c r="F5" s="20">
        <v>-0.06</v>
      </c>
      <c r="H5" s="21">
        <f>C5/10</f>
        <v>-2.9999999999999997E-5</v>
      </c>
    </row>
    <row r="6" spans="1:8" x14ac:dyDescent="0.45">
      <c r="A6" t="s">
        <v>19</v>
      </c>
      <c r="B6" s="20">
        <v>1232</v>
      </c>
      <c r="C6" s="22">
        <v>-3.0000000000000001E-3</v>
      </c>
      <c r="D6" s="20">
        <v>-0.45</v>
      </c>
      <c r="E6" s="20">
        <v>0.05</v>
      </c>
      <c r="F6" s="20">
        <v>-0.11</v>
      </c>
      <c r="H6" s="21">
        <f t="shared" ref="H6:H26" si="0">C6/10</f>
        <v>-3.0000000000000003E-4</v>
      </c>
    </row>
    <row r="7" spans="1:8" x14ac:dyDescent="0.45">
      <c r="A7" t="s">
        <v>20</v>
      </c>
      <c r="B7" s="20">
        <v>1605</v>
      </c>
      <c r="C7" s="22">
        <v>1E-3</v>
      </c>
      <c r="D7" s="20">
        <v>-0.05</v>
      </c>
      <c r="E7" s="20">
        <v>0.12</v>
      </c>
      <c r="F7" s="20">
        <v>-0.02</v>
      </c>
      <c r="H7" s="21">
        <f t="shared" si="0"/>
        <v>1E-4</v>
      </c>
    </row>
    <row r="8" spans="1:8" x14ac:dyDescent="0.45">
      <c r="A8" t="s">
        <v>90</v>
      </c>
      <c r="B8" s="20">
        <v>5006</v>
      </c>
      <c r="C8" s="22">
        <v>-2.5000000000000001E-3</v>
      </c>
      <c r="D8" s="20">
        <v>-0.31</v>
      </c>
      <c r="E8" s="20">
        <v>0.02</v>
      </c>
      <c r="F8" s="20">
        <v>-0.05</v>
      </c>
      <c r="H8" s="21">
        <f t="shared" si="0"/>
        <v>-2.5000000000000001E-4</v>
      </c>
    </row>
    <row r="9" spans="1:8" x14ac:dyDescent="0.45">
      <c r="A9" t="s">
        <v>92</v>
      </c>
      <c r="B9" s="20">
        <v>1579</v>
      </c>
      <c r="C9" s="22">
        <v>-5.8799999999999998E-2</v>
      </c>
      <c r="D9" s="20">
        <v>-5.61</v>
      </c>
      <c r="E9" s="20">
        <v>-0.28000000000000003</v>
      </c>
      <c r="F9" s="20">
        <v>0</v>
      </c>
      <c r="H9" s="21">
        <f t="shared" si="0"/>
        <v>-5.8799999999999998E-3</v>
      </c>
    </row>
    <row r="10" spans="1:8" x14ac:dyDescent="0.45">
      <c r="A10" t="s">
        <v>91</v>
      </c>
      <c r="B10" s="20">
        <v>5569</v>
      </c>
      <c r="C10" s="22">
        <v>-6.1999999999999998E-3</v>
      </c>
      <c r="D10" s="20">
        <v>-1.3</v>
      </c>
      <c r="E10" s="20">
        <v>0.18</v>
      </c>
      <c r="F10" s="20">
        <v>-0.5</v>
      </c>
      <c r="H10" s="21">
        <f t="shared" si="0"/>
        <v>-6.2E-4</v>
      </c>
    </row>
    <row r="11" spans="1:8" x14ac:dyDescent="0.45">
      <c r="A11" t="s">
        <v>94</v>
      </c>
      <c r="B11" s="20">
        <v>967</v>
      </c>
      <c r="C11" s="22">
        <v>-4.8999999999999998E-3</v>
      </c>
      <c r="D11" s="20">
        <v>-0.91</v>
      </c>
      <c r="E11" s="20">
        <v>0.13</v>
      </c>
      <c r="F11" s="20">
        <v>-0.28999999999999998</v>
      </c>
      <c r="H11" s="21">
        <f t="shared" si="0"/>
        <v>-4.8999999999999998E-4</v>
      </c>
    </row>
    <row r="12" spans="1:8" x14ac:dyDescent="0.45">
      <c r="A12" t="s">
        <v>93</v>
      </c>
      <c r="B12" s="20">
        <v>2182</v>
      </c>
      <c r="C12" s="22">
        <v>-6.6E-3</v>
      </c>
      <c r="D12" s="20">
        <v>-1.1100000000000001</v>
      </c>
      <c r="E12" s="20">
        <v>0.16</v>
      </c>
      <c r="F12" s="20">
        <v>-0.3</v>
      </c>
      <c r="H12" s="21">
        <f t="shared" si="0"/>
        <v>-6.6E-4</v>
      </c>
    </row>
    <row r="13" spans="1:8" x14ac:dyDescent="0.45">
      <c r="A13" t="s">
        <v>45</v>
      </c>
      <c r="B13" s="20">
        <v>2278</v>
      </c>
      <c r="C13" s="22">
        <v>-4.0000000000000001E-3</v>
      </c>
      <c r="D13" s="20">
        <v>-0.43</v>
      </c>
      <c r="E13" s="20">
        <v>-0.01</v>
      </c>
      <c r="F13" s="20">
        <v>-0.03</v>
      </c>
      <c r="H13" s="21">
        <f t="shared" si="0"/>
        <v>-4.0000000000000002E-4</v>
      </c>
    </row>
    <row r="14" spans="1:8" x14ac:dyDescent="0.45">
      <c r="A14" t="s">
        <v>95</v>
      </c>
      <c r="B14" s="20">
        <v>5511</v>
      </c>
      <c r="C14" s="22">
        <v>-2.2000000000000001E-3</v>
      </c>
      <c r="D14" s="20">
        <v>-0.25</v>
      </c>
      <c r="E14" s="20">
        <v>-0.02</v>
      </c>
      <c r="F14" s="20">
        <v>-0.06</v>
      </c>
      <c r="H14" s="21">
        <f t="shared" si="0"/>
        <v>-2.2000000000000001E-4</v>
      </c>
    </row>
    <row r="15" spans="1:8" x14ac:dyDescent="0.45">
      <c r="A15" t="s">
        <v>96</v>
      </c>
      <c r="B15" s="20">
        <v>3368</v>
      </c>
      <c r="C15" s="22">
        <v>-1.9E-3</v>
      </c>
      <c r="D15" s="20">
        <v>7.0000000000000007E-2</v>
      </c>
      <c r="E15" s="20">
        <v>-0.14000000000000001</v>
      </c>
      <c r="F15" s="20">
        <v>0.12</v>
      </c>
      <c r="H15" s="21">
        <f t="shared" si="0"/>
        <v>-1.9000000000000001E-4</v>
      </c>
    </row>
    <row r="16" spans="1:8" x14ac:dyDescent="0.45">
      <c r="A16" t="s">
        <v>97</v>
      </c>
      <c r="B16" s="20">
        <v>7014</v>
      </c>
      <c r="C16" s="22">
        <v>-3.9000000000000003E-3</v>
      </c>
      <c r="D16" s="20">
        <v>-0.47</v>
      </c>
      <c r="E16" s="20">
        <v>-0.04</v>
      </c>
      <c r="F16" s="20">
        <v>-0.12</v>
      </c>
      <c r="H16" s="21">
        <f t="shared" si="0"/>
        <v>-3.9000000000000005E-4</v>
      </c>
    </row>
    <row r="17" spans="1:8" x14ac:dyDescent="0.45">
      <c r="A17" s="1" t="s">
        <v>98</v>
      </c>
      <c r="B17" s="20"/>
      <c r="C17" s="22">
        <v>0</v>
      </c>
      <c r="D17" s="20"/>
      <c r="E17" s="20"/>
      <c r="F17" s="20"/>
      <c r="H17" s="21">
        <f t="shared" si="0"/>
        <v>0</v>
      </c>
    </row>
    <row r="18" spans="1:8" x14ac:dyDescent="0.45">
      <c r="A18" t="s">
        <v>85</v>
      </c>
      <c r="B18" s="20">
        <v>2452</v>
      </c>
      <c r="C18" s="22">
        <v>-2.7000000000000001E-3</v>
      </c>
      <c r="D18" s="20">
        <v>-0.72</v>
      </c>
      <c r="E18" s="20">
        <v>0.11</v>
      </c>
      <c r="F18" s="20">
        <v>-0.34</v>
      </c>
      <c r="H18" s="21">
        <f t="shared" si="0"/>
        <v>-2.7E-4</v>
      </c>
    </row>
    <row r="19" spans="1:8" x14ac:dyDescent="0.45">
      <c r="A19" t="s">
        <v>7</v>
      </c>
      <c r="B19" s="20">
        <v>253</v>
      </c>
      <c r="C19" s="22">
        <v>-0.1724</v>
      </c>
      <c r="D19" s="20">
        <v>-10.15</v>
      </c>
      <c r="E19" s="20">
        <v>-0.44</v>
      </c>
      <c r="F19" s="20">
        <v>6.65</v>
      </c>
      <c r="H19" s="21">
        <f t="shared" si="0"/>
        <v>-1.7239999999999998E-2</v>
      </c>
    </row>
    <row r="20" spans="1:8" x14ac:dyDescent="0.45">
      <c r="A20" t="s">
        <v>5</v>
      </c>
      <c r="B20" s="20">
        <v>1067</v>
      </c>
      <c r="C20" s="22">
        <v>-5.5099999999999996E-2</v>
      </c>
      <c r="D20" s="20">
        <v>-1.07</v>
      </c>
      <c r="E20" s="20">
        <v>-4.32</v>
      </c>
      <c r="F20" s="20">
        <v>0.12</v>
      </c>
      <c r="H20" s="21">
        <f t="shared" si="0"/>
        <v>-5.5099999999999993E-3</v>
      </c>
    </row>
    <row r="21" spans="1:8" x14ac:dyDescent="0.45">
      <c r="A21" t="s">
        <v>87</v>
      </c>
      <c r="B21" s="20">
        <v>463</v>
      </c>
      <c r="C21" s="22">
        <v>-0.10679999999999999</v>
      </c>
      <c r="D21" s="20">
        <v>-9.5</v>
      </c>
      <c r="E21" s="20">
        <v>-1.22</v>
      </c>
      <c r="F21" s="20">
        <v>-0.05</v>
      </c>
      <c r="H21" s="21">
        <f t="shared" si="0"/>
        <v>-1.0679999999999999E-2</v>
      </c>
    </row>
    <row r="22" spans="1:8" x14ac:dyDescent="0.45">
      <c r="A22" t="s">
        <v>99</v>
      </c>
      <c r="B22" s="20">
        <v>275</v>
      </c>
      <c r="C22" s="22">
        <v>-9.5999999999999992E-3</v>
      </c>
      <c r="D22" s="20">
        <v>-1.03</v>
      </c>
      <c r="E22" s="20">
        <v>-0.02</v>
      </c>
      <c r="F22" s="20">
        <v>-0.09</v>
      </c>
      <c r="H22" s="21">
        <f t="shared" si="0"/>
        <v>-9.5999999999999992E-4</v>
      </c>
    </row>
    <row r="23" spans="1:8" x14ac:dyDescent="0.45">
      <c r="A23" t="s">
        <v>8</v>
      </c>
      <c r="B23" s="20">
        <v>2344</v>
      </c>
      <c r="C23" s="22">
        <v>-0.01</v>
      </c>
      <c r="D23" s="20">
        <v>-1.17</v>
      </c>
      <c r="E23" s="20">
        <v>0.13</v>
      </c>
      <c r="F23" s="20">
        <v>-0.04</v>
      </c>
      <c r="H23" s="21">
        <f t="shared" si="0"/>
        <v>-1E-3</v>
      </c>
    </row>
    <row r="24" spans="1:8" x14ac:dyDescent="0.45">
      <c r="A24" t="s">
        <v>17</v>
      </c>
      <c r="B24" s="20">
        <v>9936</v>
      </c>
      <c r="C24" s="22">
        <v>-3.9000000000000003E-3</v>
      </c>
      <c r="D24" s="20">
        <v>-0.39</v>
      </c>
      <c r="E24" s="20">
        <v>0</v>
      </c>
      <c r="F24" s="20">
        <v>0</v>
      </c>
      <c r="H24" s="21">
        <f t="shared" si="0"/>
        <v>-3.9000000000000005E-4</v>
      </c>
    </row>
    <row r="25" spans="1:8" x14ac:dyDescent="0.45">
      <c r="A25" t="s">
        <v>84</v>
      </c>
      <c r="B25" s="20">
        <v>5352</v>
      </c>
      <c r="C25" s="22">
        <v>-7.6E-3</v>
      </c>
      <c r="D25" s="20">
        <v>-1.18</v>
      </c>
      <c r="E25" s="20">
        <v>0.08</v>
      </c>
      <c r="F25" s="20">
        <v>-0.33</v>
      </c>
      <c r="H25" s="21">
        <f t="shared" si="0"/>
        <v>-7.6000000000000004E-4</v>
      </c>
    </row>
    <row r="26" spans="1:8" x14ac:dyDescent="0.45">
      <c r="A26" t="s">
        <v>88</v>
      </c>
      <c r="B26" s="20">
        <v>80941</v>
      </c>
      <c r="C26" s="22">
        <v>5.0000000000000001E-4</v>
      </c>
      <c r="D26" s="20">
        <v>0.06</v>
      </c>
      <c r="E26" s="20">
        <v>0</v>
      </c>
      <c r="F26" s="20">
        <v>0.01</v>
      </c>
      <c r="H26" s="21">
        <f t="shared" si="0"/>
        <v>5.0000000000000002E-5</v>
      </c>
    </row>
  </sheetData>
  <mergeCells count="1">
    <mergeCell ref="D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/>
  </sheetViews>
  <sheetFormatPr defaultColWidth="12.59765625" defaultRowHeight="14.25" x14ac:dyDescent="0.45"/>
  <cols>
    <col min="1" max="1" width="49.3984375" customWidth="1"/>
    <col min="2" max="2" width="37" customWidth="1"/>
    <col min="3" max="3" width="27.73046875" customWidth="1"/>
    <col min="4" max="4" width="14.3984375" customWidth="1"/>
  </cols>
  <sheetData>
    <row r="1" spans="1:5" ht="31.5" x14ac:dyDescent="0.5">
      <c r="A1" s="5" t="s">
        <v>235</v>
      </c>
      <c r="B1" s="5" t="s">
        <v>236</v>
      </c>
      <c r="C1" s="38" t="s">
        <v>237</v>
      </c>
      <c r="D1" s="39" t="s">
        <v>238</v>
      </c>
    </row>
    <row r="2" spans="1:5" x14ac:dyDescent="0.45">
      <c r="A2" t="s">
        <v>13</v>
      </c>
      <c r="B2" s="31" t="s">
        <v>239</v>
      </c>
      <c r="D2" s="40">
        <f>VLOOKUP(B2,'Profit margins by sector'!$A$3:$C$99,3,FALSE)</f>
        <v>1.0453621693706601E-2</v>
      </c>
      <c r="E2" s="41"/>
    </row>
    <row r="3" spans="1:5" x14ac:dyDescent="0.45">
      <c r="A3" t="s">
        <v>14</v>
      </c>
      <c r="B3" s="31" t="s">
        <v>239</v>
      </c>
      <c r="D3" s="40">
        <f>VLOOKUP(B3,'Profit margins by sector'!$A$3:$C$99,3,FALSE)</f>
        <v>1.0453621693706601E-2</v>
      </c>
      <c r="E3" s="41"/>
    </row>
    <row r="4" spans="1:5" x14ac:dyDescent="0.45">
      <c r="A4" t="s">
        <v>5</v>
      </c>
      <c r="B4" s="31" t="s">
        <v>240</v>
      </c>
      <c r="D4" s="40">
        <f>VLOOKUP(B4,'Profit margins by sector'!$A$3:$C$99,3,FALSE)</f>
        <v>7.6782881837118094E-2</v>
      </c>
      <c r="E4" s="41"/>
    </row>
    <row r="5" spans="1:5" x14ac:dyDescent="0.45">
      <c r="A5" t="s">
        <v>6</v>
      </c>
      <c r="B5" s="31" t="s">
        <v>240</v>
      </c>
      <c r="D5" s="40">
        <f>VLOOKUP(B5,'Profit margins by sector'!$A$3:$C$99,3,FALSE)</f>
        <v>7.6782881837118094E-2</v>
      </c>
      <c r="E5" s="41"/>
    </row>
    <row r="6" spans="1:5" x14ac:dyDescent="0.45">
      <c r="A6" t="s">
        <v>7</v>
      </c>
      <c r="B6" s="31" t="s">
        <v>241</v>
      </c>
      <c r="D6" s="40">
        <f>VLOOKUP(B6,'Profit margins by sector'!$A$3:$C$99,3,FALSE)</f>
        <v>-0.10812785426950602</v>
      </c>
      <c r="E6" s="41"/>
    </row>
    <row r="7" spans="1:5" x14ac:dyDescent="0.45">
      <c r="A7" t="s">
        <v>15</v>
      </c>
      <c r="B7" s="31" t="s">
        <v>242</v>
      </c>
      <c r="C7" t="s">
        <v>243</v>
      </c>
      <c r="D7" s="40">
        <f>VLOOKUP(B7,'Profit margins by sector'!$A$3:$C$99,3,FALSE)</f>
        <v>4.8556895200270359E-2</v>
      </c>
      <c r="E7" s="41"/>
    </row>
    <row r="8" spans="1:5" x14ac:dyDescent="0.45">
      <c r="A8" t="s">
        <v>16</v>
      </c>
      <c r="B8" s="31" t="s">
        <v>244</v>
      </c>
      <c r="D8" s="40">
        <f>VLOOKUP(B8,'Profit margins by sector'!$A$3:$C$99,3,FALSE)</f>
        <v>7.2592478574584798E-2</v>
      </c>
      <c r="E8" s="41"/>
    </row>
    <row r="9" spans="1:5" x14ac:dyDescent="0.45">
      <c r="A9" t="s">
        <v>9</v>
      </c>
      <c r="B9" s="31" t="s">
        <v>245</v>
      </c>
      <c r="D9" s="40">
        <f>VLOOKUP(B9,'Profit margins by sector'!$A$3:$C$99,3,FALSE)</f>
        <v>6.2759330455208998E-2</v>
      </c>
      <c r="E9" s="41"/>
    </row>
    <row r="10" spans="1:5" x14ac:dyDescent="0.45">
      <c r="A10" t="s">
        <v>17</v>
      </c>
      <c r="B10" s="17" t="s">
        <v>17</v>
      </c>
      <c r="C10" t="s">
        <v>246</v>
      </c>
      <c r="D10" s="40">
        <f>VLOOKUP(B10,'Profit margins by sector'!$A$3:$C$99,3,FALSE)</f>
        <v>3.0234913898250958E-2</v>
      </c>
      <c r="E10" s="41"/>
    </row>
    <row r="11" spans="1:5" x14ac:dyDescent="0.45">
      <c r="A11" t="s">
        <v>18</v>
      </c>
      <c r="B11" s="32" t="s">
        <v>247</v>
      </c>
      <c r="C11" t="s">
        <v>248</v>
      </c>
      <c r="D11" s="40">
        <f>VLOOKUP(B11,'Profit margins by sector'!$A$3:$C$99,3,FALSE)</f>
        <v>6.2154226859398622E-2</v>
      </c>
      <c r="E11" s="41"/>
    </row>
    <row r="12" spans="1:5" x14ac:dyDescent="0.45">
      <c r="A12" t="s">
        <v>19</v>
      </c>
      <c r="B12" s="31" t="s">
        <v>249</v>
      </c>
      <c r="D12" s="40">
        <f>VLOOKUP(B12,'Profit margins by sector'!$A$3:$C$99,3,FALSE)</f>
        <v>6.7171412006788792E-2</v>
      </c>
      <c r="E12" s="41"/>
    </row>
    <row r="13" spans="1:5" x14ac:dyDescent="0.45">
      <c r="A13" t="s">
        <v>20</v>
      </c>
      <c r="B13" s="31" t="s">
        <v>249</v>
      </c>
      <c r="D13" s="40">
        <f>VLOOKUP(B13,'Profit margins by sector'!$A$3:$C$99,3,FALSE)</f>
        <v>6.7171412006788792E-2</v>
      </c>
      <c r="E13" s="41"/>
    </row>
    <row r="14" spans="1:5" x14ac:dyDescent="0.45">
      <c r="A14" t="s">
        <v>21</v>
      </c>
      <c r="B14" s="31" t="s">
        <v>250</v>
      </c>
      <c r="D14" s="40">
        <f>VLOOKUP(B14,'Profit margins by sector'!$A$3:$C$99,3,FALSE)</f>
        <v>4.1623656777231725E-2</v>
      </c>
      <c r="E14" s="41"/>
    </row>
    <row r="15" spans="1:5" x14ac:dyDescent="0.45">
      <c r="A15" t="s">
        <v>22</v>
      </c>
      <c r="B15" s="31" t="s">
        <v>251</v>
      </c>
      <c r="D15" s="40">
        <f>VLOOKUP(B15,'Profit margins by sector'!$A$3:$C$99,3,FALSE)</f>
        <v>4.0450576705955241E-2</v>
      </c>
      <c r="E15" s="41"/>
    </row>
    <row r="16" spans="1:5" x14ac:dyDescent="0.45">
      <c r="A16" t="s">
        <v>23</v>
      </c>
      <c r="B16" s="31" t="s">
        <v>251</v>
      </c>
      <c r="D16" s="40">
        <f>VLOOKUP(B16,'Profit margins by sector'!$A$3:$C$99,3,FALSE)</f>
        <v>4.0450576705955241E-2</v>
      </c>
      <c r="E16" s="41"/>
    </row>
    <row r="17" spans="1:5" x14ac:dyDescent="0.45">
      <c r="A17" t="s">
        <v>24</v>
      </c>
      <c r="B17" s="31" t="s">
        <v>251</v>
      </c>
      <c r="D17" s="40">
        <f>VLOOKUP(B17,'Profit margins by sector'!$A$3:$C$99,3,FALSE)</f>
        <v>4.0450576705955241E-2</v>
      </c>
      <c r="E17" s="41"/>
    </row>
    <row r="18" spans="1:5" x14ac:dyDescent="0.45">
      <c r="A18" t="s">
        <v>25</v>
      </c>
      <c r="B18" s="31" t="s">
        <v>251</v>
      </c>
      <c r="D18" s="40">
        <f>VLOOKUP(B18,'Profit margins by sector'!$A$3:$C$99,3,FALSE)</f>
        <v>4.0450576705955241E-2</v>
      </c>
      <c r="E18" s="41"/>
    </row>
    <row r="19" spans="1:5" x14ac:dyDescent="0.45">
      <c r="A19" t="s">
        <v>26</v>
      </c>
      <c r="B19" s="31" t="s">
        <v>252</v>
      </c>
      <c r="D19" s="40">
        <f>VLOOKUP(B19,'Profit margins by sector'!$A$3:$C$99,3,FALSE)</f>
        <v>4.1394547909655667E-2</v>
      </c>
      <c r="E19" s="41"/>
    </row>
    <row r="20" spans="1:5" x14ac:dyDescent="0.45">
      <c r="A20" t="s">
        <v>27</v>
      </c>
      <c r="B20" s="31" t="s">
        <v>252</v>
      </c>
      <c r="D20" s="40">
        <f>VLOOKUP(B20,'Profit margins by sector'!$A$3:$C$99,3,FALSE)</f>
        <v>4.1394547909655667E-2</v>
      </c>
      <c r="E20" s="41"/>
    </row>
    <row r="21" spans="1:5" x14ac:dyDescent="0.45">
      <c r="A21" t="s">
        <v>28</v>
      </c>
      <c r="B21" s="31" t="s">
        <v>252</v>
      </c>
      <c r="D21" s="40">
        <f>VLOOKUP(B21,'Profit margins by sector'!$A$3:$C$99,3,FALSE)</f>
        <v>4.1394547909655667E-2</v>
      </c>
      <c r="E21" s="41"/>
    </row>
    <row r="22" spans="1:5" x14ac:dyDescent="0.45">
      <c r="A22" t="s">
        <v>29</v>
      </c>
      <c r="B22" s="31" t="s">
        <v>253</v>
      </c>
      <c r="D22" s="40">
        <f>VLOOKUP(B22,'Profit margins by sector'!$A$3:$C$99,3,FALSE)</f>
        <v>4.2786656603947391E-2</v>
      </c>
      <c r="E22" s="41"/>
    </row>
    <row r="23" spans="1:5" x14ac:dyDescent="0.45">
      <c r="A23" t="s">
        <v>30</v>
      </c>
      <c r="B23" s="31" t="s">
        <v>253</v>
      </c>
      <c r="D23" s="40">
        <f>VLOOKUP(B23,'Profit margins by sector'!$A$3:$C$99,3,FALSE)</f>
        <v>4.2786656603947391E-2</v>
      </c>
      <c r="E23" s="41"/>
    </row>
    <row r="24" spans="1:5" x14ac:dyDescent="0.45">
      <c r="A24" t="s">
        <v>31</v>
      </c>
      <c r="B24" s="31" t="s">
        <v>254</v>
      </c>
      <c r="D24" s="40">
        <f>VLOOKUP(B24,'Profit margins by sector'!$A$3:$C$99,3,FALSE)</f>
        <v>7.7409432304133871E-2</v>
      </c>
      <c r="E24" s="41"/>
    </row>
    <row r="25" spans="1:5" x14ac:dyDescent="0.45">
      <c r="A25" t="s">
        <v>32</v>
      </c>
      <c r="B25" s="31" t="s">
        <v>254</v>
      </c>
      <c r="D25" s="40">
        <f>VLOOKUP(B25,'Profit margins by sector'!$A$3:$C$99,3,FALSE)</f>
        <v>7.7409432304133871E-2</v>
      </c>
      <c r="E25" s="41"/>
    </row>
    <row r="26" spans="1:5" x14ac:dyDescent="0.45">
      <c r="A26" t="s">
        <v>33</v>
      </c>
      <c r="B26" s="31" t="s">
        <v>254</v>
      </c>
      <c r="D26" s="40">
        <f>VLOOKUP(B26,'Profit margins by sector'!$A$3:$C$99,3,FALSE)</f>
        <v>7.7409432304133871E-2</v>
      </c>
      <c r="E26" s="41"/>
    </row>
    <row r="27" spans="1:5" x14ac:dyDescent="0.45">
      <c r="A27" t="s">
        <v>34</v>
      </c>
      <c r="B27" s="31" t="s">
        <v>255</v>
      </c>
      <c r="D27" s="40">
        <f>VLOOKUP(B27,'Profit margins by sector'!$A$3:$C$99,3,FALSE)</f>
        <v>0.11188859593028219</v>
      </c>
      <c r="E27" s="41"/>
    </row>
    <row r="28" spans="1:5" x14ac:dyDescent="0.45">
      <c r="A28" t="s">
        <v>35</v>
      </c>
      <c r="B28" s="31" t="s">
        <v>256</v>
      </c>
      <c r="D28" s="40">
        <f>VLOOKUP(B28,'Profit margins by sector'!$A$3:$C$99,3,FALSE)</f>
        <v>3.7348747222159438E-2</v>
      </c>
      <c r="E28" s="41"/>
    </row>
    <row r="29" spans="1:5" x14ac:dyDescent="0.45">
      <c r="A29" t="s">
        <v>36</v>
      </c>
      <c r="B29" s="31" t="s">
        <v>257</v>
      </c>
      <c r="D29" s="40">
        <f>VLOOKUP(B29,'Profit margins by sector'!$A$3:$C$99,3,FALSE)</f>
        <v>1.9052532677989842E-2</v>
      </c>
      <c r="E29" s="41"/>
    </row>
    <row r="30" spans="1:5" x14ac:dyDescent="0.45">
      <c r="A30" t="s">
        <v>37</v>
      </c>
      <c r="B30" s="31" t="s">
        <v>257</v>
      </c>
      <c r="D30" s="40">
        <f>VLOOKUP(B30,'Profit margins by sector'!$A$3:$C$99,3,FALSE)</f>
        <v>1.9052532677989842E-2</v>
      </c>
      <c r="E30" s="41"/>
    </row>
    <row r="31" spans="1:5" x14ac:dyDescent="0.45">
      <c r="A31" t="s">
        <v>38</v>
      </c>
      <c r="B31" s="31" t="s">
        <v>257</v>
      </c>
      <c r="D31" s="40">
        <f>VLOOKUP(B31,'Profit margins by sector'!$A$3:$C$99,3,FALSE)</f>
        <v>1.9052532677989842E-2</v>
      </c>
      <c r="E31" s="41"/>
    </row>
    <row r="32" spans="1:5" x14ac:dyDescent="0.45">
      <c r="A32" t="s">
        <v>39</v>
      </c>
      <c r="B32" s="31" t="s">
        <v>242</v>
      </c>
      <c r="D32" s="40">
        <f>VLOOKUP(B32,'Profit margins by sector'!$A$3:$C$99,3,FALSE)</f>
        <v>4.8556895200270359E-2</v>
      </c>
      <c r="E32" s="41"/>
    </row>
    <row r="33" spans="1:5" x14ac:dyDescent="0.45">
      <c r="A33" t="s">
        <v>40</v>
      </c>
      <c r="B33" s="31" t="s">
        <v>258</v>
      </c>
      <c r="D33" s="40">
        <f>VLOOKUP(B33,'Profit margins by sector'!$A$3:$C$99,3,FALSE)</f>
        <v>-2.4384450053044241E-2</v>
      </c>
      <c r="E33" s="41"/>
    </row>
    <row r="34" spans="1:5" x14ac:dyDescent="0.45">
      <c r="A34" t="s">
        <v>41</v>
      </c>
      <c r="B34" s="31" t="s">
        <v>242</v>
      </c>
      <c r="D34" s="40">
        <f>VLOOKUP(B34,'Profit margins by sector'!$A$3:$C$99,3,FALSE)</f>
        <v>4.8556895200270359E-2</v>
      </c>
      <c r="E34" s="41"/>
    </row>
    <row r="35" spans="1:5" x14ac:dyDescent="0.45">
      <c r="A35" t="s">
        <v>42</v>
      </c>
      <c r="B35" s="31" t="s">
        <v>258</v>
      </c>
      <c r="D35" s="40">
        <f>VLOOKUP(B35,'Profit margins by sector'!$A$3:$C$99,3,FALSE)</f>
        <v>-2.4384450053044241E-2</v>
      </c>
      <c r="E35" s="41"/>
    </row>
    <row r="36" spans="1:5" x14ac:dyDescent="0.45">
      <c r="A36" t="s">
        <v>43</v>
      </c>
      <c r="B36" s="31" t="s">
        <v>242</v>
      </c>
      <c r="D36" s="40">
        <f>VLOOKUP(B36,'Profit margins by sector'!$A$3:$C$99,3,FALSE)</f>
        <v>4.8556895200270359E-2</v>
      </c>
      <c r="E36" s="41"/>
    </row>
    <row r="37" spans="1:5" x14ac:dyDescent="0.45">
      <c r="A37" t="s">
        <v>44</v>
      </c>
      <c r="B37" s="31" t="s">
        <v>242</v>
      </c>
      <c r="D37" s="40">
        <f>VLOOKUP(B37,'Profit margins by sector'!$A$3:$C$99,3,FALSE)</f>
        <v>4.8556895200270359E-2</v>
      </c>
      <c r="E37" s="41"/>
    </row>
    <row r="38" spans="1:5" x14ac:dyDescent="0.45">
      <c r="A38" t="s">
        <v>45</v>
      </c>
      <c r="B38" s="31" t="s">
        <v>242</v>
      </c>
      <c r="D38" s="40">
        <f>VLOOKUP(B38,'Profit margins by sector'!$A$3:$C$99,3,FALSE)</f>
        <v>4.8556895200270359E-2</v>
      </c>
      <c r="E38" s="41"/>
    </row>
    <row r="39" spans="1:5" x14ac:dyDescent="0.45">
      <c r="A39" t="s">
        <v>46</v>
      </c>
      <c r="B39" s="31" t="s">
        <v>259</v>
      </c>
      <c r="D39" s="40">
        <f>VLOOKUP(B39,'Profit margins by sector'!$A$3:$C$99,3,FALSE)</f>
        <v>7.7159521060739034E-2</v>
      </c>
      <c r="E39" s="41"/>
    </row>
    <row r="40" spans="1:5" x14ac:dyDescent="0.45">
      <c r="A40" t="s">
        <v>47</v>
      </c>
      <c r="B40" s="31" t="s">
        <v>260</v>
      </c>
      <c r="D40" s="40">
        <f>VLOOKUP(B40,'Profit margins by sector'!$A$3:$C$99,3,FALSE)</f>
        <v>9.3580571352088165E-2</v>
      </c>
      <c r="E40" s="41"/>
    </row>
    <row r="41" spans="1:5" x14ac:dyDescent="0.45">
      <c r="A41" t="s">
        <v>48</v>
      </c>
      <c r="B41" s="31" t="s">
        <v>261</v>
      </c>
      <c r="D41" s="40">
        <f>VLOOKUP(B41,'Profit margins by sector'!$A$3:$C$99,3,FALSE)</f>
        <v>3.8242723658999785E-2</v>
      </c>
      <c r="E41" s="41"/>
    </row>
    <row r="42" spans="1:5" x14ac:dyDescent="0.45">
      <c r="A42" t="s">
        <v>49</v>
      </c>
      <c r="B42" s="31" t="s">
        <v>262</v>
      </c>
      <c r="D42" s="40">
        <f>VLOOKUP(B42,'Profit margins by sector'!$A$3:$C$99,3,FALSE)</f>
        <v>3.3596192922304376E-2</v>
      </c>
      <c r="E42" s="41"/>
    </row>
    <row r="43" spans="1:5" x14ac:dyDescent="0.45">
      <c r="A43" t="s">
        <v>50</v>
      </c>
      <c r="B43" s="31" t="s">
        <v>263</v>
      </c>
      <c r="D43" s="40">
        <f>VLOOKUP(B43,'Profit margins by sector'!$A$3:$C$99,3,FALSE)</f>
        <v>0.10460042956457877</v>
      </c>
      <c r="E43" s="41"/>
    </row>
    <row r="44" spans="1:5" x14ac:dyDescent="0.45">
      <c r="A44" t="s">
        <v>51</v>
      </c>
      <c r="B44" s="42" t="s">
        <v>264</v>
      </c>
      <c r="C44" t="s">
        <v>265</v>
      </c>
      <c r="D44" s="40">
        <f>VLOOKUP(B44,'Profit margins by sector'!$A$3:$C$99,3,FALSE)</f>
        <v>8.0558799152081598E-2</v>
      </c>
      <c r="E44" s="41"/>
    </row>
    <row r="45" spans="1:5" x14ac:dyDescent="0.45">
      <c r="A45" t="s">
        <v>52</v>
      </c>
      <c r="B45" s="31" t="s">
        <v>266</v>
      </c>
      <c r="D45" s="40">
        <f>VLOOKUP(B45,'Profit margins by sector'!$A$3:$C$99,3,FALSE)</f>
        <v>2.8192701183992905E-2</v>
      </c>
      <c r="E45" s="41"/>
    </row>
    <row r="46" spans="1:5" x14ac:dyDescent="0.45">
      <c r="A46" t="s">
        <v>53</v>
      </c>
      <c r="B46" s="32" t="s">
        <v>267</v>
      </c>
      <c r="D46" s="40">
        <f>VLOOKUP(B46,'Profit margins by sector'!$A$3:$C$99,3,FALSE)</f>
        <v>3.1715381114124967E-2</v>
      </c>
      <c r="E46" s="41"/>
    </row>
    <row r="47" spans="1:5" x14ac:dyDescent="0.45">
      <c r="A47" t="s">
        <v>54</v>
      </c>
      <c r="B47" s="32" t="s">
        <v>262</v>
      </c>
      <c r="D47" s="40">
        <f>VLOOKUP(B47,'Profit margins by sector'!$A$3:$C$99,3,FALSE)</f>
        <v>3.3596192922304376E-2</v>
      </c>
      <c r="E47" s="41"/>
    </row>
    <row r="48" spans="1:5" x14ac:dyDescent="0.45">
      <c r="A48" t="s">
        <v>55</v>
      </c>
      <c r="B48" s="31" t="s">
        <v>268</v>
      </c>
      <c r="D48" s="40">
        <f>VLOOKUP(B48,'Profit margins by sector'!$A$3:$C$99,3,FALSE)</f>
        <v>0.15503583754659073</v>
      </c>
      <c r="E48" s="41"/>
    </row>
    <row r="49" spans="1:5" x14ac:dyDescent="0.45">
      <c r="A49" t="s">
        <v>56</v>
      </c>
      <c r="B49" s="31" t="s">
        <v>269</v>
      </c>
      <c r="C49" t="s">
        <v>270</v>
      </c>
      <c r="D49" s="40">
        <f>VLOOKUP(B49,'Profit margins by sector'!$A$3:$C$99,3,FALSE)</f>
        <v>0.15552385283858519</v>
      </c>
      <c r="E49" s="41"/>
    </row>
    <row r="50" spans="1:5" x14ac:dyDescent="0.45">
      <c r="A50" t="s">
        <v>57</v>
      </c>
      <c r="B50" s="31" t="s">
        <v>271</v>
      </c>
      <c r="C50" t="s">
        <v>272</v>
      </c>
      <c r="D50" s="40">
        <f>VLOOKUP(B50,'Profit margins by sector'!$A$3:$C$99,3,FALSE)</f>
        <v>4.8034021051947505E-2</v>
      </c>
      <c r="E50" s="41"/>
    </row>
    <row r="51" spans="1:5" x14ac:dyDescent="0.45">
      <c r="A51" t="s">
        <v>58</v>
      </c>
      <c r="B51" s="31" t="s">
        <v>273</v>
      </c>
      <c r="D51" s="40">
        <f>VLOOKUP(B51,'Profit margins by sector'!$A$3:$C$99,3,FALSE)</f>
        <v>4.3447235760174521E-2</v>
      </c>
      <c r="E51" s="41"/>
    </row>
    <row r="52" spans="1:5" x14ac:dyDescent="0.45">
      <c r="A52" t="s">
        <v>59</v>
      </c>
      <c r="B52" s="31" t="s">
        <v>263</v>
      </c>
      <c r="D52" s="40">
        <f>VLOOKUP(B52,'Profit margins by sector'!$A$3:$C$99,3,FALSE)</f>
        <v>0.10460042956457877</v>
      </c>
      <c r="E52" s="41"/>
    </row>
    <row r="53" spans="1:5" x14ac:dyDescent="0.45">
      <c r="A53" t="s">
        <v>60</v>
      </c>
      <c r="B53" s="31" t="s">
        <v>245</v>
      </c>
      <c r="C53" t="s">
        <v>274</v>
      </c>
      <c r="D53" s="40">
        <f>VLOOKUP(B53,'Profit margins by sector'!$A$3:$C$99,3,FALSE)</f>
        <v>6.2759330455208998E-2</v>
      </c>
      <c r="E53" s="4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/>
  </sheetViews>
  <sheetFormatPr defaultColWidth="12.59765625" defaultRowHeight="14.25" x14ac:dyDescent="0.45"/>
  <cols>
    <col min="1" max="1" width="39.59765625" customWidth="1"/>
    <col min="2" max="9" width="13.73046875" customWidth="1"/>
    <col min="10" max="16" width="17.86328125" customWidth="1"/>
  </cols>
  <sheetData>
    <row r="1" spans="1:16" ht="15.75" x14ac:dyDescent="0.5">
      <c r="A1" s="2" t="s">
        <v>125</v>
      </c>
      <c r="B1" s="4"/>
    </row>
    <row r="2" spans="1:16" s="7" customFormat="1" ht="51" x14ac:dyDescent="0.5">
      <c r="A2" s="24" t="s">
        <v>126</v>
      </c>
      <c r="B2" s="25" t="s">
        <v>127</v>
      </c>
      <c r="C2" s="25" t="s">
        <v>128</v>
      </c>
      <c r="D2" s="25" t="s">
        <v>129</v>
      </c>
      <c r="E2" s="25" t="s">
        <v>130</v>
      </c>
      <c r="F2" s="25" t="s">
        <v>131</v>
      </c>
      <c r="G2" s="25" t="s">
        <v>132</v>
      </c>
      <c r="H2" s="25" t="s">
        <v>133</v>
      </c>
      <c r="I2" s="25" t="s">
        <v>134</v>
      </c>
      <c r="J2" s="26" t="s">
        <v>135</v>
      </c>
      <c r="K2" s="26" t="s">
        <v>136</v>
      </c>
      <c r="L2" s="26" t="s">
        <v>137</v>
      </c>
      <c r="M2" s="26" t="s">
        <v>138</v>
      </c>
      <c r="N2" s="26" t="s">
        <v>139</v>
      </c>
      <c r="O2" s="26" t="s">
        <v>140</v>
      </c>
      <c r="P2" s="26" t="s">
        <v>141</v>
      </c>
    </row>
    <row r="3" spans="1:16" ht="15.75" x14ac:dyDescent="0.5">
      <c r="A3" s="17" t="s">
        <v>142</v>
      </c>
      <c r="B3" s="27">
        <v>65</v>
      </c>
      <c r="C3" s="28">
        <v>3.9017661036019655E-2</v>
      </c>
      <c r="D3" s="29">
        <v>0.11544585290687687</v>
      </c>
      <c r="E3" s="30">
        <v>0.14577335499071908</v>
      </c>
      <c r="F3" s="30">
        <v>0.1369756744139477</v>
      </c>
      <c r="G3" s="30">
        <v>0.15519605306483283</v>
      </c>
      <c r="H3" s="30">
        <v>0.35209237548242228</v>
      </c>
      <c r="I3" s="30">
        <v>0.15697236379000992</v>
      </c>
    </row>
    <row r="4" spans="1:16" ht="15.75" x14ac:dyDescent="0.5">
      <c r="A4" s="17" t="s">
        <v>143</v>
      </c>
      <c r="B4" s="27">
        <v>95</v>
      </c>
      <c r="C4" s="28">
        <v>6.6364835519726398E-2</v>
      </c>
      <c r="D4" s="29">
        <v>0.11130718590204944</v>
      </c>
      <c r="E4" s="30">
        <v>0.11393768306088628</v>
      </c>
      <c r="F4" s="30">
        <v>9.6813763381238052E-2</v>
      </c>
      <c r="G4" s="30">
        <v>0.12782675953779379</v>
      </c>
      <c r="H4" s="30">
        <v>0.20301818073524061</v>
      </c>
      <c r="I4" s="30">
        <v>0.16847679240450941</v>
      </c>
    </row>
    <row r="5" spans="1:16" ht="15.75" x14ac:dyDescent="0.5">
      <c r="A5" s="17" t="s">
        <v>144</v>
      </c>
      <c r="B5" s="27">
        <v>25</v>
      </c>
      <c r="C5" s="28">
        <v>2.8192701183992905E-2</v>
      </c>
      <c r="D5" s="29">
        <v>6.5973387321838287E-2</v>
      </c>
      <c r="E5" s="30">
        <v>7.1980740283005482E-2</v>
      </c>
      <c r="F5" s="30">
        <v>6.2051917596486421E-2</v>
      </c>
      <c r="G5" s="30">
        <v>9.3970249985619952E-2</v>
      </c>
      <c r="H5" s="30">
        <v>0.13409308046223514</v>
      </c>
      <c r="I5" s="30">
        <v>9.4635922002611852E-2</v>
      </c>
      <c r="J5" t="s">
        <v>52</v>
      </c>
    </row>
    <row r="6" spans="1:16" ht="15.75" x14ac:dyDescent="0.5">
      <c r="A6" s="17" t="s">
        <v>20</v>
      </c>
      <c r="B6" s="27">
        <v>70</v>
      </c>
      <c r="C6" s="28">
        <v>6.7171412006788792E-2</v>
      </c>
      <c r="D6" s="29">
        <v>0.12951958287767759</v>
      </c>
      <c r="E6" s="30">
        <v>0.13845420285835117</v>
      </c>
      <c r="F6" s="30">
        <v>0.12421264130987804</v>
      </c>
      <c r="G6" s="30">
        <v>0.14226300172178544</v>
      </c>
      <c r="H6" s="30">
        <v>0.4952793582519277</v>
      </c>
      <c r="I6" s="30">
        <v>0.14636705707876216</v>
      </c>
      <c r="J6" t="s">
        <v>20</v>
      </c>
      <c r="K6" t="s">
        <v>19</v>
      </c>
    </row>
    <row r="7" spans="1:16" ht="15.75" x14ac:dyDescent="0.5">
      <c r="A7" s="17" t="s">
        <v>145</v>
      </c>
      <c r="B7" s="27">
        <v>26</v>
      </c>
      <c r="C7" s="28">
        <v>3.8242723658999785E-2</v>
      </c>
      <c r="D7" s="29">
        <v>3.3356731393929494E-2</v>
      </c>
      <c r="E7" s="30">
        <v>3.4927435189797164E-2</v>
      </c>
      <c r="F7" s="30">
        <v>3.3281971901925264E-2</v>
      </c>
      <c r="G7" s="30">
        <v>6.8830578174502638E-2</v>
      </c>
      <c r="H7" s="30">
        <v>0.15482950385701064</v>
      </c>
      <c r="I7" s="30">
        <v>0.11123697853037054</v>
      </c>
      <c r="J7" t="s">
        <v>48</v>
      </c>
    </row>
    <row r="8" spans="1:16" ht="15.75" x14ac:dyDescent="0.5">
      <c r="A8" s="17" t="s">
        <v>146</v>
      </c>
      <c r="B8" s="27">
        <v>75</v>
      </c>
      <c r="C8" s="28">
        <v>4.002216411487438E-2</v>
      </c>
      <c r="D8" s="29">
        <v>7.4460810343936687E-2</v>
      </c>
      <c r="E8" s="30">
        <v>7.8207148816537966E-2</v>
      </c>
      <c r="F8" s="30">
        <v>7.0835378271870503E-2</v>
      </c>
      <c r="G8" s="30">
        <v>9.1663368593804528E-2</v>
      </c>
      <c r="H8" s="30">
        <v>0.16664841701664954</v>
      </c>
      <c r="I8" s="30">
        <v>0.11790844084748618</v>
      </c>
    </row>
    <row r="9" spans="1:16" ht="15.75" x14ac:dyDescent="0.5">
      <c r="A9" s="17" t="s">
        <v>147</v>
      </c>
      <c r="B9" s="27">
        <v>7</v>
      </c>
      <c r="C9" s="28">
        <v>0.27206285531044377</v>
      </c>
      <c r="D9" s="29">
        <v>0</v>
      </c>
      <c r="E9" s="30">
        <v>0</v>
      </c>
      <c r="F9" s="30">
        <v>0</v>
      </c>
      <c r="G9" s="30">
        <v>0</v>
      </c>
      <c r="H9" s="30">
        <v>0.44415660035513371</v>
      </c>
      <c r="I9" s="30">
        <v>0</v>
      </c>
    </row>
    <row r="10" spans="1:16" ht="15.75" x14ac:dyDescent="0.5">
      <c r="A10" s="17" t="s">
        <v>148</v>
      </c>
      <c r="B10" s="27">
        <v>721</v>
      </c>
      <c r="C10" s="28">
        <v>0.2304524834805512</v>
      </c>
      <c r="D10" s="29">
        <v>0</v>
      </c>
      <c r="E10" s="30">
        <v>0</v>
      </c>
      <c r="F10" s="30">
        <v>0</v>
      </c>
      <c r="G10" s="30">
        <v>0</v>
      </c>
      <c r="H10" s="30">
        <v>0.50769905741526911</v>
      </c>
      <c r="I10" s="30">
        <v>0</v>
      </c>
    </row>
    <row r="11" spans="1:16" ht="15.75" x14ac:dyDescent="0.5">
      <c r="A11" s="17" t="s">
        <v>149</v>
      </c>
      <c r="B11" s="27">
        <v>47</v>
      </c>
      <c r="C11" s="28">
        <v>0.12766615316950405</v>
      </c>
      <c r="D11" s="29">
        <v>0.17753588957289315</v>
      </c>
      <c r="E11" s="30">
        <v>0.17831800646717802</v>
      </c>
      <c r="F11" s="30">
        <v>0.17127779047639269</v>
      </c>
      <c r="G11" s="30">
        <v>0.21540737288476644</v>
      </c>
      <c r="H11" s="30">
        <v>0.57875620710810793</v>
      </c>
      <c r="I11" s="30">
        <v>0.21973413524055393</v>
      </c>
    </row>
    <row r="12" spans="1:16" ht="15.75" x14ac:dyDescent="0.5">
      <c r="A12" s="17" t="s">
        <v>150</v>
      </c>
      <c r="B12" s="27">
        <v>19</v>
      </c>
      <c r="C12" s="28">
        <v>0.22628701096579162</v>
      </c>
      <c r="D12" s="29">
        <v>0.20234396342483552</v>
      </c>
      <c r="E12" s="30">
        <v>0.20583133723243349</v>
      </c>
      <c r="F12" s="30">
        <v>0.18376365187370791</v>
      </c>
      <c r="G12" s="30">
        <v>0.22379826150049723</v>
      </c>
      <c r="H12" s="30">
        <v>0.50346712225569656</v>
      </c>
      <c r="I12" s="30">
        <v>0.22419086914988956</v>
      </c>
    </row>
    <row r="13" spans="1:16" ht="15.75" x14ac:dyDescent="0.5">
      <c r="A13" s="17" t="s">
        <v>151</v>
      </c>
      <c r="B13" s="27">
        <v>349</v>
      </c>
      <c r="C13" s="28">
        <v>6.8757571842821386E-2</v>
      </c>
      <c r="D13" s="29">
        <v>0.16905969919901576</v>
      </c>
      <c r="E13" s="30">
        <v>0.16639702853383295</v>
      </c>
      <c r="F13" s="30">
        <v>0.16451998895750281</v>
      </c>
      <c r="G13" s="30">
        <v>0.22305938460332647</v>
      </c>
      <c r="H13" s="30">
        <v>0.52853083631570297</v>
      </c>
      <c r="I13" s="30">
        <v>0.56850664346411439</v>
      </c>
    </row>
    <row r="14" spans="1:16" ht="15.75" x14ac:dyDescent="0.5">
      <c r="A14" s="17" t="s">
        <v>152</v>
      </c>
      <c r="B14" s="27">
        <v>30</v>
      </c>
      <c r="C14" s="28">
        <v>0.29549157762725614</v>
      </c>
      <c r="D14" s="29">
        <v>0.24414906979813306</v>
      </c>
      <c r="E14" s="30">
        <v>0.26676216757888105</v>
      </c>
      <c r="F14" s="30">
        <v>0.2315186369554976</v>
      </c>
      <c r="G14" s="30">
        <v>0.27452554378508698</v>
      </c>
      <c r="H14" s="30">
        <v>0.49824741900259734</v>
      </c>
      <c r="I14" s="30">
        <v>0.27452554378508698</v>
      </c>
    </row>
    <row r="15" spans="1:16" ht="15.75" x14ac:dyDescent="0.5">
      <c r="A15" s="17" t="s">
        <v>153</v>
      </c>
      <c r="B15" s="27">
        <v>49</v>
      </c>
      <c r="C15" s="28">
        <v>9.7238812479599646E-2</v>
      </c>
      <c r="D15" s="29">
        <v>5.9079531858648093E-3</v>
      </c>
      <c r="E15" s="30">
        <v>1.7552155940560889E-2</v>
      </c>
      <c r="F15" s="30">
        <v>1.51924485764127E-2</v>
      </c>
      <c r="G15" s="30">
        <v>5.5526870608290759E-3</v>
      </c>
      <c r="H15" s="30">
        <v>0.34052917633933588</v>
      </c>
      <c r="I15" s="30">
        <v>6.3436145444480318E-3</v>
      </c>
    </row>
    <row r="16" spans="1:16" ht="15.75" x14ac:dyDescent="0.5">
      <c r="A16" s="17" t="s">
        <v>154</v>
      </c>
      <c r="B16" s="27">
        <v>37</v>
      </c>
      <c r="C16" s="28">
        <v>1.9052532677989842E-2</v>
      </c>
      <c r="D16" s="29">
        <v>6.3514014098138255E-2</v>
      </c>
      <c r="E16" s="30">
        <v>6.9814178007840982E-2</v>
      </c>
      <c r="F16" s="30">
        <v>5.8416009128016616E-2</v>
      </c>
      <c r="G16" s="30">
        <v>8.2075909629915095E-2</v>
      </c>
      <c r="H16" s="30">
        <v>0.24597121407578351</v>
      </c>
      <c r="I16" s="30">
        <v>8.9527454717460861E-2</v>
      </c>
      <c r="J16" t="s">
        <v>36</v>
      </c>
      <c r="K16" t="s">
        <v>37</v>
      </c>
      <c r="L16" t="s">
        <v>38</v>
      </c>
    </row>
    <row r="17" spans="1:12" ht="15.75" x14ac:dyDescent="0.5">
      <c r="A17" s="17" t="s">
        <v>155</v>
      </c>
      <c r="B17" s="27">
        <v>179</v>
      </c>
      <c r="C17" s="28">
        <v>4.3447235760174521E-2</v>
      </c>
      <c r="D17" s="29">
        <v>9.5095065882272345E-2</v>
      </c>
      <c r="E17" s="30">
        <v>0.10081869564661114</v>
      </c>
      <c r="F17" s="30">
        <v>8.7298626529633216E-2</v>
      </c>
      <c r="G17" s="30">
        <v>0.12847620604911017</v>
      </c>
      <c r="H17" s="30">
        <v>0.32766617506311185</v>
      </c>
      <c r="I17" s="30">
        <v>0.13086991786653751</v>
      </c>
      <c r="J17" t="s">
        <v>58</v>
      </c>
    </row>
    <row r="18" spans="1:12" ht="15.75" x14ac:dyDescent="0.5">
      <c r="A18" s="17" t="s">
        <v>156</v>
      </c>
      <c r="B18" s="27">
        <v>16</v>
      </c>
      <c r="C18" s="28">
        <v>8.9298724995834938E-2</v>
      </c>
      <c r="D18" s="29">
        <v>0.1861174249793591</v>
      </c>
      <c r="E18" s="30">
        <v>0.19014887871759895</v>
      </c>
      <c r="F18" s="30">
        <v>0.16163089504678579</v>
      </c>
      <c r="G18" s="30">
        <v>0.28964811770615473</v>
      </c>
      <c r="H18" s="30">
        <v>0.55795140813240374</v>
      </c>
      <c r="I18" s="30">
        <v>0.29008251535665303</v>
      </c>
    </row>
    <row r="19" spans="1:12" ht="15.75" x14ac:dyDescent="0.5">
      <c r="A19" s="17" t="s">
        <v>157</v>
      </c>
      <c r="B19" s="27">
        <v>47</v>
      </c>
      <c r="C19" s="28">
        <v>4.2786656603947391E-2</v>
      </c>
      <c r="D19" s="29">
        <v>0.1001439580283959</v>
      </c>
      <c r="E19" s="30">
        <v>0.10315143444874074</v>
      </c>
      <c r="F19" s="30">
        <v>9.6684194313722605E-2</v>
      </c>
      <c r="G19" s="30">
        <v>0.14109306164189772</v>
      </c>
      <c r="H19" s="30">
        <v>0.21904921000258915</v>
      </c>
      <c r="I19" s="30">
        <v>0.14699977265083322</v>
      </c>
      <c r="J19" t="s">
        <v>29</v>
      </c>
      <c r="K19" t="s">
        <v>30</v>
      </c>
    </row>
    <row r="20" spans="1:12" ht="15.75" x14ac:dyDescent="0.5">
      <c r="A20" s="17" t="s">
        <v>158</v>
      </c>
      <c r="B20" s="27">
        <v>10</v>
      </c>
      <c r="C20" s="28">
        <v>7.7409432304133871E-2</v>
      </c>
      <c r="D20" s="29">
        <v>9.3781674778576296E-2</v>
      </c>
      <c r="E20" s="30">
        <v>9.5913650560753808E-2</v>
      </c>
      <c r="F20" s="30">
        <v>7.1902546394661343E-2</v>
      </c>
      <c r="G20" s="30">
        <v>0.14223155928113271</v>
      </c>
      <c r="H20" s="30">
        <v>0.21716084375293437</v>
      </c>
      <c r="I20" s="30">
        <v>0.1782359986734072</v>
      </c>
      <c r="J20" t="s">
        <v>31</v>
      </c>
      <c r="K20" t="s">
        <v>32</v>
      </c>
      <c r="L20" t="s">
        <v>33</v>
      </c>
    </row>
    <row r="21" spans="1:12" ht="15.75" x14ac:dyDescent="0.5">
      <c r="A21" s="17" t="s">
        <v>159</v>
      </c>
      <c r="B21" s="27">
        <v>100</v>
      </c>
      <c r="C21" s="28">
        <v>0.11188859593028219</v>
      </c>
      <c r="D21" s="29">
        <v>0.15249618094973796</v>
      </c>
      <c r="E21" s="30">
        <v>0.15930518819573738</v>
      </c>
      <c r="F21" s="30">
        <v>0.13900794857999726</v>
      </c>
      <c r="G21" s="30">
        <v>0.19601249000599263</v>
      </c>
      <c r="H21" s="30">
        <v>0.37280626582108689</v>
      </c>
      <c r="I21" s="30">
        <v>0.22316145448010707</v>
      </c>
      <c r="J21" t="s">
        <v>34</v>
      </c>
    </row>
    <row r="22" spans="1:12" ht="15.75" x14ac:dyDescent="0.5">
      <c r="A22" s="17" t="s">
        <v>160</v>
      </c>
      <c r="B22" s="27">
        <v>45</v>
      </c>
      <c r="C22" s="28">
        <v>-0.10812785426950602</v>
      </c>
      <c r="D22" s="29">
        <v>2.7049531523321815E-2</v>
      </c>
      <c r="E22" s="30">
        <v>3.5810328712085046E-2</v>
      </c>
      <c r="F22" s="30">
        <v>3.4937678343067484E-2</v>
      </c>
      <c r="G22" s="30">
        <v>0.20027827255754524</v>
      </c>
      <c r="H22" s="30">
        <v>0.24330137543407823</v>
      </c>
      <c r="I22" s="30">
        <v>0.24585496075920873</v>
      </c>
      <c r="J22" t="s">
        <v>7</v>
      </c>
    </row>
    <row r="23" spans="1:12" ht="15.75" x14ac:dyDescent="0.5">
      <c r="A23" s="17" t="s">
        <v>161</v>
      </c>
      <c r="B23" s="27">
        <v>129</v>
      </c>
      <c r="C23" s="28">
        <v>6.8541223640040713E-2</v>
      </c>
      <c r="D23" s="29">
        <v>9.7790665618061282E-2</v>
      </c>
      <c r="E23" s="30">
        <v>0.1017516014507639</v>
      </c>
      <c r="F23" s="30">
        <v>9.1633179407806825E-2</v>
      </c>
      <c r="G23" s="30">
        <v>0.12134062031042334</v>
      </c>
      <c r="H23" s="30">
        <v>0.25578068899402279</v>
      </c>
      <c r="I23" s="30">
        <v>0.14375964003767966</v>
      </c>
    </row>
    <row r="24" spans="1:12" ht="15.75" x14ac:dyDescent="0.5">
      <c r="A24" s="17" t="s">
        <v>162</v>
      </c>
      <c r="B24" s="27">
        <v>273</v>
      </c>
      <c r="C24" s="28">
        <v>0.20469741717039347</v>
      </c>
      <c r="D24" s="29">
        <v>0.26730202707097878</v>
      </c>
      <c r="E24" s="30">
        <v>0.27001040099461382</v>
      </c>
      <c r="F24" s="30">
        <v>0.25339022890384594</v>
      </c>
      <c r="G24" s="30">
        <v>0.30745622873014294</v>
      </c>
      <c r="H24" s="30">
        <v>0.62026251845936542</v>
      </c>
      <c r="I24" s="30">
        <v>0.46746520293050919</v>
      </c>
    </row>
    <row r="25" spans="1:12" ht="15.75" x14ac:dyDescent="0.5">
      <c r="A25" s="17" t="s">
        <v>163</v>
      </c>
      <c r="B25" s="27">
        <v>66</v>
      </c>
      <c r="C25" s="28">
        <v>0.13173950170636128</v>
      </c>
      <c r="D25" s="29">
        <v>0.18604877679628321</v>
      </c>
      <c r="E25" s="30">
        <v>0.18644515647898388</v>
      </c>
      <c r="F25" s="30">
        <v>0.17589799816598617</v>
      </c>
      <c r="G25" s="30">
        <v>0.22636025563831055</v>
      </c>
      <c r="H25" s="30">
        <v>0.33613823376880353</v>
      </c>
      <c r="I25" s="30">
        <v>0.27094936997679958</v>
      </c>
    </row>
    <row r="26" spans="1:12" ht="15.75" x14ac:dyDescent="0.5">
      <c r="A26" s="17" t="s">
        <v>17</v>
      </c>
      <c r="B26" s="27">
        <v>18</v>
      </c>
      <c r="C26" s="28">
        <v>3.0234913898250958E-2</v>
      </c>
      <c r="D26" s="29">
        <v>6.1878162932707925E-2</v>
      </c>
      <c r="E26" s="30">
        <v>6.5568852031047037E-2</v>
      </c>
      <c r="F26" s="30">
        <v>5.9129282602546004E-2</v>
      </c>
      <c r="G26" s="30">
        <v>0.13604140414130123</v>
      </c>
      <c r="H26" s="30">
        <v>0.23004084430621605</v>
      </c>
      <c r="I26" s="30">
        <v>0.13710612570958855</v>
      </c>
      <c r="J26" t="s">
        <v>17</v>
      </c>
    </row>
    <row r="27" spans="1:12" ht="15.75" x14ac:dyDescent="0.5">
      <c r="A27" s="17" t="s">
        <v>164</v>
      </c>
      <c r="B27" s="27">
        <v>20</v>
      </c>
      <c r="C27" s="28">
        <v>0.10460042956457877</v>
      </c>
      <c r="D27" s="29">
        <v>0.13769366772986305</v>
      </c>
      <c r="E27" s="30">
        <v>0.14405217831886019</v>
      </c>
      <c r="F27" s="30">
        <v>0.12590102955560958</v>
      </c>
      <c r="G27" s="30">
        <v>0.20304728389425661</v>
      </c>
      <c r="H27" s="30">
        <v>0.26858402546783616</v>
      </c>
      <c r="I27" s="30">
        <v>0.24195209506864379</v>
      </c>
      <c r="J27" t="s">
        <v>50</v>
      </c>
      <c r="K27" t="s">
        <v>59</v>
      </c>
    </row>
    <row r="28" spans="1:12" ht="15.75" x14ac:dyDescent="0.5">
      <c r="A28" s="17" t="s">
        <v>165</v>
      </c>
      <c r="B28" s="27">
        <v>40</v>
      </c>
      <c r="C28" s="28">
        <v>-6.5728033980447351E-4</v>
      </c>
      <c r="D28" s="29">
        <v>8.2293656227954884E-2</v>
      </c>
      <c r="E28" s="30">
        <v>8.1625314421442705E-2</v>
      </c>
      <c r="F28" s="30">
        <v>7.1958761089156151E-2</v>
      </c>
      <c r="G28" s="30">
        <v>0.15380655348698499</v>
      </c>
      <c r="H28" s="30">
        <v>0.5322367901121885</v>
      </c>
      <c r="I28" s="30">
        <v>0.15800620368523938</v>
      </c>
    </row>
    <row r="29" spans="1:12" ht="15.75" x14ac:dyDescent="0.5">
      <c r="A29" s="17" t="s">
        <v>166</v>
      </c>
      <c r="B29" s="27">
        <v>135</v>
      </c>
      <c r="C29" s="28">
        <v>6.3562471726483841E-2</v>
      </c>
      <c r="D29" s="29">
        <v>0.1266131639752428</v>
      </c>
      <c r="E29" s="30">
        <v>0.13250407942933087</v>
      </c>
      <c r="F29" s="30">
        <v>0.12258269426102521</v>
      </c>
      <c r="G29" s="30">
        <v>0.15625218064509497</v>
      </c>
      <c r="H29" s="30">
        <v>0.34918150262873965</v>
      </c>
      <c r="I29" s="30">
        <v>0.17663927250482905</v>
      </c>
    </row>
    <row r="30" spans="1:12" ht="15.75" x14ac:dyDescent="0.5">
      <c r="A30" s="17" t="s">
        <v>167</v>
      </c>
      <c r="B30" s="27">
        <v>191</v>
      </c>
      <c r="C30" s="28">
        <v>5.6664114530694559E-2</v>
      </c>
      <c r="D30" s="29">
        <v>8.246276066265755E-2</v>
      </c>
      <c r="E30" s="30">
        <v>8.0334416682278822E-2</v>
      </c>
      <c r="F30" s="30">
        <v>7.4292765600302096E-2</v>
      </c>
      <c r="G30" s="30">
        <v>0.12599382908713549</v>
      </c>
      <c r="H30" s="30">
        <v>0.25513925364830664</v>
      </c>
      <c r="I30" s="30">
        <v>0.17217789618404206</v>
      </c>
    </row>
    <row r="31" spans="1:12" ht="15.75" x14ac:dyDescent="0.5">
      <c r="A31" s="17" t="s">
        <v>168</v>
      </c>
      <c r="B31" s="27">
        <v>26</v>
      </c>
      <c r="C31" s="28">
        <v>9.3580571352088165E-2</v>
      </c>
      <c r="D31" s="29">
        <v>6.4646264746609783E-2</v>
      </c>
      <c r="E31" s="30">
        <v>7.760861829408533E-2</v>
      </c>
      <c r="F31" s="30">
        <v>7.0649173165541854E-2</v>
      </c>
      <c r="G31" s="30">
        <v>0.10489113656822346</v>
      </c>
      <c r="H31" s="30">
        <v>0.2990614591131126</v>
      </c>
      <c r="I31" s="30">
        <v>0.14033492033358549</v>
      </c>
      <c r="J31" t="s">
        <v>47</v>
      </c>
    </row>
    <row r="32" spans="1:12" ht="15.75" x14ac:dyDescent="0.5">
      <c r="A32" s="17" t="s">
        <v>169</v>
      </c>
      <c r="B32" s="27">
        <v>56</v>
      </c>
      <c r="C32" s="28">
        <v>2.153817096108521E-2</v>
      </c>
      <c r="D32" s="29">
        <v>4.4804208047416152E-2</v>
      </c>
      <c r="E32" s="30">
        <v>5.2290609530338733E-2</v>
      </c>
      <c r="F32" s="30">
        <v>4.4517867765770554E-2</v>
      </c>
      <c r="G32" s="30">
        <v>6.0081693425805133E-2</v>
      </c>
      <c r="H32" s="30">
        <v>0.11630541196538977</v>
      </c>
      <c r="I32" s="30">
        <v>6.0287556240138956E-2</v>
      </c>
    </row>
    <row r="33" spans="1:11" ht="15.75" x14ac:dyDescent="0.5">
      <c r="A33" s="17" t="s">
        <v>170</v>
      </c>
      <c r="B33" s="27">
        <v>85</v>
      </c>
      <c r="C33" s="28">
        <v>0.13746581683154882</v>
      </c>
      <c r="D33" s="29">
        <v>0.19807122900886334</v>
      </c>
      <c r="E33" s="30">
        <v>0.19799449663468599</v>
      </c>
      <c r="F33" s="30">
        <v>0.18838852257860381</v>
      </c>
      <c r="G33" s="30">
        <v>0.22993697582772119</v>
      </c>
      <c r="H33" s="30">
        <v>0.35781796069275518</v>
      </c>
      <c r="I33" s="30">
        <v>0.23001219701594572</v>
      </c>
    </row>
    <row r="34" spans="1:11" ht="15.75" x14ac:dyDescent="0.5">
      <c r="A34" s="17" t="s">
        <v>171</v>
      </c>
      <c r="B34" s="27">
        <v>108</v>
      </c>
      <c r="C34" s="28">
        <v>4.4023261273089885E-2</v>
      </c>
      <c r="D34" s="29">
        <v>0.11618751349270375</v>
      </c>
      <c r="E34" s="30">
        <v>0.12476031218622503</v>
      </c>
      <c r="F34" s="30">
        <v>0.11849868478745741</v>
      </c>
      <c r="G34" s="30">
        <v>0.18710388849982723</v>
      </c>
      <c r="H34" s="30">
        <v>0.30561108788079488</v>
      </c>
      <c r="I34" s="30">
        <v>0.18769798884176464</v>
      </c>
    </row>
    <row r="35" spans="1:11" ht="15.75" x14ac:dyDescent="0.5">
      <c r="A35" s="17" t="s">
        <v>172</v>
      </c>
      <c r="B35" s="27">
        <v>29</v>
      </c>
      <c r="C35" s="28">
        <v>1.0453621693706601E-2</v>
      </c>
      <c r="D35" s="29">
        <v>2.3978911326617353E-2</v>
      </c>
      <c r="E35" s="30">
        <v>2.5502941608580298E-2</v>
      </c>
      <c r="F35" s="30">
        <v>2.3204104715799756E-2</v>
      </c>
      <c r="G35" s="30">
        <v>3.5811033262332384E-2</v>
      </c>
      <c r="H35" s="30">
        <v>6.1058510815614836E-2</v>
      </c>
      <c r="I35" s="30">
        <v>3.6682842457306464E-2</v>
      </c>
      <c r="J35" t="s">
        <v>13</v>
      </c>
      <c r="K35" t="s">
        <v>14</v>
      </c>
    </row>
    <row r="36" spans="1:11" ht="15.75" x14ac:dyDescent="0.5">
      <c r="A36" s="17" t="s">
        <v>173</v>
      </c>
      <c r="B36" s="27">
        <v>76</v>
      </c>
      <c r="C36" s="28">
        <v>0.21767163135246492</v>
      </c>
      <c r="D36" s="29">
        <v>9.8522343161210682E-2</v>
      </c>
      <c r="E36" s="30">
        <v>0.10050912190864811</v>
      </c>
      <c r="F36" s="30">
        <v>8.2047399113048092E-2</v>
      </c>
      <c r="G36" s="30">
        <v>0.10473323082248437</v>
      </c>
      <c r="H36" s="30">
        <v>0.46050120544560519</v>
      </c>
      <c r="I36" s="30">
        <v>0.10660316897626179</v>
      </c>
    </row>
    <row r="37" spans="1:11" ht="15.75" x14ac:dyDescent="0.5">
      <c r="A37" s="17" t="s">
        <v>174</v>
      </c>
      <c r="B37" s="27">
        <v>17</v>
      </c>
      <c r="C37" s="28">
        <v>0.15552385283858519</v>
      </c>
      <c r="D37" s="29">
        <v>1.4269170455052213E-3</v>
      </c>
      <c r="E37" s="30">
        <v>1.5052762989815477E-2</v>
      </c>
      <c r="F37" s="30">
        <v>1.3582487827783925E-2</v>
      </c>
      <c r="G37" s="30">
        <v>0</v>
      </c>
      <c r="H37" s="30">
        <v>0.55299740424544497</v>
      </c>
      <c r="I37" s="30">
        <v>0</v>
      </c>
      <c r="J37" t="s">
        <v>56</v>
      </c>
    </row>
    <row r="38" spans="1:11" ht="15.75" x14ac:dyDescent="0.5">
      <c r="A38" s="17" t="s">
        <v>175</v>
      </c>
      <c r="B38" s="27">
        <v>97</v>
      </c>
      <c r="C38" s="28">
        <v>6.2154226859398622E-2</v>
      </c>
      <c r="D38" s="29">
        <v>0.10748221386617986</v>
      </c>
      <c r="E38" s="30">
        <v>0.11175537256899551</v>
      </c>
      <c r="F38" s="30">
        <v>9.6110985151272657E-2</v>
      </c>
      <c r="G38" s="30">
        <v>0.12882834366802909</v>
      </c>
      <c r="H38" s="30">
        <v>0.29022049004981421</v>
      </c>
      <c r="I38" s="30">
        <v>0.13606384040062791</v>
      </c>
      <c r="J38" t="s">
        <v>18</v>
      </c>
    </row>
    <row r="39" spans="1:11" ht="15.75" x14ac:dyDescent="0.5">
      <c r="A39" s="17" t="s">
        <v>176</v>
      </c>
      <c r="B39" s="27">
        <v>18</v>
      </c>
      <c r="C39" s="28">
        <v>2.0216275971738609E-2</v>
      </c>
      <c r="D39" s="29">
        <v>3.9961055516390426E-2</v>
      </c>
      <c r="E39" s="30">
        <v>4.1301282257652561E-2</v>
      </c>
      <c r="F39" s="30">
        <v>3.6886591374223676E-2</v>
      </c>
      <c r="G39" s="30">
        <v>4.977518414750258E-2</v>
      </c>
      <c r="H39" s="30">
        <v>0.17620101465447255</v>
      </c>
      <c r="I39" s="30">
        <v>4.9791770949271626E-2</v>
      </c>
    </row>
    <row r="40" spans="1:11" ht="15.75" x14ac:dyDescent="0.5">
      <c r="A40" s="17" t="s">
        <v>177</v>
      </c>
      <c r="B40" s="27">
        <v>36</v>
      </c>
      <c r="C40" s="28">
        <v>4.1623656777231725E-2</v>
      </c>
      <c r="D40" s="29">
        <v>7.3344794395149807E-2</v>
      </c>
      <c r="E40" s="30">
        <v>7.8665455459070915E-2</v>
      </c>
      <c r="F40" s="30">
        <v>7.0779097628884721E-2</v>
      </c>
      <c r="G40" s="30">
        <v>9.1068770929773127E-2</v>
      </c>
      <c r="H40" s="30">
        <v>0.25187879070730351</v>
      </c>
      <c r="I40" s="30">
        <v>0.10725236303589403</v>
      </c>
      <c r="J40" t="s">
        <v>21</v>
      </c>
    </row>
    <row r="41" spans="1:11" ht="15.75" x14ac:dyDescent="0.5">
      <c r="A41" s="17" t="s">
        <v>178</v>
      </c>
      <c r="B41" s="27">
        <v>193</v>
      </c>
      <c r="C41" s="28">
        <v>9.4062624385074539E-2</v>
      </c>
      <c r="D41" s="29">
        <v>0.20300801813954672</v>
      </c>
      <c r="E41" s="30">
        <v>0.20531886427464516</v>
      </c>
      <c r="F41" s="30">
        <v>0.193412877696435</v>
      </c>
      <c r="G41" s="30">
        <v>0.26427332750852545</v>
      </c>
      <c r="H41" s="30">
        <v>0.57905891104228768</v>
      </c>
      <c r="I41" s="30">
        <v>0.35386432750442665</v>
      </c>
    </row>
    <row r="42" spans="1:11" ht="15.75" x14ac:dyDescent="0.5">
      <c r="A42" s="17" t="s">
        <v>179</v>
      </c>
      <c r="B42" s="27">
        <v>47</v>
      </c>
      <c r="C42" s="28">
        <v>2.539989321008726E-2</v>
      </c>
      <c r="D42" s="29">
        <v>0.10763400821056866</v>
      </c>
      <c r="E42" s="30">
        <v>0.10948950271494025</v>
      </c>
      <c r="F42" s="30">
        <v>9.4722670222838742E-2</v>
      </c>
      <c r="G42" s="30">
        <v>0.15794517200803801</v>
      </c>
      <c r="H42" s="30">
        <v>0.18844409097900341</v>
      </c>
      <c r="I42" s="30">
        <v>0.1583748325936819</v>
      </c>
    </row>
    <row r="43" spans="1:11" ht="15.75" x14ac:dyDescent="0.5">
      <c r="A43" s="17" t="s">
        <v>180</v>
      </c>
      <c r="B43" s="27">
        <v>58</v>
      </c>
      <c r="C43" s="28">
        <v>4.2619125924618709E-2</v>
      </c>
      <c r="D43" s="29">
        <v>0.10652599042429711</v>
      </c>
      <c r="E43" s="30">
        <v>0.11004182296687677</v>
      </c>
      <c r="F43" s="30">
        <v>0.10040477490111212</v>
      </c>
      <c r="G43" s="30">
        <v>0.17584234004837934</v>
      </c>
      <c r="H43" s="30">
        <v>0.52999686147967473</v>
      </c>
      <c r="I43" s="30">
        <v>0.23012479430334354</v>
      </c>
    </row>
    <row r="44" spans="1:11" ht="15.75" x14ac:dyDescent="0.5">
      <c r="A44" s="17" t="s">
        <v>181</v>
      </c>
      <c r="B44" s="27">
        <v>126</v>
      </c>
      <c r="C44" s="28">
        <v>2.4227423878699951E-2</v>
      </c>
      <c r="D44" s="29">
        <v>4.986282082623951E-2</v>
      </c>
      <c r="E44" s="30">
        <v>5.0778247209447638E-2</v>
      </c>
      <c r="F44" s="30">
        <v>4.3784336383378024E-2</v>
      </c>
      <c r="G44" s="30">
        <v>5.4777377677794392E-2</v>
      </c>
      <c r="H44" s="30">
        <v>0.13823946274612692</v>
      </c>
      <c r="I44" s="30">
        <v>5.559008655280661E-2</v>
      </c>
    </row>
    <row r="45" spans="1:11" ht="15.75" x14ac:dyDescent="0.5">
      <c r="A45" s="17" t="s">
        <v>182</v>
      </c>
      <c r="B45" s="27">
        <v>125</v>
      </c>
      <c r="C45" s="28">
        <v>7.5208512308014827E-2</v>
      </c>
      <c r="D45" s="29">
        <v>0.13015036125933363</v>
      </c>
      <c r="E45" s="30">
        <v>0.13423797316647459</v>
      </c>
      <c r="F45" s="30">
        <v>0.12606904432793448</v>
      </c>
      <c r="G45" s="30">
        <v>0.18579318451626445</v>
      </c>
      <c r="H45" s="30">
        <v>0.46605514600199571</v>
      </c>
      <c r="I45" s="30">
        <v>0.25416402639525337</v>
      </c>
    </row>
    <row r="46" spans="1:11" ht="15.75" x14ac:dyDescent="0.5">
      <c r="A46" s="17" t="s">
        <v>183</v>
      </c>
      <c r="B46" s="27">
        <v>46</v>
      </c>
      <c r="C46" s="28">
        <v>5.6083160806386173E-2</v>
      </c>
      <c r="D46" s="29">
        <v>9.7127869863963934E-2</v>
      </c>
      <c r="E46" s="30">
        <v>0.10048209219962057</v>
      </c>
      <c r="F46" s="30">
        <v>8.0987292966462232E-2</v>
      </c>
      <c r="G46" s="30">
        <v>0.14381321647651965</v>
      </c>
      <c r="H46" s="30">
        <v>0.24059010357567484</v>
      </c>
      <c r="I46" s="30">
        <v>0.17435462745708796</v>
      </c>
      <c r="J46" s="31"/>
    </row>
    <row r="47" spans="1:11" ht="15.75" x14ac:dyDescent="0.5">
      <c r="A47" s="17" t="s">
        <v>184</v>
      </c>
      <c r="B47" s="27">
        <v>32</v>
      </c>
      <c r="C47" s="28">
        <v>0.14111833872993754</v>
      </c>
      <c r="D47" s="29">
        <v>8.8007194400711738E-2</v>
      </c>
      <c r="E47" s="30">
        <v>8.973425330519133E-2</v>
      </c>
      <c r="F47" s="30">
        <v>8.3742218740898863E-2</v>
      </c>
      <c r="G47" s="30">
        <v>7.2150243389662139E-2</v>
      </c>
      <c r="H47" s="30">
        <v>0.18543273693423054</v>
      </c>
      <c r="I47" s="30">
        <v>7.2208107202356986E-2</v>
      </c>
      <c r="J47" s="32"/>
    </row>
    <row r="48" spans="1:11" ht="15.75" x14ac:dyDescent="0.5">
      <c r="A48" s="17" t="s">
        <v>185</v>
      </c>
      <c r="B48" s="27">
        <v>89</v>
      </c>
      <c r="C48" s="28">
        <v>2.8746469613684673E-2</v>
      </c>
      <c r="D48" s="29">
        <v>0.15764425604248691</v>
      </c>
      <c r="E48" s="30">
        <v>0.15562962870970515</v>
      </c>
      <c r="F48" s="30">
        <v>0.1393182640628724</v>
      </c>
      <c r="G48" s="30">
        <v>0.22134196539878451</v>
      </c>
      <c r="H48" s="30">
        <v>0.38711821705706423</v>
      </c>
      <c r="I48" s="30">
        <v>0.22544050995619008</v>
      </c>
      <c r="J48" s="32"/>
    </row>
    <row r="49" spans="1:16" ht="15.75" x14ac:dyDescent="0.5">
      <c r="A49" s="17" t="s">
        <v>186</v>
      </c>
      <c r="B49" s="27">
        <v>139</v>
      </c>
      <c r="C49" s="28">
        <v>9.6317225726050767E-2</v>
      </c>
      <c r="D49" s="29">
        <v>0.16425805055170065</v>
      </c>
      <c r="E49" s="30">
        <v>0.1660083899722086</v>
      </c>
      <c r="F49" s="30">
        <v>0.15021613682686388</v>
      </c>
      <c r="G49" s="30">
        <v>0.19234445321566915</v>
      </c>
      <c r="H49" s="30">
        <v>0.52480890660231272</v>
      </c>
      <c r="I49" s="30">
        <v>0.21013948787040646</v>
      </c>
      <c r="J49" s="31"/>
    </row>
    <row r="50" spans="1:16" ht="15.75" x14ac:dyDescent="0.5">
      <c r="A50" s="17" t="s">
        <v>187</v>
      </c>
      <c r="B50" s="27">
        <v>71</v>
      </c>
      <c r="C50" s="28">
        <v>0.15503583754659073</v>
      </c>
      <c r="D50" s="29">
        <v>0.24226054741661326</v>
      </c>
      <c r="E50" s="30">
        <v>0.25170811956548167</v>
      </c>
      <c r="F50" s="30">
        <v>0.20880145905612441</v>
      </c>
      <c r="G50" s="30">
        <v>0.27441507548112087</v>
      </c>
      <c r="H50" s="30">
        <v>0.47533209818071287</v>
      </c>
      <c r="I50" s="30">
        <v>0.28729320367023653</v>
      </c>
      <c r="J50" t="s">
        <v>55</v>
      </c>
    </row>
    <row r="51" spans="1:16" ht="15.75" x14ac:dyDescent="0.5">
      <c r="A51" s="17" t="s">
        <v>188</v>
      </c>
      <c r="B51" s="27">
        <v>26</v>
      </c>
      <c r="C51" s="28">
        <v>5.0153301160678544E-2</v>
      </c>
      <c r="D51" s="29">
        <v>0.13037881761645265</v>
      </c>
      <c r="E51" s="30">
        <v>0.13278564327138825</v>
      </c>
      <c r="F51" s="30">
        <v>0.10730668442716644</v>
      </c>
      <c r="G51" s="30">
        <v>0.19205516301837997</v>
      </c>
      <c r="H51" s="30">
        <v>0.23191048228194944</v>
      </c>
      <c r="I51" s="30">
        <v>0.19220640528308858</v>
      </c>
      <c r="J51" s="31"/>
    </row>
    <row r="52" spans="1:16" ht="15.75" x14ac:dyDescent="0.5">
      <c r="A52" s="17" t="s">
        <v>189</v>
      </c>
      <c r="B52" s="27">
        <v>27</v>
      </c>
      <c r="C52" s="28">
        <v>4.8533326968754335E-2</v>
      </c>
      <c r="D52" s="29">
        <v>8.5387898990595471E-2</v>
      </c>
      <c r="E52" s="30">
        <v>8.7003795280833351E-2</v>
      </c>
      <c r="F52" s="30">
        <v>7.1499767603036155E-2</v>
      </c>
      <c r="G52" s="30">
        <v>9.8089123553273733E-2</v>
      </c>
      <c r="H52" s="30">
        <v>0.18198487351725201</v>
      </c>
      <c r="I52" s="30">
        <v>9.8089123553273733E-2</v>
      </c>
      <c r="J52" s="31"/>
    </row>
    <row r="53" spans="1:16" ht="15.75" x14ac:dyDescent="0.5">
      <c r="A53" s="17" t="s">
        <v>190</v>
      </c>
      <c r="B53" s="27">
        <v>53</v>
      </c>
      <c r="C53" s="28">
        <v>0.10329865333713732</v>
      </c>
      <c r="D53" s="29">
        <v>0.14350576462769452</v>
      </c>
      <c r="E53" s="30">
        <v>0.14587381938632535</v>
      </c>
      <c r="F53" s="30">
        <v>0.11754119721496369</v>
      </c>
      <c r="G53" s="30">
        <v>0.12866682995822021</v>
      </c>
      <c r="H53" s="30">
        <v>0.21723791666280848</v>
      </c>
      <c r="I53" s="30">
        <v>0.12866682995822021</v>
      </c>
      <c r="J53" s="31"/>
    </row>
    <row r="54" spans="1:16" ht="15.75" x14ac:dyDescent="0.5">
      <c r="A54" s="17" t="s">
        <v>191</v>
      </c>
      <c r="B54" s="27">
        <v>330</v>
      </c>
      <c r="C54" s="28">
        <v>0.14176240729989631</v>
      </c>
      <c r="D54" s="29">
        <v>0.18911603632627672</v>
      </c>
      <c r="E54" s="30">
        <v>0.188391154590594</v>
      </c>
      <c r="F54" s="30">
        <v>0.17974974732329776</v>
      </c>
      <c r="G54" s="30">
        <v>0.23499480002315062</v>
      </c>
      <c r="H54" s="30">
        <v>0.51081582398856096</v>
      </c>
      <c r="I54" s="30">
        <v>0.3598300275414229</v>
      </c>
      <c r="J54" s="31"/>
    </row>
    <row r="55" spans="1:16" ht="15.75" x14ac:dyDescent="0.5">
      <c r="A55" s="17" t="s">
        <v>192</v>
      </c>
      <c r="B55" s="27">
        <v>65</v>
      </c>
      <c r="C55" s="28">
        <v>0.16626103556976676</v>
      </c>
      <c r="D55" s="29">
        <v>6.8323904547748573E-2</v>
      </c>
      <c r="E55" s="30">
        <v>7.0119131502073537E-2</v>
      </c>
      <c r="F55" s="30">
        <v>6.548003270299621E-2</v>
      </c>
      <c r="G55" s="30">
        <v>6.1551607054491392E-2</v>
      </c>
      <c r="H55" s="30">
        <v>0.55298695344243098</v>
      </c>
      <c r="I55" s="30">
        <v>6.2816267655112112E-2</v>
      </c>
    </row>
    <row r="56" spans="1:16" ht="15.75" x14ac:dyDescent="0.5">
      <c r="A56" s="17" t="s">
        <v>46</v>
      </c>
      <c r="B56" s="27">
        <v>141</v>
      </c>
      <c r="C56" s="28">
        <v>7.7159521060739034E-2</v>
      </c>
      <c r="D56" s="29">
        <v>0.12074976494266521</v>
      </c>
      <c r="E56" s="30">
        <v>0.12593726923082141</v>
      </c>
      <c r="F56" s="30">
        <v>0.10954373451520576</v>
      </c>
      <c r="G56" s="30">
        <v>0.15260354859115413</v>
      </c>
      <c r="H56" s="30">
        <v>0.34485465241933283</v>
      </c>
      <c r="I56" s="30">
        <v>0.17119046202763313</v>
      </c>
      <c r="J56" t="s">
        <v>46</v>
      </c>
    </row>
    <row r="57" spans="1:16" ht="15.75" x14ac:dyDescent="0.5">
      <c r="A57" s="17" t="s">
        <v>193</v>
      </c>
      <c r="B57" s="27">
        <v>134</v>
      </c>
      <c r="C57" s="28">
        <v>4.8556895200270359E-2</v>
      </c>
      <c r="D57" s="29">
        <v>0.14282589926752509</v>
      </c>
      <c r="E57" s="30">
        <v>0.14495633000987521</v>
      </c>
      <c r="F57" s="30">
        <v>0.14220459603809535</v>
      </c>
      <c r="G57" s="30">
        <v>0.22898509434584152</v>
      </c>
      <c r="H57" s="30">
        <v>0.2829994299543096</v>
      </c>
      <c r="I57" s="30">
        <v>0.2331220922223626</v>
      </c>
      <c r="J57" t="s">
        <v>15</v>
      </c>
      <c r="K57" t="s">
        <v>39</v>
      </c>
      <c r="L57" t="s">
        <v>41</v>
      </c>
      <c r="M57" t="s">
        <v>42</v>
      </c>
      <c r="N57" t="s">
        <v>43</v>
      </c>
      <c r="O57" t="s">
        <v>44</v>
      </c>
      <c r="P57" t="s">
        <v>45</v>
      </c>
    </row>
    <row r="58" spans="1:16" ht="15.75" x14ac:dyDescent="0.5">
      <c r="A58" s="17" t="s">
        <v>194</v>
      </c>
      <c r="B58" s="27">
        <v>30</v>
      </c>
      <c r="C58" s="28">
        <v>2.6846096003267664E-2</v>
      </c>
      <c r="D58" s="29">
        <v>8.2745431381985285E-2</v>
      </c>
      <c r="E58" s="30">
        <v>8.985506985796958E-2</v>
      </c>
      <c r="F58" s="30">
        <v>7.8347241317637567E-2</v>
      </c>
      <c r="G58" s="30">
        <v>0.12001531662550596</v>
      </c>
      <c r="H58" s="30">
        <v>0.36810097600155872</v>
      </c>
      <c r="I58" s="30">
        <v>0.13393361966989814</v>
      </c>
    </row>
    <row r="59" spans="1:16" ht="15.75" x14ac:dyDescent="0.5">
      <c r="A59" s="17" t="s">
        <v>195</v>
      </c>
      <c r="B59" s="27">
        <v>8</v>
      </c>
      <c r="C59" s="28">
        <v>9.72276460832429E-2</v>
      </c>
      <c r="D59" s="29">
        <v>0.12610224918050836</v>
      </c>
      <c r="E59" s="30">
        <v>0.12990362254290722</v>
      </c>
      <c r="F59" s="30">
        <v>0.1032138149502369</v>
      </c>
      <c r="G59" s="30">
        <v>0.21101366724658024</v>
      </c>
      <c r="H59" s="30">
        <v>0.24546712826197709</v>
      </c>
      <c r="I59" s="30">
        <v>0.2135013242725701</v>
      </c>
    </row>
    <row r="60" spans="1:16" ht="15.75" x14ac:dyDescent="0.5">
      <c r="A60" s="17" t="s">
        <v>196</v>
      </c>
      <c r="B60" s="27">
        <v>411</v>
      </c>
      <c r="C60" s="28">
        <v>7.6782881837118094E-2</v>
      </c>
      <c r="D60" s="29">
        <v>0.22492728089633035</v>
      </c>
      <c r="E60" s="30">
        <v>-0.36964271983366365</v>
      </c>
      <c r="F60" s="30">
        <v>-0.34639560393362939</v>
      </c>
      <c r="G60" s="30">
        <v>0.42088183983196675</v>
      </c>
      <c r="H60" s="30">
        <v>0.48340250997870998</v>
      </c>
      <c r="I60" s="30">
        <v>0.42178135216786855</v>
      </c>
      <c r="J60" t="s">
        <v>5</v>
      </c>
      <c r="K60" t="s">
        <v>6</v>
      </c>
    </row>
    <row r="61" spans="1:16" ht="15.75" x14ac:dyDescent="0.5">
      <c r="A61" s="17" t="s">
        <v>197</v>
      </c>
      <c r="B61" s="27">
        <v>80</v>
      </c>
      <c r="C61" s="28">
        <v>4.1394547909655667E-2</v>
      </c>
      <c r="D61" s="29">
        <v>7.9483778638378549E-2</v>
      </c>
      <c r="E61" s="30">
        <v>8.0122014211812323E-2</v>
      </c>
      <c r="F61" s="30">
        <v>7.6774119027544399E-2</v>
      </c>
      <c r="G61" s="30">
        <v>0.10323045519475259</v>
      </c>
      <c r="H61" s="30">
        <v>0.1304964224278925</v>
      </c>
      <c r="I61" s="30">
        <v>0.10323045519475259</v>
      </c>
      <c r="J61" t="s">
        <v>26</v>
      </c>
      <c r="K61" t="s">
        <v>27</v>
      </c>
      <c r="L61" t="s">
        <v>28</v>
      </c>
    </row>
    <row r="62" spans="1:16" ht="15.75" x14ac:dyDescent="0.5">
      <c r="A62" s="17" t="s">
        <v>198</v>
      </c>
      <c r="B62" s="27">
        <v>163</v>
      </c>
      <c r="C62" s="28">
        <v>3.5173559837035989E-2</v>
      </c>
      <c r="D62" s="29">
        <v>5.6917201129444026E-2</v>
      </c>
      <c r="E62" s="30">
        <v>6.2245457343100524E-2</v>
      </c>
      <c r="F62" s="30">
        <v>5.5565687023099088E-2</v>
      </c>
      <c r="G62" s="30">
        <v>8.7280861578202126E-2</v>
      </c>
      <c r="H62" s="30">
        <v>0.11176986942340433</v>
      </c>
      <c r="I62" s="30">
        <v>9.0814414659642156E-2</v>
      </c>
    </row>
    <row r="63" spans="1:16" ht="15.75" x14ac:dyDescent="0.5">
      <c r="A63" s="17" t="s">
        <v>199</v>
      </c>
      <c r="B63" s="27">
        <v>24</v>
      </c>
      <c r="C63" s="28">
        <v>3.7348747222159438E-2</v>
      </c>
      <c r="D63" s="29">
        <v>9.28619389801566E-2</v>
      </c>
      <c r="E63" s="30">
        <v>9.8065006867718935E-2</v>
      </c>
      <c r="F63" s="30">
        <v>7.7195674039930343E-2</v>
      </c>
      <c r="G63" s="30">
        <v>0.13605403517012829</v>
      </c>
      <c r="H63" s="30">
        <v>0.24059848008098048</v>
      </c>
      <c r="I63" s="30">
        <v>0.14292609081774743</v>
      </c>
      <c r="J63" t="s">
        <v>35</v>
      </c>
    </row>
    <row r="64" spans="1:16" ht="15.75" x14ac:dyDescent="0.5">
      <c r="A64" s="17" t="s">
        <v>200</v>
      </c>
      <c r="B64" s="27">
        <v>21</v>
      </c>
      <c r="C64" s="28">
        <v>4.0450576705955241E-2</v>
      </c>
      <c r="D64" s="29">
        <v>7.2014722526528324E-2</v>
      </c>
      <c r="E64" s="30">
        <v>7.5100188113282132E-2</v>
      </c>
      <c r="F64" s="30">
        <v>6.8943581630769635E-2</v>
      </c>
      <c r="G64" s="30">
        <v>0.11262302343345176</v>
      </c>
      <c r="H64" s="30">
        <v>0.23077128958608992</v>
      </c>
      <c r="I64" s="30">
        <v>0.11344695341388264</v>
      </c>
      <c r="J64" t="s">
        <v>22</v>
      </c>
      <c r="K64" t="s">
        <v>23</v>
      </c>
      <c r="L64" t="s">
        <v>24</v>
      </c>
      <c r="M64" t="s">
        <v>25</v>
      </c>
    </row>
    <row r="65" spans="1:10" ht="15.75" x14ac:dyDescent="0.5">
      <c r="A65" s="17" t="s">
        <v>201</v>
      </c>
      <c r="B65" s="27">
        <v>138</v>
      </c>
      <c r="C65" s="28">
        <v>0.20306171578488968</v>
      </c>
      <c r="D65" s="29">
        <v>0.24760853981794176</v>
      </c>
      <c r="E65" s="30">
        <v>0.25075241854146518</v>
      </c>
      <c r="F65" s="30">
        <v>0.2399791241705945</v>
      </c>
      <c r="G65" s="30">
        <v>0.34024259193090961</v>
      </c>
      <c r="H65" s="30">
        <v>0.63214798449906751</v>
      </c>
      <c r="I65" s="30">
        <v>0.4887952997738953</v>
      </c>
    </row>
    <row r="66" spans="1:10" ht="15.75" x14ac:dyDescent="0.5">
      <c r="A66" s="17" t="s">
        <v>202</v>
      </c>
      <c r="B66" s="27">
        <v>106</v>
      </c>
      <c r="C66" s="28">
        <v>7.2592478574584798E-2</v>
      </c>
      <c r="D66" s="29">
        <v>0.17055043889172522</v>
      </c>
      <c r="E66" s="30">
        <v>0.16251464633756016</v>
      </c>
      <c r="F66" s="30">
        <v>0.13646273704632672</v>
      </c>
      <c r="G66" s="30">
        <v>0.26895479810635547</v>
      </c>
      <c r="H66" s="30">
        <v>0.30438494353805839</v>
      </c>
      <c r="I66" s="30">
        <v>0.27005177842780731</v>
      </c>
      <c r="J66" s="73" t="s">
        <v>16</v>
      </c>
    </row>
    <row r="67" spans="1:10" ht="15.75" x14ac:dyDescent="0.5">
      <c r="A67" s="17" t="s">
        <v>203</v>
      </c>
      <c r="B67" s="27">
        <v>166</v>
      </c>
      <c r="C67" s="28">
        <v>-0.1886315197451896</v>
      </c>
      <c r="D67" s="29">
        <v>0.11650098503602638</v>
      </c>
      <c r="E67" s="30">
        <v>0.1221500826308496</v>
      </c>
      <c r="F67" s="30">
        <v>0.12115255493416222</v>
      </c>
      <c r="G67" s="30">
        <v>0.42364475166790694</v>
      </c>
      <c r="H67" s="30">
        <v>0.51577537275567598</v>
      </c>
      <c r="I67" s="30">
        <v>0.44416390948289936</v>
      </c>
    </row>
    <row r="68" spans="1:10" ht="15.75" x14ac:dyDescent="0.5">
      <c r="A68" s="17" t="s">
        <v>204</v>
      </c>
      <c r="B68" s="27">
        <v>52</v>
      </c>
      <c r="C68" s="28">
        <v>3.099382287416198E-2</v>
      </c>
      <c r="D68" s="29">
        <v>9.2410183492406345E-2</v>
      </c>
      <c r="E68" s="30">
        <v>9.5725328755388167E-2</v>
      </c>
      <c r="F68" s="30">
        <v>8.2395920199793582E-2</v>
      </c>
      <c r="G68" s="30">
        <v>0.15780340142841101</v>
      </c>
      <c r="H68" s="30">
        <v>0.34686812263579586</v>
      </c>
      <c r="I68" s="30">
        <v>0.16923984058201935</v>
      </c>
    </row>
    <row r="69" spans="1:10" ht="15.75" x14ac:dyDescent="0.5">
      <c r="A69" s="17" t="s">
        <v>205</v>
      </c>
      <c r="B69" s="27">
        <v>46</v>
      </c>
      <c r="C69" s="28">
        <v>0.73155531489747616</v>
      </c>
      <c r="D69" s="29">
        <v>2.8947638782838808E-3</v>
      </c>
      <c r="E69" s="30">
        <v>3.2964133665292533E-3</v>
      </c>
      <c r="F69" s="30">
        <v>3.2148050294402973E-3</v>
      </c>
      <c r="G69" s="30">
        <v>9.4657002891123214E-3</v>
      </c>
      <c r="H69" s="30">
        <v>0.12063795268091099</v>
      </c>
      <c r="I69" s="30">
        <v>9.4657002891123214E-3</v>
      </c>
    </row>
    <row r="70" spans="1:10" ht="15.75" x14ac:dyDescent="0.5">
      <c r="A70" s="17" t="s">
        <v>206</v>
      </c>
      <c r="B70" s="27">
        <v>10</v>
      </c>
      <c r="C70" s="28">
        <v>0.17622238815179991</v>
      </c>
      <c r="D70" s="29">
        <v>0.30736172385646293</v>
      </c>
      <c r="E70" s="30">
        <v>0.31269595641597814</v>
      </c>
      <c r="F70" s="30">
        <v>0.24855151247251603</v>
      </c>
      <c r="G70" s="30">
        <v>0.37709732846477739</v>
      </c>
      <c r="H70" s="30">
        <v>0.37803803321269625</v>
      </c>
      <c r="I70" s="30">
        <v>0.37709732846477739</v>
      </c>
    </row>
    <row r="71" spans="1:10" ht="15.75" x14ac:dyDescent="0.5">
      <c r="A71" s="17" t="s">
        <v>207</v>
      </c>
      <c r="B71" s="27">
        <v>22</v>
      </c>
      <c r="C71" s="28">
        <v>-0.12875676282831311</v>
      </c>
      <c r="D71" s="29">
        <v>8.1807289814104123E-2</v>
      </c>
      <c r="E71" s="30">
        <v>5.8821789657243877E-2</v>
      </c>
      <c r="F71" s="30">
        <v>5.7056277644263798E-2</v>
      </c>
      <c r="G71" s="30">
        <v>6.6175562086976045E-2</v>
      </c>
      <c r="H71" s="30">
        <v>0.19185652507628659</v>
      </c>
      <c r="I71" s="30">
        <v>6.6175562086976045E-2</v>
      </c>
    </row>
    <row r="72" spans="1:10" ht="15.75" x14ac:dyDescent="0.5">
      <c r="A72" s="17" t="s">
        <v>208</v>
      </c>
      <c r="B72" s="27">
        <v>11</v>
      </c>
      <c r="C72" s="28">
        <v>4.8034021051947505E-2</v>
      </c>
      <c r="D72" s="29">
        <v>8.3704135450577893E-2</v>
      </c>
      <c r="E72" s="30">
        <v>8.7055373837206199E-2</v>
      </c>
      <c r="F72" s="30">
        <v>7.946407326638065E-2</v>
      </c>
      <c r="G72" s="30">
        <v>0.21955682462058368</v>
      </c>
      <c r="H72" s="30">
        <v>0.38134569182434652</v>
      </c>
      <c r="I72" s="30">
        <v>0.21955682462058368</v>
      </c>
      <c r="J72" t="s">
        <v>57</v>
      </c>
    </row>
    <row r="73" spans="1:10" ht="15.75" x14ac:dyDescent="0.5">
      <c r="A73" s="17" t="s">
        <v>209</v>
      </c>
      <c r="B73" s="27">
        <v>47</v>
      </c>
      <c r="C73" s="28">
        <v>3.9612316018097012E-2</v>
      </c>
      <c r="D73" s="29">
        <v>9.1404182221121885E-2</v>
      </c>
      <c r="E73" s="30">
        <v>9.569755228804841E-2</v>
      </c>
      <c r="F73" s="30">
        <v>8.7505070873217128E-2</v>
      </c>
      <c r="G73" s="30">
        <v>0.12488707237002439</v>
      </c>
      <c r="H73" s="30">
        <v>0.50211282382391798</v>
      </c>
      <c r="I73" s="30">
        <v>0.12528898952024028</v>
      </c>
    </row>
    <row r="74" spans="1:10" ht="15.75" x14ac:dyDescent="0.5">
      <c r="A74" s="17" t="s">
        <v>210</v>
      </c>
      <c r="B74" s="27">
        <v>70</v>
      </c>
      <c r="C74" s="28">
        <v>7.2922866610112824E-2</v>
      </c>
      <c r="D74" s="29">
        <v>0.14113245310297642</v>
      </c>
      <c r="E74" s="30">
        <v>0.14156500959945037</v>
      </c>
      <c r="F74" s="30">
        <v>0.12909663190902299</v>
      </c>
      <c r="G74" s="30">
        <v>0.18145412903527158</v>
      </c>
      <c r="H74" s="30">
        <v>0.40206463510236512</v>
      </c>
      <c r="I74" s="30">
        <v>0.20584921391537322</v>
      </c>
    </row>
    <row r="75" spans="1:10" ht="15.75" x14ac:dyDescent="0.5">
      <c r="A75" s="17" t="s">
        <v>211</v>
      </c>
      <c r="B75" s="27">
        <v>3</v>
      </c>
      <c r="C75" s="28">
        <v>5.3651961368469274E-2</v>
      </c>
      <c r="D75" s="29">
        <v>8.245083006946155E-2</v>
      </c>
      <c r="E75" s="30">
        <v>8.1355095096909857E-2</v>
      </c>
      <c r="F75" s="30">
        <v>7.0499005163249931E-2</v>
      </c>
      <c r="G75" s="30">
        <v>0.1307667251912642</v>
      </c>
      <c r="H75" s="30">
        <v>0.13339503573707889</v>
      </c>
      <c r="I75" s="30">
        <v>0.1307667251912642</v>
      </c>
    </row>
    <row r="76" spans="1:10" ht="15.75" x14ac:dyDescent="0.5">
      <c r="A76" s="17" t="s">
        <v>212</v>
      </c>
      <c r="B76" s="27">
        <v>84</v>
      </c>
      <c r="C76" s="28">
        <v>7.7325496802262209E-2</v>
      </c>
      <c r="D76" s="29">
        <v>0.15046539759430594</v>
      </c>
      <c r="E76" s="30">
        <v>0.14118022066066227</v>
      </c>
      <c r="F76" s="30">
        <v>0.11976691683693527</v>
      </c>
      <c r="G76" s="30">
        <v>0.19597827573023538</v>
      </c>
      <c r="H76" s="30">
        <v>0.32652597734830136</v>
      </c>
      <c r="I76" s="30">
        <v>0.19630348620997556</v>
      </c>
    </row>
    <row r="77" spans="1:10" ht="15.75" x14ac:dyDescent="0.5">
      <c r="A77" s="17" t="s">
        <v>213</v>
      </c>
      <c r="B77" s="27">
        <v>30</v>
      </c>
      <c r="C77" s="28">
        <v>2.9406500585051662E-2</v>
      </c>
      <c r="D77" s="29">
        <v>5.4707837257915545E-2</v>
      </c>
      <c r="E77" s="30">
        <v>5.0464577090695358E-2</v>
      </c>
      <c r="F77" s="30">
        <v>4.0762760433473245E-2</v>
      </c>
      <c r="G77" s="30">
        <v>6.0385331554545396E-2</v>
      </c>
      <c r="H77" s="30">
        <v>0.19243725309951881</v>
      </c>
      <c r="I77" s="30">
        <v>6.0385323994028843E-2</v>
      </c>
    </row>
    <row r="78" spans="1:10" ht="15.75" x14ac:dyDescent="0.5">
      <c r="A78" s="17" t="s">
        <v>214</v>
      </c>
      <c r="B78" s="27">
        <v>7</v>
      </c>
      <c r="C78" s="28">
        <v>5.5573430350718142E-2</v>
      </c>
      <c r="D78" s="29">
        <v>9.8584096350927755E-2</v>
      </c>
      <c r="E78" s="30">
        <v>9.1647722606063187E-2</v>
      </c>
      <c r="F78" s="30">
        <v>7.1511891867027721E-2</v>
      </c>
      <c r="G78" s="30">
        <v>0.11082804601778472</v>
      </c>
      <c r="H78" s="30">
        <v>0.33436844276983263</v>
      </c>
      <c r="I78" s="30">
        <v>0.11082804601778472</v>
      </c>
    </row>
    <row r="79" spans="1:10" ht="15.75" x14ac:dyDescent="0.5">
      <c r="A79" s="17" t="s">
        <v>215</v>
      </c>
      <c r="B79" s="27">
        <v>87</v>
      </c>
      <c r="C79" s="28">
        <v>3.5288104920484217E-2</v>
      </c>
      <c r="D79" s="29">
        <v>9.316470558565243E-2</v>
      </c>
      <c r="E79" s="30">
        <v>9.7633315449216523E-2</v>
      </c>
      <c r="F79" s="30">
        <v>8.1835583569048007E-2</v>
      </c>
      <c r="G79" s="30">
        <v>9.639266580166693E-2</v>
      </c>
      <c r="H79" s="30">
        <v>0.28336000324392546</v>
      </c>
      <c r="I79" s="30">
        <v>9.6834174319479271E-2</v>
      </c>
    </row>
    <row r="80" spans="1:10" ht="15.75" x14ac:dyDescent="0.5">
      <c r="A80" s="17" t="s">
        <v>216</v>
      </c>
      <c r="B80" s="27">
        <v>21</v>
      </c>
      <c r="C80" s="28">
        <v>2.8996985225352767E-2</v>
      </c>
      <c r="D80" s="29">
        <v>5.2828344256131643E-2</v>
      </c>
      <c r="E80" s="30">
        <v>5.0707318079455943E-2</v>
      </c>
      <c r="F80" s="30">
        <v>3.8013830308174193E-2</v>
      </c>
      <c r="G80" s="30">
        <v>7.4030354009059551E-2</v>
      </c>
      <c r="H80" s="30">
        <v>0.26962829399778288</v>
      </c>
      <c r="I80" s="30">
        <v>7.4054926371277002E-2</v>
      </c>
    </row>
    <row r="81" spans="1:11" ht="15.75" x14ac:dyDescent="0.5">
      <c r="A81" s="17" t="s">
        <v>217</v>
      </c>
      <c r="B81" s="27">
        <v>21</v>
      </c>
      <c r="C81" s="28">
        <v>7.464725349364763E-3</v>
      </c>
      <c r="D81" s="29">
        <v>3.001538354666583E-2</v>
      </c>
      <c r="E81" s="30">
        <v>2.2564041955739404E-2</v>
      </c>
      <c r="F81" s="30">
        <v>1.7412990002673098E-2</v>
      </c>
      <c r="G81" s="30">
        <v>4.8646632768446316E-2</v>
      </c>
      <c r="H81" s="30">
        <v>0.23651972625557643</v>
      </c>
      <c r="I81" s="30">
        <v>4.8646632768446316E-2</v>
      </c>
    </row>
    <row r="82" spans="1:11" ht="15.75" x14ac:dyDescent="0.5">
      <c r="A82" s="17" t="s">
        <v>218</v>
      </c>
      <c r="B82" s="27">
        <v>47</v>
      </c>
      <c r="C82" s="28">
        <v>3.3701164111673135E-2</v>
      </c>
      <c r="D82" s="29">
        <v>4.3733342060378967E-2</v>
      </c>
      <c r="E82" s="30">
        <v>4.1168760461223149E-2</v>
      </c>
      <c r="F82" s="30">
        <v>3.7132901721629141E-2</v>
      </c>
      <c r="G82" s="30">
        <v>6.3147231910191587E-2</v>
      </c>
      <c r="H82" s="30">
        <v>0.29712103832768355</v>
      </c>
      <c r="I82" s="30">
        <v>9.4260279822685228E-2</v>
      </c>
    </row>
    <row r="83" spans="1:11" ht="15.75" x14ac:dyDescent="0.5">
      <c r="A83" s="17" t="s">
        <v>219</v>
      </c>
      <c r="B83" s="27">
        <v>137</v>
      </c>
      <c r="C83" s="28">
        <v>3.8776429361743199E-2</v>
      </c>
      <c r="D83" s="29">
        <v>7.0222138130071388E-2</v>
      </c>
      <c r="E83" s="30">
        <v>6.8416120928828136E-2</v>
      </c>
      <c r="F83" s="30">
        <v>5.5486902704297118E-2</v>
      </c>
      <c r="G83" s="30">
        <v>8.8516743313227175E-2</v>
      </c>
      <c r="H83" s="30">
        <v>0.31763916247516483</v>
      </c>
      <c r="I83" s="30">
        <v>8.8875648490498199E-2</v>
      </c>
    </row>
    <row r="84" spans="1:11" ht="15.75" x14ac:dyDescent="0.5">
      <c r="A84" s="17" t="s">
        <v>220</v>
      </c>
      <c r="B84" s="27">
        <v>4</v>
      </c>
      <c r="C84" s="28">
        <v>2.6836887052758485E-2</v>
      </c>
      <c r="D84" s="29">
        <v>7.014947143993315E-2</v>
      </c>
      <c r="E84" s="30">
        <v>7.603546756496353E-2</v>
      </c>
      <c r="F84" s="30">
        <v>6.4470296161019222E-2</v>
      </c>
      <c r="G84" s="30">
        <v>9.8602556794775434E-2</v>
      </c>
      <c r="H84" s="30">
        <v>0.22550531418511627</v>
      </c>
      <c r="I84" s="30">
        <v>0.11629628788910579</v>
      </c>
    </row>
    <row r="85" spans="1:11" ht="15.75" x14ac:dyDescent="0.5">
      <c r="A85" s="17" t="s">
        <v>221</v>
      </c>
      <c r="B85" s="27">
        <v>104</v>
      </c>
      <c r="C85" s="28">
        <v>0.11429900774384739</v>
      </c>
      <c r="D85" s="29">
        <v>0.15647667137921376</v>
      </c>
      <c r="E85" s="30">
        <v>0.15909498864272861</v>
      </c>
      <c r="F85" s="30">
        <v>0.14748885071820556</v>
      </c>
      <c r="G85" s="30">
        <v>0.27611948386448515</v>
      </c>
      <c r="H85" s="30">
        <v>0.41507401279240508</v>
      </c>
      <c r="I85" s="30">
        <v>0.46819219687209818</v>
      </c>
    </row>
    <row r="86" spans="1:11" ht="15.75" x14ac:dyDescent="0.5">
      <c r="A86" s="17" t="s">
        <v>222</v>
      </c>
      <c r="B86" s="27">
        <v>51</v>
      </c>
      <c r="C86" s="28">
        <v>-1.2542022390450377E-2</v>
      </c>
      <c r="D86" s="29">
        <v>6.652962315121036E-2</v>
      </c>
      <c r="E86" s="30">
        <v>7.0680405428166643E-2</v>
      </c>
      <c r="F86" s="30">
        <v>6.7053401102773053E-2</v>
      </c>
      <c r="G86" s="30">
        <v>0.16150766550893769</v>
      </c>
      <c r="H86" s="30">
        <v>0.31863402916321959</v>
      </c>
      <c r="I86" s="30">
        <v>0.30056992593358517</v>
      </c>
    </row>
    <row r="87" spans="1:11" ht="15.75" x14ac:dyDescent="0.5">
      <c r="A87" s="17" t="s">
        <v>223</v>
      </c>
      <c r="B87" s="27">
        <v>14</v>
      </c>
      <c r="C87" s="28">
        <v>2.721166560317016E-3</v>
      </c>
      <c r="D87" s="29">
        <v>7.682552559303317E-2</v>
      </c>
      <c r="E87" s="30">
        <v>0.10585647383068521</v>
      </c>
      <c r="F87" s="30">
        <v>0.10057677761464895</v>
      </c>
      <c r="G87" s="30">
        <v>0.15853661942135552</v>
      </c>
      <c r="H87" s="30">
        <v>0.24416513890847558</v>
      </c>
      <c r="I87" s="30">
        <v>0.15853661942135552</v>
      </c>
    </row>
    <row r="88" spans="1:11" ht="15.75" x14ac:dyDescent="0.5">
      <c r="A88" s="17" t="s">
        <v>224</v>
      </c>
      <c r="B88" s="27">
        <v>14</v>
      </c>
      <c r="C88" s="28">
        <v>9.4745509522305399E-2</v>
      </c>
      <c r="D88" s="29">
        <v>0.12666621793911167</v>
      </c>
      <c r="E88" s="30">
        <v>0.12903179627679121</v>
      </c>
      <c r="F88" s="30">
        <v>0.10345343187936354</v>
      </c>
      <c r="G88" s="30">
        <v>0.1317007303197622</v>
      </c>
      <c r="H88" s="30">
        <v>0.4434707676833099</v>
      </c>
      <c r="I88" s="30">
        <v>0.13279169087977191</v>
      </c>
    </row>
    <row r="89" spans="1:11" ht="15.75" x14ac:dyDescent="0.5">
      <c r="A89" s="17" t="s">
        <v>225</v>
      </c>
      <c r="B89" s="27">
        <v>37</v>
      </c>
      <c r="C89" s="28">
        <v>-2.4384450053044241E-2</v>
      </c>
      <c r="D89" s="29">
        <v>4.3830388451229586E-2</v>
      </c>
      <c r="E89" s="30">
        <v>4.5956587412942382E-2</v>
      </c>
      <c r="F89" s="30">
        <v>3.9462190435613761E-2</v>
      </c>
      <c r="G89" s="30">
        <v>8.8563079672106221E-2</v>
      </c>
      <c r="H89" s="30">
        <v>0.15011057216163784</v>
      </c>
      <c r="I89" s="30">
        <v>8.9255155425659302E-2</v>
      </c>
      <c r="J89" t="s">
        <v>40</v>
      </c>
    </row>
    <row r="90" spans="1:11" ht="15.75" x14ac:dyDescent="0.5">
      <c r="A90" s="17" t="s">
        <v>226</v>
      </c>
      <c r="B90" s="27">
        <v>28</v>
      </c>
      <c r="C90" s="28">
        <v>-6.2960496499105761E-2</v>
      </c>
      <c r="D90" s="29">
        <v>3.6545653342961656E-2</v>
      </c>
      <c r="E90" s="30">
        <v>-9.6777097698595022E-3</v>
      </c>
      <c r="F90" s="30">
        <v>-8.5604469860884914E-3</v>
      </c>
      <c r="G90" s="30">
        <v>0.19277084456504318</v>
      </c>
      <c r="H90" s="30">
        <v>0.49223313781840283</v>
      </c>
      <c r="I90" s="30">
        <v>0.19424716018390345</v>
      </c>
    </row>
    <row r="91" spans="1:11" ht="15.75" x14ac:dyDescent="0.5">
      <c r="A91" s="17" t="s">
        <v>227</v>
      </c>
      <c r="B91" s="27">
        <v>131</v>
      </c>
      <c r="C91" s="28">
        <v>0.14977630283851576</v>
      </c>
      <c r="D91" s="29">
        <v>0.18714831580045199</v>
      </c>
      <c r="E91" s="30">
        <v>0.19008125955246963</v>
      </c>
      <c r="F91" s="30">
        <v>0.17696111902899733</v>
      </c>
      <c r="G91" s="30">
        <v>0.23357725278752547</v>
      </c>
      <c r="H91" s="30">
        <v>0.4403765887464085</v>
      </c>
      <c r="I91" s="30">
        <v>0.3801448462204261</v>
      </c>
    </row>
    <row r="92" spans="1:11" ht="15.75" x14ac:dyDescent="0.5">
      <c r="A92" s="17" t="s">
        <v>228</v>
      </c>
      <c r="B92" s="27">
        <v>82</v>
      </c>
      <c r="C92" s="28">
        <v>3.3192146110200216E-2</v>
      </c>
      <c r="D92" s="29">
        <v>0.12269156376012989</v>
      </c>
      <c r="E92" s="30">
        <v>0.124994770347928</v>
      </c>
      <c r="F92" s="30">
        <v>0.11449534235867875</v>
      </c>
      <c r="G92" s="30">
        <v>0.25677450194556811</v>
      </c>
      <c r="H92" s="30">
        <v>0.56413522354425194</v>
      </c>
      <c r="I92" s="30">
        <v>0.26166881279653442</v>
      </c>
    </row>
    <row r="93" spans="1:11" ht="15.75" x14ac:dyDescent="0.5">
      <c r="A93" s="17" t="s">
        <v>229</v>
      </c>
      <c r="B93" s="27">
        <v>223</v>
      </c>
      <c r="C93" s="28">
        <v>1.6469810597856194</v>
      </c>
      <c r="D93" s="29">
        <v>-2.3356664632153633E-3</v>
      </c>
      <c r="E93" s="30">
        <v>0</v>
      </c>
      <c r="F93" s="30">
        <v>0</v>
      </c>
      <c r="G93" s="30">
        <v>0</v>
      </c>
      <c r="H93" s="30">
        <v>9.9997753313805948E-2</v>
      </c>
      <c r="I93" s="30">
        <v>1.3994930686232185E-4</v>
      </c>
    </row>
    <row r="94" spans="1:11" ht="15.75" x14ac:dyDescent="0.5">
      <c r="A94" s="17" t="s">
        <v>230</v>
      </c>
      <c r="B94" s="27">
        <v>12</v>
      </c>
      <c r="C94" s="28">
        <v>0.24691659616436931</v>
      </c>
      <c r="D94" s="29">
        <v>0.40074300512742811</v>
      </c>
      <c r="E94" s="30">
        <v>0.40372748198579694</v>
      </c>
      <c r="F94" s="30">
        <v>0.34627080497500617</v>
      </c>
      <c r="G94" s="30">
        <v>0.41504784015086915</v>
      </c>
      <c r="H94" s="30">
        <v>0.58513422689849404</v>
      </c>
      <c r="I94" s="30">
        <v>0.4244552933990533</v>
      </c>
    </row>
    <row r="95" spans="1:11" ht="15.75" x14ac:dyDescent="0.5">
      <c r="A95" s="17" t="s">
        <v>84</v>
      </c>
      <c r="B95" s="27">
        <v>22</v>
      </c>
      <c r="C95" s="28">
        <v>3.3596192922304376E-2</v>
      </c>
      <c r="D95" s="29">
        <v>5.9129005601211676E-2</v>
      </c>
      <c r="E95" s="30">
        <v>6.1103630051550215E-2</v>
      </c>
      <c r="F95" s="30">
        <v>4.8146278028993482E-2</v>
      </c>
      <c r="G95" s="30">
        <v>8.5222762859459483E-2</v>
      </c>
      <c r="H95" s="30">
        <v>9.8354763500166129E-2</v>
      </c>
      <c r="I95" s="30">
        <v>8.5336222624122521E-2</v>
      </c>
      <c r="J95" t="s">
        <v>49</v>
      </c>
      <c r="K95" t="s">
        <v>54</v>
      </c>
    </row>
    <row r="96" spans="1:11" ht="15.75" x14ac:dyDescent="0.5">
      <c r="A96" s="17" t="s">
        <v>231</v>
      </c>
      <c r="B96" s="27">
        <v>28</v>
      </c>
      <c r="C96" s="28">
        <v>3.1715381114124967E-2</v>
      </c>
      <c r="D96" s="29">
        <v>9.0528769856145372E-2</v>
      </c>
      <c r="E96" s="30">
        <v>0.11426298987577573</v>
      </c>
      <c r="F96" s="30">
        <v>8.2351750974621801E-2</v>
      </c>
      <c r="G96" s="30">
        <v>0.13292096312194485</v>
      </c>
      <c r="H96" s="30">
        <v>0.19707245004306087</v>
      </c>
      <c r="I96" s="30">
        <v>0.13292096312194485</v>
      </c>
      <c r="J96" t="s">
        <v>53</v>
      </c>
    </row>
    <row r="97" spans="1:11" ht="15.75" x14ac:dyDescent="0.5">
      <c r="A97" s="17" t="s">
        <v>232</v>
      </c>
      <c r="B97" s="27">
        <v>20</v>
      </c>
      <c r="C97" s="28">
        <v>6.2759330455208998E-2</v>
      </c>
      <c r="D97" s="29">
        <v>0.17475588541188944</v>
      </c>
      <c r="E97" s="30">
        <v>0.17512476355430212</v>
      </c>
      <c r="F97" s="30">
        <v>0.1227184191058911</v>
      </c>
      <c r="G97" s="30">
        <v>0.27321401087924779</v>
      </c>
      <c r="H97" s="30">
        <v>0.27676546810458874</v>
      </c>
      <c r="I97" s="30">
        <v>0.27361510346789625</v>
      </c>
      <c r="J97" t="s">
        <v>9</v>
      </c>
      <c r="K97" t="s">
        <v>60</v>
      </c>
    </row>
    <row r="98" spans="1:11" ht="15.75" x14ac:dyDescent="0.5">
      <c r="A98" s="17" t="s">
        <v>233</v>
      </c>
      <c r="B98" s="27">
        <v>20</v>
      </c>
      <c r="C98" s="28">
        <v>0.14200298755714233</v>
      </c>
      <c r="D98" s="29">
        <v>0.29100721084903985</v>
      </c>
      <c r="E98" s="30">
        <v>0.29176320324252436</v>
      </c>
      <c r="F98" s="30">
        <v>0.24939786445610521</v>
      </c>
      <c r="G98" s="30">
        <v>0.4249985433010387</v>
      </c>
      <c r="H98" s="30">
        <v>0.47675884102760463</v>
      </c>
      <c r="I98" s="30">
        <v>0.425834158796078</v>
      </c>
    </row>
    <row r="99" spans="1:11" s="2" customFormat="1" ht="15.75" x14ac:dyDescent="0.5">
      <c r="A99" s="33" t="s">
        <v>234</v>
      </c>
      <c r="B99" s="34">
        <v>7766</v>
      </c>
      <c r="C99" s="35">
        <v>8.0558799152081598E-2</v>
      </c>
      <c r="D99" s="36">
        <v>0.10574477322165908</v>
      </c>
      <c r="E99" s="37">
        <v>9.6560067643876063E-2</v>
      </c>
      <c r="F99" s="37">
        <v>8.6597449697802586E-2</v>
      </c>
      <c r="G99" s="37">
        <v>0.14708224438707229</v>
      </c>
      <c r="H99" s="37">
        <v>0.3001056125231743</v>
      </c>
      <c r="I99" s="37">
        <v>0.16758377323748369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K26"/>
  <sheetViews>
    <sheetView workbookViewId="0"/>
  </sheetViews>
  <sheetFormatPr defaultColWidth="9.1328125" defaultRowHeight="14.25" x14ac:dyDescent="0.45"/>
  <cols>
    <col min="1" max="1" width="34.3984375" style="80" customWidth="1"/>
    <col min="2" max="2" width="32" style="80" customWidth="1"/>
    <col min="3" max="3" width="22.59765625" style="80" customWidth="1"/>
    <col min="4" max="4" width="36.86328125" style="80" customWidth="1"/>
    <col min="5" max="5" width="15.265625" style="80" customWidth="1"/>
    <col min="6" max="6" width="17.3984375" style="80" customWidth="1"/>
    <col min="7" max="7" width="16" style="80" customWidth="1"/>
    <col min="8" max="8" width="11.59765625" style="80" customWidth="1"/>
    <col min="9" max="9" width="15.265625" style="80" customWidth="1"/>
    <col min="10" max="10" width="13.59765625" style="80" customWidth="1"/>
    <col min="11" max="11" width="10" style="80" customWidth="1"/>
    <col min="12" max="16384" width="9.1328125" style="80"/>
  </cols>
  <sheetData>
    <row r="1" spans="1:11" ht="14.65" thickBot="1" x14ac:dyDescent="0.5">
      <c r="A1" s="1" t="s">
        <v>325</v>
      </c>
    </row>
    <row r="2" spans="1:11" ht="28.5" x14ac:dyDescent="0.45">
      <c r="A2" s="81" t="s">
        <v>108</v>
      </c>
      <c r="B2" s="82" t="s">
        <v>297</v>
      </c>
      <c r="C2" s="82" t="s">
        <v>298</v>
      </c>
      <c r="D2" s="82" t="s">
        <v>299</v>
      </c>
      <c r="E2" s="82" t="s">
        <v>300</v>
      </c>
      <c r="F2" s="82" t="s">
        <v>301</v>
      </c>
      <c r="G2" s="82" t="s">
        <v>302</v>
      </c>
      <c r="H2" s="78" t="s">
        <v>341</v>
      </c>
      <c r="I2" s="78" t="s">
        <v>342</v>
      </c>
      <c r="J2" s="78" t="s">
        <v>343</v>
      </c>
      <c r="K2" s="79" t="s">
        <v>344</v>
      </c>
    </row>
    <row r="3" spans="1:11" x14ac:dyDescent="0.45">
      <c r="A3" s="83" t="s">
        <v>109</v>
      </c>
      <c r="B3" s="84">
        <f>SUM('Fraction Energy Inputs'!M29:M30)/SUM('Fraction Energy Inputs'!$G29:$G30)</f>
        <v>-6.3945280578089916E-2</v>
      </c>
      <c r="C3" s="84">
        <f>SUM('Fraction Energy Inputs'!N29:N30)/SUM('Fraction Energy Inputs'!$G29:$G30)</f>
        <v>-1.7413984898333193E-2</v>
      </c>
      <c r="D3" s="84">
        <f>SUM('Fraction Energy Inputs'!O29:O30)/SUM('Fraction Energy Inputs'!$G29:$G30)</f>
        <v>-1.0645796435823125E-2</v>
      </c>
      <c r="E3" s="85">
        <v>0</v>
      </c>
      <c r="F3" s="84">
        <f>SUM('Fraction Energy Inputs'!P29:P30)/SUM('Fraction Energy Inputs'!$G29:$G30)</f>
        <v>-4.7518323163872764E-2</v>
      </c>
      <c r="G3" s="85">
        <v>0</v>
      </c>
      <c r="H3" s="85">
        <v>0</v>
      </c>
      <c r="I3" s="85">
        <v>0</v>
      </c>
      <c r="J3" s="85">
        <v>0</v>
      </c>
      <c r="K3" s="86">
        <v>0</v>
      </c>
    </row>
    <row r="4" spans="1:11" x14ac:dyDescent="0.45">
      <c r="A4" s="112" t="s">
        <v>110</v>
      </c>
      <c r="B4" s="107">
        <f>SUM('Fraction Energy Inputs'!M4:M5,'Fraction Energy Inputs'!M9,'Fraction Energy Inputs'!M19:M20)/SUM('Fraction Energy Inputs'!$G4:$G5,'Fraction Energy Inputs'!$G9,'Fraction Energy Inputs'!$G19:$G20)</f>
        <v>-1.6874481079900512E-3</v>
      </c>
      <c r="C4" s="107">
        <f>SUM('Fraction Energy Inputs'!N4:N5,'Fraction Energy Inputs'!N9,'Fraction Energy Inputs'!N19:N20)/SUM('Fraction Energy Inputs'!$G4:$G5,'Fraction Energy Inputs'!$G9,'Fraction Energy Inputs'!$G19:$G20)</f>
        <v>-4.7507079742136347E-5</v>
      </c>
      <c r="D4" s="107">
        <f>SUM('Fraction Energy Inputs'!O4:O5,'Fraction Energy Inputs'!O9,'Fraction Energy Inputs'!O19:O20)/SUM('Fraction Energy Inputs'!$G4:$G5,'Fraction Energy Inputs'!$G9,'Fraction Energy Inputs'!$G19:$G20)</f>
        <v>-5.8983826091903377E-2</v>
      </c>
      <c r="E4" s="108">
        <v>0</v>
      </c>
      <c r="F4" s="107">
        <f>SUM('Fraction Energy Inputs'!P4:P5,'Fraction Energy Inputs'!P9,'Fraction Energy Inputs'!P19:P20)/SUM('Fraction Energy Inputs'!$G4:$G5,'Fraction Energy Inputs'!$G9,'Fraction Energy Inputs'!$G19:$G20)</f>
        <v>-2.5390619036039147E-2</v>
      </c>
      <c r="G4" s="108">
        <v>0</v>
      </c>
      <c r="H4" s="108">
        <v>0</v>
      </c>
      <c r="I4" s="108">
        <v>0</v>
      </c>
      <c r="J4" s="108">
        <v>0</v>
      </c>
      <c r="K4" s="109">
        <v>0</v>
      </c>
    </row>
    <row r="5" spans="1:11" x14ac:dyDescent="0.45">
      <c r="A5" s="83" t="s">
        <v>111</v>
      </c>
      <c r="B5" s="84">
        <f>SUM('Fraction Energy Inputs'!M33,'Fraction Energy Inputs'!M35)/SUM('Fraction Energy Inputs'!$G33,'Fraction Energy Inputs'!$G35)</f>
        <v>-7.0789462339587703E-2</v>
      </c>
      <c r="C5" s="84">
        <f>SUM('Fraction Energy Inputs'!N33,'Fraction Energy Inputs'!N35)/SUM('Fraction Energy Inputs'!$G33,'Fraction Energy Inputs'!$G35)</f>
        <v>-5.7157152886720469E-3</v>
      </c>
      <c r="D5" s="84">
        <f>SUM('Fraction Energy Inputs'!O33,'Fraction Energy Inputs'!O35)/SUM('Fraction Energy Inputs'!$G33,'Fraction Energy Inputs'!$G35)</f>
        <v>-3.8893143113722439E-2</v>
      </c>
      <c r="E5" s="85">
        <v>0</v>
      </c>
      <c r="F5" s="84">
        <f>SUM('Fraction Energy Inputs'!P33,'Fraction Energy Inputs'!P35)/SUM('Fraction Energy Inputs'!$G33,'Fraction Energy Inputs'!$G35)</f>
        <v>-3.4984119439285801E-3</v>
      </c>
      <c r="G5" s="85">
        <v>0</v>
      </c>
      <c r="H5" s="85">
        <v>0</v>
      </c>
      <c r="I5" s="85">
        <v>0</v>
      </c>
      <c r="J5" s="85">
        <v>0</v>
      </c>
      <c r="K5" s="86">
        <v>0</v>
      </c>
    </row>
    <row r="6" spans="1:11" x14ac:dyDescent="0.45">
      <c r="A6" s="83" t="s">
        <v>112</v>
      </c>
      <c r="B6" s="84">
        <f>SUM('Fraction Energy Inputs'!M21:M27)/SUM('Fraction Energy Inputs'!$G21:$G27)</f>
        <v>-2.6358055621134361E-2</v>
      </c>
      <c r="C6" s="84">
        <f>SUM('Fraction Energy Inputs'!N21:N27)/SUM('Fraction Energy Inputs'!$G21:$G27)</f>
        <v>-5.0496728936063478E-4</v>
      </c>
      <c r="D6" s="84">
        <f>SUM('Fraction Energy Inputs'!O21:O27)/SUM('Fraction Energy Inputs'!$G21:$G27)</f>
        <v>-2.2011394354760034E-2</v>
      </c>
      <c r="E6" s="85">
        <v>0</v>
      </c>
      <c r="F6" s="84">
        <f>SUM('Fraction Energy Inputs'!P21:P27)/SUM('Fraction Energy Inputs'!$G21:$G27)</f>
        <v>-3.7501015971178046E-2</v>
      </c>
      <c r="G6" s="85">
        <v>0</v>
      </c>
      <c r="H6" s="85">
        <v>0</v>
      </c>
      <c r="I6" s="85">
        <v>0</v>
      </c>
      <c r="J6" s="85">
        <v>0</v>
      </c>
      <c r="K6" s="86">
        <v>0</v>
      </c>
    </row>
    <row r="7" spans="1:11" x14ac:dyDescent="0.45">
      <c r="A7" s="112" t="s">
        <v>86</v>
      </c>
      <c r="B7" s="107">
        <f>SUM('Fraction Energy Inputs'!M6:M7)/SUM('Fraction Energy Inputs'!$G6:$G7)</f>
        <v>-1.2455683034066425E-2</v>
      </c>
      <c r="C7" s="107">
        <f>SUM('Fraction Energy Inputs'!N6:N7)/SUM('Fraction Energy Inputs'!$G6:$G7)</f>
        <v>-2.6121812607430556E-5</v>
      </c>
      <c r="D7" s="107">
        <f>SUM('Fraction Energy Inputs'!O6:O7)/SUM('Fraction Energy Inputs'!$G6:$G7)</f>
        <v>-7.3231359449365419E-3</v>
      </c>
      <c r="E7" s="108">
        <v>0</v>
      </c>
      <c r="F7" s="107">
        <f>SUM('Fraction Energy Inputs'!P6:P7)/SUM('Fraction Energy Inputs'!$G6:$G7)</f>
        <v>-6.6574590510800969E-3</v>
      </c>
      <c r="G7" s="108">
        <v>0</v>
      </c>
      <c r="H7" s="108">
        <v>0</v>
      </c>
      <c r="I7" s="108">
        <v>0</v>
      </c>
      <c r="J7" s="108">
        <v>0</v>
      </c>
      <c r="K7" s="109">
        <v>0</v>
      </c>
    </row>
    <row r="8" spans="1:11" x14ac:dyDescent="0.45">
      <c r="A8" s="83" t="s">
        <v>113</v>
      </c>
      <c r="B8" s="85">
        <v>0</v>
      </c>
      <c r="C8" s="85">
        <v>0</v>
      </c>
      <c r="D8" s="85">
        <v>0</v>
      </c>
      <c r="E8" s="85">
        <v>0</v>
      </c>
      <c r="F8" s="85">
        <v>0</v>
      </c>
      <c r="G8" s="85">
        <v>0</v>
      </c>
      <c r="H8" s="85">
        <v>0</v>
      </c>
      <c r="I8" s="85">
        <v>0</v>
      </c>
      <c r="J8" s="85">
        <v>0</v>
      </c>
      <c r="K8" s="86">
        <v>0</v>
      </c>
    </row>
    <row r="9" spans="1:11" x14ac:dyDescent="0.45">
      <c r="A9" s="83" t="s">
        <v>338</v>
      </c>
      <c r="B9" s="84">
        <f>SUM('Fraction Energy Inputs'!M2:M3)/SUM('Fraction Energy Inputs'!$G2:$G3)</f>
        <v>-1.0685548200132476E-2</v>
      </c>
      <c r="C9" s="84">
        <f>SUM('Fraction Energy Inputs'!N2:N3)/SUM('Fraction Energy Inputs'!$G2:$G3)</f>
        <v>-1.1627364744431421E-5</v>
      </c>
      <c r="D9" s="84">
        <f>SUM('Fraction Energy Inputs'!O2:O3)/SUM('Fraction Energy Inputs'!$G2:$G3)</f>
        <v>-1.2402522394060185E-3</v>
      </c>
      <c r="E9" s="85">
        <v>0</v>
      </c>
      <c r="F9" s="84">
        <f>SUM('Fraction Energy Inputs'!P2:P3)/SUM('Fraction Energy Inputs'!$G2:$G3)</f>
        <v>-1.7615457587813604E-2</v>
      </c>
      <c r="G9" s="85">
        <v>0</v>
      </c>
      <c r="H9" s="85">
        <v>0</v>
      </c>
      <c r="I9" s="85">
        <v>0</v>
      </c>
      <c r="J9" s="85">
        <v>0</v>
      </c>
      <c r="K9" s="86">
        <v>0</v>
      </c>
    </row>
    <row r="10" spans="1:11" ht="14.65" thickBot="1" x14ac:dyDescent="0.5">
      <c r="A10" s="83" t="s">
        <v>114</v>
      </c>
      <c r="B10" s="84">
        <f>SUMIF('Fraction Energy Inputs'!$Q2:$Q53,"yes",'Fraction Energy Inputs'!M2:M53)/SUMIF('Fraction Energy Inputs'!$Q2:$Q53,"yes",'Fraction Energy Inputs'!$G2:$G53)</f>
        <v>-1.2161143187168622E-2</v>
      </c>
      <c r="C10" s="84">
        <f>SUMIF('Fraction Energy Inputs'!$Q2:$Q53,"yes",'Fraction Energy Inputs'!N2:N53)/SUMIF('Fraction Energy Inputs'!$Q2:$Q53,"yes",'Fraction Energy Inputs'!$G2:$G53)</f>
        <v>-9.3218646684516127E-4</v>
      </c>
      <c r="D10" s="84">
        <f>SUMIF('Fraction Energy Inputs'!$Q2:$Q53,"yes",'Fraction Energy Inputs'!O2:O53)/SUMIF('Fraction Energy Inputs'!$Q2:$Q53,"yes",'Fraction Energy Inputs'!$G2:$G53)</f>
        <v>-4.8012384186344459E-3</v>
      </c>
      <c r="E10" s="85">
        <v>0</v>
      </c>
      <c r="F10" s="84">
        <f>SUMIF('Fraction Energy Inputs'!$Q2:$Q53,"yes",'Fraction Energy Inputs'!P2:P53)/SUMIF('Fraction Energy Inputs'!$Q2:$Q53,"yes",'Fraction Energy Inputs'!$G2:$G53)</f>
        <v>-6.0299565691776013E-3</v>
      </c>
      <c r="G10" s="85">
        <v>0</v>
      </c>
      <c r="H10" s="85">
        <v>0</v>
      </c>
      <c r="I10" s="85">
        <v>0</v>
      </c>
      <c r="J10" s="85">
        <v>0</v>
      </c>
      <c r="K10" s="86">
        <v>0</v>
      </c>
    </row>
    <row r="11" spans="1:11" ht="14.65" thickBot="1" x14ac:dyDescent="0.5">
      <c r="A11" s="87" t="s">
        <v>303</v>
      </c>
      <c r="B11" s="88">
        <f>SUM('Fraction Energy Inputs'!M2:M53)/SUM('Fraction Energy Inputs'!$G2:$G53)</f>
        <v>-7.6417344411074525E-3</v>
      </c>
      <c r="C11" s="88">
        <f>SUM('Fraction Energy Inputs'!N2:N53)/SUM('Fraction Energy Inputs'!$G2:$G53)</f>
        <v>-2.4493425997817992E-4</v>
      </c>
      <c r="D11" s="88">
        <f>SUM('Fraction Energy Inputs'!O2:O53)/SUM('Fraction Energy Inputs'!$G2:$G53)</f>
        <v>-4.3155749501956747E-3</v>
      </c>
      <c r="E11" s="89">
        <v>0</v>
      </c>
      <c r="F11" s="88">
        <f>SUM('Fraction Energy Inputs'!P2:P53)/SUM('Fraction Energy Inputs'!$G2:$G53)</f>
        <v>-7.3418521662943917E-3</v>
      </c>
      <c r="G11" s="89">
        <v>0</v>
      </c>
      <c r="H11" s="89">
        <v>0</v>
      </c>
      <c r="I11" s="89">
        <v>0</v>
      </c>
      <c r="J11" s="89">
        <v>0</v>
      </c>
      <c r="K11" s="90">
        <v>0</v>
      </c>
    </row>
    <row r="13" spans="1:11" x14ac:dyDescent="0.45">
      <c r="A13" s="110" t="s">
        <v>350</v>
      </c>
      <c r="B13" s="111"/>
    </row>
    <row r="14" spans="1:11" x14ac:dyDescent="0.45">
      <c r="A14" s="100" t="s">
        <v>351</v>
      </c>
    </row>
    <row r="16" spans="1:11" ht="14.65" thickBot="1" x14ac:dyDescent="0.5">
      <c r="A16" s="1" t="s">
        <v>326</v>
      </c>
    </row>
    <row r="17" spans="1:4" s="1" customFormat="1" ht="28.5" x14ac:dyDescent="0.45">
      <c r="A17" s="91" t="s">
        <v>108</v>
      </c>
      <c r="B17" s="14" t="s">
        <v>120</v>
      </c>
      <c r="C17" s="14" t="s">
        <v>100</v>
      </c>
      <c r="D17" s="19" t="s">
        <v>122</v>
      </c>
    </row>
    <row r="18" spans="1:4" x14ac:dyDescent="0.45">
      <c r="A18" s="92" t="s">
        <v>109</v>
      </c>
      <c r="B18" s="93">
        <f>'Table 8'!H24</f>
        <v>-3.9000000000000005E-4</v>
      </c>
      <c r="C18" s="94">
        <f>'Fraction Nonenergy Inputs'!K2</f>
        <v>0.8312897399321415</v>
      </c>
      <c r="D18" s="95">
        <f>B18*C18</f>
        <v>-3.2420299857353522E-4</v>
      </c>
    </row>
    <row r="19" spans="1:4" x14ac:dyDescent="0.45">
      <c r="A19" s="92" t="s">
        <v>110</v>
      </c>
      <c r="B19" s="96">
        <f>SUM('Table 8'!B9*'Table 8'!H9,'Table 8'!B20*'Table 8'!H20,'Table 8'!B21*'Table 8'!H21)/SUM('Table 8'!B9,'Table 8'!B20,'Table 8'!B21)</f>
        <v>-6.4678449662270822E-3</v>
      </c>
      <c r="C19" s="94">
        <f>'Fraction Nonenergy Inputs'!K3</f>
        <v>0.5205249022238444</v>
      </c>
      <c r="D19" s="95">
        <f t="shared" ref="D19:D25" si="0">B19*C19</f>
        <v>-3.366674368644336E-3</v>
      </c>
    </row>
    <row r="20" spans="1:4" x14ac:dyDescent="0.45">
      <c r="A20" s="92" t="s">
        <v>111</v>
      </c>
      <c r="B20" s="96">
        <f>'Table 8'!H12</f>
        <v>-6.6E-4</v>
      </c>
      <c r="C20" s="94">
        <f>'Fraction Nonenergy Inputs'!K4</f>
        <v>0.87523952498855118</v>
      </c>
      <c r="D20" s="95">
        <f t="shared" si="0"/>
        <v>-5.7765808649244373E-4</v>
      </c>
    </row>
    <row r="21" spans="1:4" x14ac:dyDescent="0.45">
      <c r="A21" s="92" t="s">
        <v>112</v>
      </c>
      <c r="B21" s="96">
        <f>'Table 8'!H10</f>
        <v>-6.2E-4</v>
      </c>
      <c r="C21" s="94">
        <f>'Fraction Nonenergy Inputs'!K5</f>
        <v>0.91248689641698777</v>
      </c>
      <c r="D21" s="95">
        <f t="shared" si="0"/>
        <v>-5.6574187577853241E-4</v>
      </c>
    </row>
    <row r="22" spans="1:4" x14ac:dyDescent="0.45">
      <c r="A22" s="92" t="s">
        <v>86</v>
      </c>
      <c r="B22" s="96">
        <f>SUM('Table 8'!B19*'Table 8'!H19,'Table 8'!B22*'Table 8'!H22)/SUM('Table 8'!B19,'Table 8'!B22)</f>
        <v>-8.7608333333333323E-3</v>
      </c>
      <c r="C22" s="94">
        <f>'Fraction Nonenergy Inputs'!K6</f>
        <v>0.95086980811389588</v>
      </c>
      <c r="D22" s="95">
        <f t="shared" si="0"/>
        <v>-8.3304119105844891E-3</v>
      </c>
    </row>
    <row r="23" spans="1:4" x14ac:dyDescent="0.45">
      <c r="A23" s="92" t="s">
        <v>113</v>
      </c>
      <c r="B23" s="97">
        <v>0</v>
      </c>
      <c r="C23" s="98" t="str">
        <f>'Fraction Nonenergy Inputs'!K7</f>
        <v>n/a</v>
      </c>
      <c r="D23" s="99">
        <f>B23</f>
        <v>0</v>
      </c>
    </row>
    <row r="24" spans="1:4" x14ac:dyDescent="0.45">
      <c r="A24" s="100" t="s">
        <v>338</v>
      </c>
      <c r="B24" s="101">
        <f>'Table 8'!H18</f>
        <v>-2.7E-4</v>
      </c>
      <c r="C24" s="94">
        <f>'Fraction Nonenergy Inputs'!K8</f>
        <v>0.96360482094569389</v>
      </c>
      <c r="D24" s="95">
        <f t="shared" si="0"/>
        <v>-2.6017330165533736E-4</v>
      </c>
    </row>
    <row r="25" spans="1:4" ht="14.65" thickBot="1" x14ac:dyDescent="0.5">
      <c r="A25" s="92" t="s">
        <v>114</v>
      </c>
      <c r="B25" s="96">
        <f>(SUMPRODUCT('Table 8'!B5:B8,'Table 8'!H5:H8)+'Table 8'!B11*'Table 8'!H11+SUMPRODUCT('Table 8'!B13:B16,'Table 8'!H13:H16))/SUM('Table 8'!B5:B8,'Table 8'!B11,'Table 8'!B13:B16)</f>
        <v>-2.3358361250268926E-4</v>
      </c>
      <c r="C25" s="94">
        <f>'Fraction Nonenergy Inputs'!K9</f>
        <v>0.96811989946032595</v>
      </c>
      <c r="D25" s="102">
        <f t="shared" si="0"/>
        <v>-2.2613694345168328E-4</v>
      </c>
    </row>
    <row r="26" spans="1:4" x14ac:dyDescent="0.45">
      <c r="A26" s="103" t="s">
        <v>121</v>
      </c>
      <c r="B26" s="10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22"/>
  <sheetViews>
    <sheetView workbookViewId="0"/>
  </sheetViews>
  <sheetFormatPr defaultRowHeight="14.25" x14ac:dyDescent="0.45"/>
  <cols>
    <col min="1" max="1" width="36.265625" customWidth="1"/>
    <col min="2" max="5" width="15.73046875" customWidth="1"/>
    <col min="6" max="6" width="20.59765625" customWidth="1"/>
    <col min="7" max="7" width="15.73046875" customWidth="1"/>
    <col min="8" max="8" width="12.265625" customWidth="1"/>
    <col min="9" max="9" width="15.3984375" customWidth="1"/>
    <col min="10" max="10" width="14.1328125" customWidth="1"/>
    <col min="11" max="11" width="11.1328125" customWidth="1"/>
  </cols>
  <sheetData>
    <row r="1" spans="1:11" ht="28.5" x14ac:dyDescent="0.45">
      <c r="A1" s="67" t="s">
        <v>353</v>
      </c>
      <c r="B1" s="68" t="s">
        <v>329</v>
      </c>
      <c r="C1" s="68" t="s">
        <v>330</v>
      </c>
      <c r="D1" s="68" t="s">
        <v>331</v>
      </c>
      <c r="E1" s="68" t="s">
        <v>332</v>
      </c>
      <c r="F1" s="68" t="s">
        <v>334</v>
      </c>
      <c r="G1" s="68" t="s">
        <v>333</v>
      </c>
      <c r="H1" s="77" t="s">
        <v>341</v>
      </c>
      <c r="I1" s="77" t="s">
        <v>342</v>
      </c>
      <c r="J1" s="77" t="s">
        <v>343</v>
      </c>
      <c r="K1" s="77" t="s">
        <v>344</v>
      </c>
    </row>
    <row r="2" spans="1:11" ht="15.75" x14ac:dyDescent="0.5">
      <c r="A2" s="69" t="s">
        <v>109</v>
      </c>
      <c r="B2" s="66">
        <f>Results!B3</f>
        <v>-6.3945280578089916E-2</v>
      </c>
      <c r="C2" s="66">
        <f>Results!C3</f>
        <v>-1.7413984898333193E-2</v>
      </c>
      <c r="D2" s="66">
        <f>Results!D3</f>
        <v>-1.0645796435823125E-2</v>
      </c>
      <c r="E2">
        <f>Results!E3</f>
        <v>0</v>
      </c>
      <c r="F2" s="66">
        <f>Results!F3</f>
        <v>-4.7518323163872764E-2</v>
      </c>
      <c r="G2">
        <f>Results!G3</f>
        <v>0</v>
      </c>
      <c r="H2">
        <f>Results!H3</f>
        <v>0</v>
      </c>
      <c r="I2">
        <f>Results!I3</f>
        <v>0</v>
      </c>
      <c r="J2">
        <f>Results!J3</f>
        <v>0</v>
      </c>
      <c r="K2">
        <f>Results!K3</f>
        <v>0</v>
      </c>
    </row>
    <row r="3" spans="1:11" ht="15.75" x14ac:dyDescent="0.5">
      <c r="A3" s="69" t="s">
        <v>110</v>
      </c>
      <c r="B3" s="66">
        <f>Results!B4</f>
        <v>-1.6874481079900512E-3</v>
      </c>
      <c r="C3" s="66">
        <f>Results!C4</f>
        <v>-4.7507079742136347E-5</v>
      </c>
      <c r="D3" s="66">
        <f>Results!D4</f>
        <v>-5.8983826091903377E-2</v>
      </c>
      <c r="E3">
        <f>Results!E4</f>
        <v>0</v>
      </c>
      <c r="F3" s="66">
        <f>Results!F4</f>
        <v>-2.5390619036039147E-2</v>
      </c>
      <c r="G3">
        <f>Results!G4</f>
        <v>0</v>
      </c>
      <c r="H3">
        <f>Results!H4</f>
        <v>0</v>
      </c>
      <c r="I3">
        <f>Results!I4</f>
        <v>0</v>
      </c>
      <c r="J3">
        <f>Results!J4</f>
        <v>0</v>
      </c>
      <c r="K3">
        <f>Results!K4</f>
        <v>0</v>
      </c>
    </row>
    <row r="4" spans="1:11" ht="15.75" x14ac:dyDescent="0.5">
      <c r="A4" s="69" t="s">
        <v>111</v>
      </c>
      <c r="B4" s="66">
        <f>Results!B5</f>
        <v>-7.0789462339587703E-2</v>
      </c>
      <c r="C4" s="66">
        <f>Results!C5</f>
        <v>-5.7157152886720469E-3</v>
      </c>
      <c r="D4" s="66">
        <f>Results!D5</f>
        <v>-3.8893143113722439E-2</v>
      </c>
      <c r="E4">
        <f>Results!E5</f>
        <v>0</v>
      </c>
      <c r="F4" s="66">
        <f>Results!F5</f>
        <v>-3.4984119439285801E-3</v>
      </c>
      <c r="G4">
        <f>Results!G5</f>
        <v>0</v>
      </c>
      <c r="H4">
        <f>Results!H5</f>
        <v>0</v>
      </c>
      <c r="I4">
        <f>Results!I5</f>
        <v>0</v>
      </c>
      <c r="J4">
        <f>Results!J5</f>
        <v>0</v>
      </c>
      <c r="K4">
        <f>Results!K5</f>
        <v>0</v>
      </c>
    </row>
    <row r="5" spans="1:11" ht="15.75" x14ac:dyDescent="0.5">
      <c r="A5" s="69" t="s">
        <v>112</v>
      </c>
      <c r="B5" s="66">
        <f>Results!B6</f>
        <v>-2.6358055621134361E-2</v>
      </c>
      <c r="C5" s="66">
        <f>Results!C6</f>
        <v>-5.0496728936063478E-4</v>
      </c>
      <c r="D5" s="66">
        <f>Results!D6</f>
        <v>-2.2011394354760034E-2</v>
      </c>
      <c r="E5">
        <f>Results!E6</f>
        <v>0</v>
      </c>
      <c r="F5" s="66">
        <f>Results!F6</f>
        <v>-3.7501015971178046E-2</v>
      </c>
      <c r="G5">
        <f>Results!G6</f>
        <v>0</v>
      </c>
      <c r="H5">
        <f>Results!H6</f>
        <v>0</v>
      </c>
      <c r="I5">
        <f>Results!I6</f>
        <v>0</v>
      </c>
      <c r="J5">
        <f>Results!J6</f>
        <v>0</v>
      </c>
      <c r="K5">
        <f>Results!K6</f>
        <v>0</v>
      </c>
    </row>
    <row r="6" spans="1:11" ht="15.75" x14ac:dyDescent="0.5">
      <c r="A6" s="69" t="s">
        <v>86</v>
      </c>
      <c r="B6" s="66">
        <f>Results!B7</f>
        <v>-1.2455683034066425E-2</v>
      </c>
      <c r="C6" s="66">
        <f>Results!C7</f>
        <v>-2.6121812607430556E-5</v>
      </c>
      <c r="D6" s="66">
        <f>Results!D7</f>
        <v>-7.3231359449365419E-3</v>
      </c>
      <c r="E6">
        <f>Results!E7</f>
        <v>0</v>
      </c>
      <c r="F6" s="66">
        <f>Results!F7</f>
        <v>-6.6574590510800969E-3</v>
      </c>
      <c r="G6">
        <f>Results!G7</f>
        <v>0</v>
      </c>
      <c r="H6">
        <f>Results!H7</f>
        <v>0</v>
      </c>
      <c r="I6">
        <f>Results!I7</f>
        <v>0</v>
      </c>
      <c r="J6">
        <f>Results!J7</f>
        <v>0</v>
      </c>
      <c r="K6">
        <f>Results!K7</f>
        <v>0</v>
      </c>
    </row>
    <row r="7" spans="1:11" ht="15.75" x14ac:dyDescent="0.5">
      <c r="A7" s="69" t="s">
        <v>113</v>
      </c>
      <c r="B7">
        <f>Results!B8</f>
        <v>0</v>
      </c>
      <c r="C7">
        <f>Results!C8</f>
        <v>0</v>
      </c>
      <c r="D7">
        <f>Results!D8</f>
        <v>0</v>
      </c>
      <c r="E7">
        <f>Results!E8</f>
        <v>0</v>
      </c>
      <c r="F7">
        <f>Results!F8</f>
        <v>0</v>
      </c>
      <c r="G7">
        <f>Results!G8</f>
        <v>0</v>
      </c>
      <c r="H7">
        <f>Results!H8</f>
        <v>0</v>
      </c>
      <c r="I7">
        <f>Results!I8</f>
        <v>0</v>
      </c>
      <c r="J7">
        <f>Results!J8</f>
        <v>0</v>
      </c>
      <c r="K7">
        <f>Results!K8</f>
        <v>0</v>
      </c>
    </row>
    <row r="8" spans="1:11" ht="15.75" x14ac:dyDescent="0.5">
      <c r="A8" s="69" t="s">
        <v>338</v>
      </c>
      <c r="B8" s="66">
        <f>Results!B9</f>
        <v>-1.0685548200132476E-2</v>
      </c>
      <c r="C8" s="66">
        <f>Results!C9</f>
        <v>-1.1627364744431421E-5</v>
      </c>
      <c r="D8" s="66">
        <f>Results!D9</f>
        <v>-1.2402522394060185E-3</v>
      </c>
      <c r="E8">
        <f>Results!E9</f>
        <v>0</v>
      </c>
      <c r="F8" s="66">
        <f>Results!F9</f>
        <v>-1.7615457587813604E-2</v>
      </c>
      <c r="G8">
        <f>Results!G9</f>
        <v>0</v>
      </c>
      <c r="H8">
        <f>Results!H9</f>
        <v>0</v>
      </c>
      <c r="I8">
        <f>Results!I9</f>
        <v>0</v>
      </c>
      <c r="J8">
        <f>Results!J9</f>
        <v>0</v>
      </c>
      <c r="K8">
        <f>Results!K9</f>
        <v>0</v>
      </c>
    </row>
    <row r="9" spans="1:11" ht="15.75" x14ac:dyDescent="0.5">
      <c r="A9" s="69" t="s">
        <v>114</v>
      </c>
      <c r="B9" s="66">
        <f>Results!B10</f>
        <v>-1.2161143187168622E-2</v>
      </c>
      <c r="C9" s="66">
        <f>Results!C10</f>
        <v>-9.3218646684516127E-4</v>
      </c>
      <c r="D9" s="66">
        <f>Results!D10</f>
        <v>-4.8012384186344459E-3</v>
      </c>
      <c r="E9">
        <f>Results!E10</f>
        <v>0</v>
      </c>
      <c r="F9" s="66">
        <f>Results!F10</f>
        <v>-6.0299565691776013E-3</v>
      </c>
      <c r="G9">
        <f>Results!G10</f>
        <v>0</v>
      </c>
      <c r="H9">
        <f>Results!H10</f>
        <v>0</v>
      </c>
      <c r="I9">
        <f>Results!I10</f>
        <v>0</v>
      </c>
      <c r="J9">
        <f>Results!J10</f>
        <v>0</v>
      </c>
      <c r="K9">
        <f>Results!K10</f>
        <v>0</v>
      </c>
    </row>
    <row r="10" spans="1:11" x14ac:dyDescent="0.45">
      <c r="A10" s="17"/>
    </row>
    <row r="11" spans="1:11" x14ac:dyDescent="0.45">
      <c r="A11" s="17"/>
    </row>
    <row r="12" spans="1:11" x14ac:dyDescent="0.45">
      <c r="A12" s="17"/>
    </row>
    <row r="13" spans="1:11" x14ac:dyDescent="0.45">
      <c r="A13" s="17"/>
    </row>
    <row r="14" spans="1:11" x14ac:dyDescent="0.45">
      <c r="A14" s="17"/>
    </row>
    <row r="15" spans="1:11" x14ac:dyDescent="0.45">
      <c r="A15" s="17"/>
    </row>
    <row r="16" spans="1:11" x14ac:dyDescent="0.45">
      <c r="A16" s="17"/>
    </row>
    <row r="17" spans="1:1" x14ac:dyDescent="0.45">
      <c r="A17" s="17"/>
    </row>
    <row r="18" spans="1:1" x14ac:dyDescent="0.45">
      <c r="A18" s="17"/>
    </row>
    <row r="19" spans="1:1" x14ac:dyDescent="0.45">
      <c r="A19" s="17"/>
    </row>
    <row r="20" spans="1:1" x14ac:dyDescent="0.45">
      <c r="A20" s="17"/>
    </row>
    <row r="21" spans="1:1" x14ac:dyDescent="0.45">
      <c r="A21" s="17"/>
    </row>
    <row r="22" spans="1:1" x14ac:dyDescent="0.45">
      <c r="A2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>
      <selection activeCell="B1" sqref="B1"/>
    </sheetView>
  </sheetViews>
  <sheetFormatPr defaultRowHeight="14.25" x14ac:dyDescent="0.45"/>
  <cols>
    <col min="1" max="1" width="36.59765625" customWidth="1"/>
    <col min="2" max="2" width="28" customWidth="1"/>
  </cols>
  <sheetData>
    <row r="1" spans="1:2" ht="28.5" x14ac:dyDescent="0.45">
      <c r="A1" s="67" t="s">
        <v>328</v>
      </c>
      <c r="B1" s="77" t="s">
        <v>354</v>
      </c>
    </row>
    <row r="2" spans="1:2" ht="15.75" x14ac:dyDescent="0.5">
      <c r="A2" s="69" t="s">
        <v>109</v>
      </c>
      <c r="B2" s="66">
        <f>Results!D18</f>
        <v>-3.2420299857353522E-4</v>
      </c>
    </row>
    <row r="3" spans="1:2" ht="15.75" x14ac:dyDescent="0.5">
      <c r="A3" s="69" t="s">
        <v>110</v>
      </c>
      <c r="B3" s="66">
        <f>Results!D19</f>
        <v>-3.366674368644336E-3</v>
      </c>
    </row>
    <row r="4" spans="1:2" ht="15.75" x14ac:dyDescent="0.5">
      <c r="A4" s="69" t="s">
        <v>111</v>
      </c>
      <c r="B4" s="66">
        <f>Results!D20</f>
        <v>-5.7765808649244373E-4</v>
      </c>
    </row>
    <row r="5" spans="1:2" ht="15.75" x14ac:dyDescent="0.5">
      <c r="A5" s="69" t="s">
        <v>112</v>
      </c>
      <c r="B5" s="66">
        <f>Results!D21</f>
        <v>-5.6574187577853241E-4</v>
      </c>
    </row>
    <row r="6" spans="1:2" ht="15.75" x14ac:dyDescent="0.5">
      <c r="A6" s="69" t="s">
        <v>86</v>
      </c>
      <c r="B6" s="66">
        <f>Results!D22</f>
        <v>-8.3304119105844891E-3</v>
      </c>
    </row>
    <row r="7" spans="1:2" ht="15.75" x14ac:dyDescent="0.5">
      <c r="A7" s="69" t="s">
        <v>113</v>
      </c>
      <c r="B7">
        <f>Results!D23</f>
        <v>0</v>
      </c>
    </row>
    <row r="8" spans="1:2" ht="15.75" x14ac:dyDescent="0.5">
      <c r="A8" s="69" t="s">
        <v>338</v>
      </c>
      <c r="B8" s="66">
        <f>Results!D24</f>
        <v>-2.6017330165533736E-4</v>
      </c>
    </row>
    <row r="9" spans="1:2" ht="15.75" x14ac:dyDescent="0.5">
      <c r="A9" s="69" t="s">
        <v>114</v>
      </c>
      <c r="B9" s="66">
        <f>Results!D25</f>
        <v>-2.2613694345168328E-4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.1328125" defaultRowHeight="15.75" x14ac:dyDescent="0.5"/>
  <cols>
    <col min="1" max="1" width="34" style="47" customWidth="1"/>
    <col min="2" max="2" width="16.265625" style="47" customWidth="1"/>
    <col min="3" max="3" width="13.1328125" style="59" customWidth="1"/>
    <col min="4" max="4" width="16.59765625" style="47" customWidth="1"/>
    <col min="5" max="5" width="15.265625" style="47" customWidth="1"/>
    <col min="6" max="6" width="14.265625" style="47" customWidth="1"/>
    <col min="7" max="7" width="21.3984375" style="59" customWidth="1"/>
    <col min="8" max="8" width="19.73046875" style="47" customWidth="1"/>
    <col min="9" max="9" width="19.265625" style="59" customWidth="1"/>
    <col min="10" max="12" width="19.265625" style="47" customWidth="1"/>
    <col min="13" max="13" width="19.265625" style="59" customWidth="1"/>
    <col min="14" max="15" width="19.265625" style="60" customWidth="1"/>
    <col min="16" max="16" width="24.1328125" style="60" customWidth="1"/>
    <col min="17" max="17" width="9.1328125" style="59"/>
    <col min="18" max="16384" width="9.1328125" style="47"/>
  </cols>
  <sheetData>
    <row r="1" spans="1:17" ht="63" x14ac:dyDescent="0.5">
      <c r="A1" s="48" t="s">
        <v>4</v>
      </c>
      <c r="B1" s="51" t="s">
        <v>306</v>
      </c>
      <c r="C1" s="52" t="s">
        <v>307</v>
      </c>
      <c r="D1" s="51" t="s">
        <v>308</v>
      </c>
      <c r="E1" s="51" t="s">
        <v>309</v>
      </c>
      <c r="F1" s="51" t="s">
        <v>310</v>
      </c>
      <c r="G1" s="52" t="s">
        <v>311</v>
      </c>
      <c r="H1" s="51" t="s">
        <v>312</v>
      </c>
      <c r="I1" s="52" t="s">
        <v>297</v>
      </c>
      <c r="J1" s="51" t="s">
        <v>298</v>
      </c>
      <c r="K1" s="51" t="s">
        <v>299</v>
      </c>
      <c r="L1" s="51" t="s">
        <v>301</v>
      </c>
      <c r="M1" s="52" t="s">
        <v>313</v>
      </c>
      <c r="N1" s="53" t="s">
        <v>314</v>
      </c>
      <c r="O1" s="53" t="s">
        <v>315</v>
      </c>
      <c r="P1" s="53" t="s">
        <v>316</v>
      </c>
      <c r="Q1" s="52" t="s">
        <v>117</v>
      </c>
    </row>
    <row r="2" spans="1:17" x14ac:dyDescent="0.5">
      <c r="A2" s="47" t="str">
        <f>'Table B6'!A3</f>
        <v>Farms</v>
      </c>
      <c r="B2" s="47">
        <f>'Table B6'!B3</f>
        <v>-0.81200000000000006</v>
      </c>
      <c r="C2" s="54">
        <f>'Table A2'!E3</f>
        <v>2696</v>
      </c>
      <c r="D2" s="47">
        <f>'Table A2'!D3</f>
        <v>3</v>
      </c>
      <c r="E2" s="47">
        <f>SUM('Table A2'!C3,'Table A2'!F3)</f>
        <v>312</v>
      </c>
      <c r="F2" s="47">
        <f>SUM('Table A2'!B3,'Table A2'!G3:H3)</f>
        <v>3950</v>
      </c>
      <c r="G2" s="54">
        <f>'Table A1'!B3</f>
        <v>177337</v>
      </c>
      <c r="H2" s="55">
        <f>'Industry match table'!D2</f>
        <v>1.0453621693706601E-2</v>
      </c>
      <c r="I2" s="56">
        <f>$B2*(C2/((1-$H2)*$G2))</f>
        <v>-1.2474995746207579E-2</v>
      </c>
      <c r="J2" s="49">
        <f t="shared" ref="J2:L17" si="0">$B2*(D2/((1-$H2)*$G2))</f>
        <v>-1.3881671824414962E-5</v>
      </c>
      <c r="K2" s="49">
        <f t="shared" si="0"/>
        <v>-1.4436938697391561E-3</v>
      </c>
      <c r="L2" s="49">
        <f t="shared" si="0"/>
        <v>-1.8277534568813033E-2</v>
      </c>
      <c r="M2" s="56">
        <f>$G2*I2</f>
        <v>-2212.2783206452136</v>
      </c>
      <c r="N2" s="57">
        <f t="shared" ref="N2:P17" si="1">$G2*J2</f>
        <v>-2.4617340363262761</v>
      </c>
      <c r="O2" s="57">
        <f t="shared" si="1"/>
        <v>-256.02033977793275</v>
      </c>
      <c r="P2" s="57">
        <f t="shared" si="1"/>
        <v>-3241.2831478295966</v>
      </c>
      <c r="Q2" s="58"/>
    </row>
    <row r="3" spans="1:17" x14ac:dyDescent="0.5">
      <c r="A3" s="47" t="str">
        <f>'Table B6'!A4</f>
        <v>Forestry, fishing, etc.</v>
      </c>
      <c r="B3" s="47">
        <f>'Table B6'!B4</f>
        <v>-0.81200000000000006</v>
      </c>
      <c r="C3" s="54">
        <f>'Table A2'!E4</f>
        <v>61</v>
      </c>
      <c r="D3" s="47">
        <f>'Table A2'!D4</f>
        <v>0</v>
      </c>
      <c r="E3" s="47">
        <f>SUM('Table A2'!C4,'Table A2'!F4)</f>
        <v>8</v>
      </c>
      <c r="F3" s="47">
        <f>SUM('Table A2'!B4,'Table A2'!G4:H4)</f>
        <v>595</v>
      </c>
      <c r="G3" s="54">
        <f>'Table A1'!B4</f>
        <v>34382</v>
      </c>
      <c r="H3" s="55">
        <f>'Industry match table'!D3</f>
        <v>1.0453621693706601E-2</v>
      </c>
      <c r="I3" s="56">
        <f t="shared" ref="I3:L53" si="2">$B3*(C3/((1-$H3)*$G3))</f>
        <v>-1.4558565161606155E-3</v>
      </c>
      <c r="J3" s="49">
        <f t="shared" si="0"/>
        <v>0</v>
      </c>
      <c r="K3" s="49">
        <f t="shared" si="0"/>
        <v>-1.9093200211942496E-4</v>
      </c>
      <c r="L3" s="49">
        <f t="shared" si="0"/>
        <v>-1.4200567657632232E-2</v>
      </c>
      <c r="M3" s="56">
        <f t="shared" ref="M3:P53" si="3">$G3*I3</f>
        <v>-50.055258738634279</v>
      </c>
      <c r="N3" s="57">
        <f t="shared" si="1"/>
        <v>0</v>
      </c>
      <c r="O3" s="57">
        <f t="shared" si="1"/>
        <v>-6.5646240968700695</v>
      </c>
      <c r="P3" s="57">
        <f t="shared" si="1"/>
        <v>-488.24391720471141</v>
      </c>
      <c r="Q3" s="58"/>
    </row>
    <row r="4" spans="1:17" x14ac:dyDescent="0.5">
      <c r="A4" s="47" t="str">
        <f>'Table B6'!A5</f>
        <v>Oil mining</v>
      </c>
      <c r="B4" s="47">
        <f>'Table B6'!B5</f>
        <v>-0.29599999999999999</v>
      </c>
      <c r="C4" s="54">
        <f>'Table A2'!E5</f>
        <v>813</v>
      </c>
      <c r="D4" s="47">
        <f>'Table A2'!D5</f>
        <v>2</v>
      </c>
      <c r="E4" s="47">
        <f>SUM('Table A2'!C5,'Table A2'!F5)</f>
        <v>386</v>
      </c>
      <c r="F4" s="47">
        <f>SUM('Table A2'!B5,'Table A2'!G5:H5)</f>
        <v>288</v>
      </c>
      <c r="G4" s="54">
        <f>'Table A1'!B5</f>
        <v>61093</v>
      </c>
      <c r="H4" s="55">
        <f>'Industry match table'!D4</f>
        <v>7.6782881837118094E-2</v>
      </c>
      <c r="I4" s="56">
        <f t="shared" si="2"/>
        <v>-4.2666493888297123E-3</v>
      </c>
      <c r="J4" s="49">
        <f t="shared" si="0"/>
        <v>-1.0496062457145664E-5</v>
      </c>
      <c r="K4" s="49">
        <f t="shared" si="0"/>
        <v>-2.0257400542291132E-3</v>
      </c>
      <c r="L4" s="49">
        <f t="shared" si="0"/>
        <v>-1.5114329938289755E-3</v>
      </c>
      <c r="M4" s="56">
        <f t="shared" si="3"/>
        <v>-260.66241111177362</v>
      </c>
      <c r="N4" s="57">
        <f t="shared" si="1"/>
        <v>-0.64123594369440007</v>
      </c>
      <c r="O4" s="57">
        <f t="shared" si="1"/>
        <v>-123.75853713301922</v>
      </c>
      <c r="P4" s="57">
        <f t="shared" si="1"/>
        <v>-92.337975891993608</v>
      </c>
      <c r="Q4" s="58"/>
    </row>
    <row r="5" spans="1:17" x14ac:dyDescent="0.5">
      <c r="A5" s="47" t="str">
        <f>'Table B6'!A6</f>
        <v>Gas mining</v>
      </c>
      <c r="B5" s="47">
        <f>'Table B6'!B6</f>
        <v>-0.29599999999999999</v>
      </c>
      <c r="C5" s="54">
        <f>'Table A2'!E6</f>
        <v>548</v>
      </c>
      <c r="D5" s="47">
        <f>'Table A2'!D6</f>
        <v>1</v>
      </c>
      <c r="E5" s="47">
        <f>SUM('Table A2'!C6,'Table A2'!F6)</f>
        <v>260</v>
      </c>
      <c r="F5" s="47">
        <f>SUM('Table A2'!B6,'Table A2'!G6:H6)</f>
        <v>194</v>
      </c>
      <c r="G5" s="54">
        <f>'Table A1'!B6</f>
        <v>41144</v>
      </c>
      <c r="H5" s="55">
        <f>'Industry match table'!D5</f>
        <v>7.6782881837118094E-2</v>
      </c>
      <c r="I5" s="56">
        <f t="shared" si="2"/>
        <v>-4.2703346435024698E-3</v>
      </c>
      <c r="J5" s="49">
        <f t="shared" si="0"/>
        <v>-7.7925814662453829E-6</v>
      </c>
      <c r="K5" s="49">
        <f t="shared" si="0"/>
        <v>-2.0260711812237994E-3</v>
      </c>
      <c r="L5" s="49">
        <f t="shared" si="0"/>
        <v>-1.5117608044516043E-3</v>
      </c>
      <c r="M5" s="56">
        <f t="shared" si="3"/>
        <v>-175.69864857226563</v>
      </c>
      <c r="N5" s="57">
        <f t="shared" si="1"/>
        <v>-0.32061797184720003</v>
      </c>
      <c r="O5" s="57">
        <f t="shared" si="1"/>
        <v>-83.360672680272003</v>
      </c>
      <c r="P5" s="57">
        <f t="shared" si="1"/>
        <v>-62.199886538356807</v>
      </c>
      <c r="Q5" s="58"/>
    </row>
    <row r="6" spans="1:17" x14ac:dyDescent="0.5">
      <c r="A6" s="47" t="str">
        <f>'Table B6'!A7</f>
        <v>Coal mining</v>
      </c>
      <c r="B6" s="47">
        <f>'Table B6'!B7</f>
        <v>-0.106</v>
      </c>
      <c r="C6" s="54">
        <f>'Table A2'!E7</f>
        <v>379</v>
      </c>
      <c r="D6" s="47">
        <f>'Table A2'!D7</f>
        <v>0</v>
      </c>
      <c r="E6" s="47">
        <f>SUM('Table A2'!C7,'Table A2'!F7)</f>
        <v>195</v>
      </c>
      <c r="F6" s="47">
        <f>SUM('Table A2'!B7,'Table A2'!G7:H7)</f>
        <v>171</v>
      </c>
      <c r="G6" s="54">
        <f>'Table A1'!B7</f>
        <v>19269</v>
      </c>
      <c r="H6" s="55">
        <f>'Industry match table'!D6</f>
        <v>-0.10812785426950602</v>
      </c>
      <c r="I6" s="56">
        <f t="shared" si="2"/>
        <v>-1.8814644938134144E-3</v>
      </c>
      <c r="J6" s="49">
        <f t="shared" si="0"/>
        <v>0</v>
      </c>
      <c r="K6" s="49">
        <f t="shared" si="0"/>
        <v>-9.6803582135518689E-4</v>
      </c>
      <c r="L6" s="49">
        <f t="shared" si="0"/>
        <v>-8.4889295103454838E-4</v>
      </c>
      <c r="M6" s="56">
        <f t="shared" si="3"/>
        <v>-36.253939331290681</v>
      </c>
      <c r="N6" s="57">
        <f t="shared" si="1"/>
        <v>0</v>
      </c>
      <c r="O6" s="57">
        <f t="shared" si="1"/>
        <v>-18.653082241693095</v>
      </c>
      <c r="P6" s="57">
        <f t="shared" si="1"/>
        <v>-16.357318273484712</v>
      </c>
      <c r="Q6" s="58"/>
    </row>
    <row r="7" spans="1:17" x14ac:dyDescent="0.5">
      <c r="A7" s="47" t="str">
        <f>'Table B6'!A8</f>
        <v>Other mining activities</v>
      </c>
      <c r="B7" s="47">
        <f>'Table B6'!B8</f>
        <v>-0.63300000000000001</v>
      </c>
      <c r="C7" s="54">
        <f>'Table A2'!E8</f>
        <v>1376</v>
      </c>
      <c r="D7" s="47">
        <f>'Table A2'!D8</f>
        <v>3</v>
      </c>
      <c r="E7" s="47">
        <f>SUM('Table A2'!C8,'Table A2'!F8)</f>
        <v>813</v>
      </c>
      <c r="F7" s="47">
        <f>SUM('Table A2'!B8,'Table A2'!G8:H8)</f>
        <v>740</v>
      </c>
      <c r="G7" s="54">
        <f>'Table A1'!B8</f>
        <v>57139</v>
      </c>
      <c r="H7" s="55">
        <f>'Industry match table'!D7</f>
        <v>4.8556895200270359E-2</v>
      </c>
      <c r="I7" s="56">
        <f t="shared" si="2"/>
        <v>-1.6021629533867529E-2</v>
      </c>
      <c r="J7" s="49">
        <f t="shared" si="0"/>
        <v>-3.4930878344187929E-5</v>
      </c>
      <c r="K7" s="49">
        <f t="shared" si="0"/>
        <v>-9.4662680312749287E-3</v>
      </c>
      <c r="L7" s="49">
        <f t="shared" si="0"/>
        <v>-8.6162833248996894E-3</v>
      </c>
      <c r="M7" s="56">
        <f t="shared" si="3"/>
        <v>-915.45988993565675</v>
      </c>
      <c r="N7" s="57">
        <f t="shared" si="1"/>
        <v>-1.9959154577085541</v>
      </c>
      <c r="O7" s="57">
        <f t="shared" si="1"/>
        <v>-540.89308903901815</v>
      </c>
      <c r="P7" s="57">
        <f t="shared" si="1"/>
        <v>-492.32581290144333</v>
      </c>
      <c r="Q7" s="58"/>
    </row>
    <row r="8" spans="1:17" x14ac:dyDescent="0.5">
      <c r="A8" s="47" t="str">
        <f>'Table B6'!A9</f>
        <v>Electric utilities (including government enterprises)</v>
      </c>
      <c r="B8" s="47">
        <f>'Table B6'!B9</f>
        <v>-0.16</v>
      </c>
      <c r="C8" s="54">
        <f>'Table A2'!E9</f>
        <v>0</v>
      </c>
      <c r="D8" s="50">
        <f>'Table A2'!D9</f>
        <v>17752</v>
      </c>
      <c r="E8" s="50">
        <f>SUM('Table A2'!C9,'Table A2'!F9)</f>
        <v>13562</v>
      </c>
      <c r="F8" s="47">
        <f>SUM('Table A2'!B9,'Table A2'!G9:H9)</f>
        <v>3011</v>
      </c>
      <c r="G8" s="54">
        <f>'Table A1'!B9</f>
        <v>259603</v>
      </c>
      <c r="H8" s="55">
        <f>'Industry match table'!D8</f>
        <v>7.2592478574584798E-2</v>
      </c>
      <c r="I8" s="56">
        <f t="shared" si="2"/>
        <v>0</v>
      </c>
      <c r="J8" s="49">
        <f t="shared" si="0"/>
        <v>-1.1797417560206061E-2</v>
      </c>
      <c r="K8" s="49">
        <f t="shared" si="0"/>
        <v>-9.0128761239023532E-3</v>
      </c>
      <c r="L8" s="49">
        <f t="shared" si="0"/>
        <v>-2.0010153376397279E-3</v>
      </c>
      <c r="M8" s="56">
        <f t="shared" si="3"/>
        <v>0</v>
      </c>
      <c r="N8" s="57">
        <f t="shared" si="1"/>
        <v>-3062.6449908821742</v>
      </c>
      <c r="O8" s="57">
        <f t="shared" si="1"/>
        <v>-2339.7696803934227</v>
      </c>
      <c r="P8" s="57">
        <f t="shared" si="1"/>
        <v>-519.46958469728634</v>
      </c>
      <c r="Q8" s="58" t="s">
        <v>118</v>
      </c>
    </row>
    <row r="9" spans="1:17" x14ac:dyDescent="0.5">
      <c r="A9" s="47" t="str">
        <f>'Table B6'!A10</f>
        <v>Gas utilities</v>
      </c>
      <c r="B9" s="47">
        <f>'Table B6'!B10</f>
        <v>-0.56599999999999995</v>
      </c>
      <c r="C9" s="54">
        <f>'Table A2'!E10</f>
        <v>28</v>
      </c>
      <c r="D9" s="47">
        <f>'Table A2'!D10</f>
        <v>0</v>
      </c>
      <c r="E9" s="50">
        <f>SUM('Table A2'!C10,'Table A2'!F10)</f>
        <v>35789</v>
      </c>
      <c r="F9" s="47">
        <f>SUM('Table A2'!B10,'Table A2'!G10:H10)</f>
        <v>72</v>
      </c>
      <c r="G9" s="54">
        <f>'Table A1'!B10</f>
        <v>82614</v>
      </c>
      <c r="H9" s="55">
        <f>'Industry match table'!D9</f>
        <v>6.2759330455208998E-2</v>
      </c>
      <c r="I9" s="56">
        <f t="shared" si="2"/>
        <v>-2.0467730342162756E-4</v>
      </c>
      <c r="J9" s="49">
        <f t="shared" si="0"/>
        <v>0</v>
      </c>
      <c r="K9" s="49">
        <f t="shared" si="0"/>
        <v>-0.26161414329130817</v>
      </c>
      <c r="L9" s="49">
        <f t="shared" si="0"/>
        <v>-5.2631306594132796E-4</v>
      </c>
      <c r="M9" s="56">
        <f t="shared" si="3"/>
        <v>-16.90921074487434</v>
      </c>
      <c r="N9" s="57">
        <f t="shared" si="1"/>
        <v>0</v>
      </c>
      <c r="O9" s="57">
        <f t="shared" si="1"/>
        <v>-21612.990833868134</v>
      </c>
      <c r="P9" s="57">
        <f t="shared" si="1"/>
        <v>-43.480827629676867</v>
      </c>
      <c r="Q9" s="58"/>
    </row>
    <row r="10" spans="1:17" x14ac:dyDescent="0.5">
      <c r="A10" s="47" t="str">
        <f>'Table B6'!A11</f>
        <v>Construction</v>
      </c>
      <c r="B10" s="47">
        <f>'Table B6'!B11</f>
        <v>-0.77400000000000002</v>
      </c>
      <c r="C10" s="54">
        <f>'Table A2'!E11</f>
        <v>2934</v>
      </c>
      <c r="D10" s="47">
        <f>'Table A2'!D11</f>
        <v>0</v>
      </c>
      <c r="E10" s="47">
        <f>SUM('Table A2'!C11,'Table A2'!F11)</f>
        <v>665</v>
      </c>
      <c r="F10" s="47">
        <f>SUM('Table A2'!B11,'Table A2'!G11:H11)</f>
        <v>22053</v>
      </c>
      <c r="G10" s="54">
        <f>'Table A1'!B11</f>
        <v>966919</v>
      </c>
      <c r="H10" s="55">
        <f>'Industry match table'!D10</f>
        <v>3.0234913898250958E-2</v>
      </c>
      <c r="I10" s="56">
        <f t="shared" si="2"/>
        <v>-2.4218343324990598E-3</v>
      </c>
      <c r="J10" s="49">
        <f t="shared" si="0"/>
        <v>0</v>
      </c>
      <c r="K10" s="49">
        <f t="shared" si="0"/>
        <v>-5.4891609785680793E-4</v>
      </c>
      <c r="L10" s="49">
        <f t="shared" si="0"/>
        <v>-1.8203378505317575E-2</v>
      </c>
      <c r="M10" s="56">
        <f t="shared" si="3"/>
        <v>-2341.7176309456586</v>
      </c>
      <c r="N10" s="57">
        <f t="shared" si="1"/>
        <v>0</v>
      </c>
      <c r="O10" s="57">
        <f t="shared" si="1"/>
        <v>-530.75740442360689</v>
      </c>
      <c r="P10" s="57">
        <f t="shared" si="1"/>
        <v>-17601.192540983164</v>
      </c>
      <c r="Q10" s="58" t="s">
        <v>118</v>
      </c>
    </row>
    <row r="11" spans="1:17" x14ac:dyDescent="0.5">
      <c r="A11" s="47" t="str">
        <f>'Table B6'!A12</f>
        <v>Food</v>
      </c>
      <c r="B11" s="47">
        <f>'Table B6'!B12</f>
        <v>-0.63800000000000001</v>
      </c>
      <c r="C11" s="54">
        <f>'Table A2'!E12</f>
        <v>4932</v>
      </c>
      <c r="D11" s="47">
        <f>'Table A2'!D12</f>
        <v>165</v>
      </c>
      <c r="E11" s="50">
        <f>SUM('Table A2'!C12,'Table A2'!F12)</f>
        <v>3288</v>
      </c>
      <c r="F11" s="47">
        <f>SUM('Table A2'!B12,'Table A2'!G12:H12)</f>
        <v>728</v>
      </c>
      <c r="G11" s="54">
        <f>'Table A1'!B12</f>
        <v>470396</v>
      </c>
      <c r="H11" s="55">
        <f>'Industry match table'!D11</f>
        <v>6.2154226859398622E-2</v>
      </c>
      <c r="I11" s="56">
        <f t="shared" si="2"/>
        <v>-7.1326136633403378E-3</v>
      </c>
      <c r="J11" s="49">
        <f t="shared" si="0"/>
        <v>-2.3862150333559524E-4</v>
      </c>
      <c r="K11" s="49">
        <f t="shared" si="0"/>
        <v>-4.7550757755602255E-3</v>
      </c>
      <c r="L11" s="49">
        <f t="shared" si="0"/>
        <v>-1.0528269965352324E-3</v>
      </c>
      <c r="M11" s="56">
        <f t="shared" si="3"/>
        <v>-3355.1529367806415</v>
      </c>
      <c r="N11" s="57">
        <f t="shared" si="1"/>
        <v>-112.24660068305066</v>
      </c>
      <c r="O11" s="57">
        <f t="shared" si="1"/>
        <v>-2236.7686245204277</v>
      </c>
      <c r="P11" s="57">
        <f t="shared" si="1"/>
        <v>-495.24560786218717</v>
      </c>
      <c r="Q11" s="58" t="s">
        <v>118</v>
      </c>
    </row>
    <row r="12" spans="1:17" x14ac:dyDescent="0.5">
      <c r="A12" s="47" t="str">
        <f>'Table B6'!A13</f>
        <v>Textile</v>
      </c>
      <c r="B12" s="47">
        <f>'Table B6'!B13</f>
        <v>-1.139</v>
      </c>
      <c r="C12" s="54">
        <f>'Table A2'!E13</f>
        <v>1978</v>
      </c>
      <c r="D12" s="47">
        <f>'Table A2'!D13</f>
        <v>18</v>
      </c>
      <c r="E12" s="47">
        <f>SUM('Table A2'!C13,'Table A2'!F13)</f>
        <v>541</v>
      </c>
      <c r="F12" s="47">
        <f>SUM('Table A2'!B13,'Table A2'!G13:H13)</f>
        <v>129</v>
      </c>
      <c r="G12" s="54">
        <f>'Table A1'!B13</f>
        <v>59670</v>
      </c>
      <c r="H12" s="55">
        <f>'Industry match table'!D12</f>
        <v>6.7171412006788792E-2</v>
      </c>
      <c r="I12" s="56">
        <f t="shared" si="2"/>
        <v>-4.0475491041629542E-2</v>
      </c>
      <c r="J12" s="49">
        <f t="shared" si="0"/>
        <v>-3.6833106104617382E-4</v>
      </c>
      <c r="K12" s="49">
        <f t="shared" si="0"/>
        <v>-1.1070394668110002E-2</v>
      </c>
      <c r="L12" s="49">
        <f t="shared" si="0"/>
        <v>-2.6397059374975791E-3</v>
      </c>
      <c r="M12" s="56">
        <f t="shared" si="3"/>
        <v>-2415.172550454035</v>
      </c>
      <c r="N12" s="57">
        <f t="shared" si="1"/>
        <v>-21.978314412625192</v>
      </c>
      <c r="O12" s="57">
        <f t="shared" si="1"/>
        <v>-660.57044984612378</v>
      </c>
      <c r="P12" s="57">
        <f t="shared" si="1"/>
        <v>-157.51125329048054</v>
      </c>
      <c r="Q12" s="58" t="s">
        <v>118</v>
      </c>
    </row>
    <row r="13" spans="1:17" x14ac:dyDescent="0.5">
      <c r="A13" s="47" t="str">
        <f>'Table B6'!A14</f>
        <v>Apparel</v>
      </c>
      <c r="B13" s="47">
        <f>'Table B6'!B14</f>
        <v>-2.4180000000000001</v>
      </c>
      <c r="C13" s="54">
        <f>'Table A2'!E14</f>
        <v>282</v>
      </c>
      <c r="D13" s="47">
        <f>'Table A2'!D14</f>
        <v>0</v>
      </c>
      <c r="E13" s="47">
        <f>SUM('Table A2'!C14,'Table A2'!F14)</f>
        <v>108</v>
      </c>
      <c r="F13" s="47">
        <f>SUM('Table A2'!B14,'Table A2'!G14:H14)</f>
        <v>12</v>
      </c>
      <c r="G13" s="54">
        <f>'Table A1'!B14</f>
        <v>44078</v>
      </c>
      <c r="H13" s="55">
        <f>'Industry match table'!D13</f>
        <v>6.7171412006788792E-2</v>
      </c>
      <c r="I13" s="56">
        <f t="shared" si="2"/>
        <v>-1.6583709327858607E-2</v>
      </c>
      <c r="J13" s="49">
        <f t="shared" si="0"/>
        <v>0</v>
      </c>
      <c r="K13" s="49">
        <f t="shared" si="0"/>
        <v>-6.3512078276905309E-3</v>
      </c>
      <c r="L13" s="49">
        <f t="shared" si="0"/>
        <v>-7.0568975863228114E-4</v>
      </c>
      <c r="M13" s="56">
        <f t="shared" si="3"/>
        <v>-730.97673975335169</v>
      </c>
      <c r="N13" s="57">
        <f t="shared" si="1"/>
        <v>0</v>
      </c>
      <c r="O13" s="57">
        <f t="shared" si="1"/>
        <v>-279.9485386289432</v>
      </c>
      <c r="P13" s="57">
        <f t="shared" si="1"/>
        <v>-31.105393180993687</v>
      </c>
      <c r="Q13" s="58" t="s">
        <v>118</v>
      </c>
    </row>
    <row r="14" spans="1:17" x14ac:dyDescent="0.5">
      <c r="A14" s="47" t="str">
        <f>'Table B6'!A15</f>
        <v>Wood and furniture</v>
      </c>
      <c r="B14" s="47">
        <f>'Table B6'!B15</f>
        <v>-0.69799999999999995</v>
      </c>
      <c r="C14" s="54">
        <f>'Table A2'!E15</f>
        <v>1840</v>
      </c>
      <c r="D14" s="47">
        <f>'Table A2'!D15</f>
        <v>0</v>
      </c>
      <c r="E14" s="47">
        <f>SUM('Table A2'!C15,'Table A2'!F15)</f>
        <v>422</v>
      </c>
      <c r="F14" s="47">
        <f>SUM('Table A2'!B15,'Table A2'!G15:H15)</f>
        <v>101</v>
      </c>
      <c r="G14" s="54">
        <f>'Table A1'!B15</f>
        <v>136132</v>
      </c>
      <c r="H14" s="55">
        <f>'Industry match table'!D14</f>
        <v>4.1623656777231725E-2</v>
      </c>
      <c r="I14" s="56">
        <f t="shared" si="2"/>
        <v>-9.8441208273811562E-3</v>
      </c>
      <c r="J14" s="49">
        <f t="shared" si="0"/>
        <v>0</v>
      </c>
      <c r="K14" s="49">
        <f t="shared" si="0"/>
        <v>-2.2577277114971999E-3</v>
      </c>
      <c r="L14" s="49">
        <f t="shared" si="0"/>
        <v>-5.4035663237255263E-4</v>
      </c>
      <c r="M14" s="56">
        <f t="shared" si="3"/>
        <v>-1340.0998564730517</v>
      </c>
      <c r="N14" s="57">
        <f t="shared" si="1"/>
        <v>0</v>
      </c>
      <c r="O14" s="57">
        <f t="shared" si="1"/>
        <v>-307.34898882153681</v>
      </c>
      <c r="P14" s="57">
        <f t="shared" si="1"/>
        <v>-73.559829078140339</v>
      </c>
      <c r="Q14" s="58" t="s">
        <v>118</v>
      </c>
    </row>
    <row r="15" spans="1:17" x14ac:dyDescent="0.5">
      <c r="A15" s="47" t="str">
        <f>'Table B6'!A16</f>
        <v>Pulp mills</v>
      </c>
      <c r="B15" s="47">
        <f>'Table B6'!B16</f>
        <v>-0.69799999999999995</v>
      </c>
      <c r="C15" s="54">
        <f>'Table A2'!E16</f>
        <v>104</v>
      </c>
      <c r="D15" s="47">
        <f>'Table A2'!D16</f>
        <v>5</v>
      </c>
      <c r="E15" s="47">
        <f>SUM('Table A2'!C16,'Table A2'!F16)</f>
        <v>123</v>
      </c>
      <c r="F15" s="47">
        <f>SUM('Table A2'!B16,'Table A2'!G16:H16)</f>
        <v>70</v>
      </c>
      <c r="G15" s="54">
        <f>'Table A1'!B16</f>
        <v>3443</v>
      </c>
      <c r="H15" s="55">
        <f>'Industry match table'!D15</f>
        <v>4.0450576705955241E-2</v>
      </c>
      <c r="I15" s="56">
        <f t="shared" si="2"/>
        <v>-2.1972748786000244E-2</v>
      </c>
      <c r="J15" s="49">
        <f t="shared" si="0"/>
        <v>-1.0563821531730888E-3</v>
      </c>
      <c r="K15" s="49">
        <f t="shared" si="0"/>
        <v>-2.5987000968057984E-2</v>
      </c>
      <c r="L15" s="49">
        <f t="shared" si="0"/>
        <v>-1.4789350144423244E-2</v>
      </c>
      <c r="M15" s="56">
        <f t="shared" si="3"/>
        <v>-75.652174070198839</v>
      </c>
      <c r="N15" s="57">
        <f t="shared" si="1"/>
        <v>-3.637123753374945</v>
      </c>
      <c r="O15" s="57">
        <f t="shared" si="1"/>
        <v>-89.473244333023644</v>
      </c>
      <c r="P15" s="57">
        <f t="shared" si="1"/>
        <v>-50.919732547249225</v>
      </c>
      <c r="Q15" s="58" t="s">
        <v>118</v>
      </c>
    </row>
    <row r="16" spans="1:17" x14ac:dyDescent="0.5">
      <c r="A16" s="47" t="str">
        <f>'Table B6'!A17</f>
        <v>Paper mills</v>
      </c>
      <c r="B16" s="47">
        <f>'Table B6'!B17</f>
        <v>-0.69799999999999995</v>
      </c>
      <c r="C16" s="54">
        <f>'Table A2'!E17</f>
        <v>2231</v>
      </c>
      <c r="D16" s="47">
        <f>'Table A2'!D17</f>
        <v>240</v>
      </c>
      <c r="E16" s="50">
        <f>SUM('Table A2'!C17,'Table A2'!F17)</f>
        <v>1161</v>
      </c>
      <c r="F16" s="47">
        <f>SUM('Table A2'!B17,'Table A2'!G17:H17)</f>
        <v>276</v>
      </c>
      <c r="G16" s="54">
        <f>'Table A1'!B17</f>
        <v>45319</v>
      </c>
      <c r="H16" s="55">
        <f>'Industry match table'!D16</f>
        <v>4.0450576705955241E-2</v>
      </c>
      <c r="I16" s="56">
        <f t="shared" si="2"/>
        <v>-3.5810247771484373E-2</v>
      </c>
      <c r="J16" s="49">
        <f t="shared" si="0"/>
        <v>-3.8522902129790445E-3</v>
      </c>
      <c r="K16" s="49">
        <f t="shared" si="0"/>
        <v>-1.8635453905286131E-2</v>
      </c>
      <c r="L16" s="49">
        <f t="shared" si="0"/>
        <v>-4.4301337449259015E-3</v>
      </c>
      <c r="M16" s="56">
        <f t="shared" si="3"/>
        <v>-1622.8846187559002</v>
      </c>
      <c r="N16" s="57">
        <f t="shared" si="1"/>
        <v>-174.58194016199732</v>
      </c>
      <c r="O16" s="57">
        <f t="shared" si="1"/>
        <v>-844.54013553366212</v>
      </c>
      <c r="P16" s="57">
        <f t="shared" si="1"/>
        <v>-200.76923118629693</v>
      </c>
      <c r="Q16" s="58" t="s">
        <v>118</v>
      </c>
    </row>
    <row r="17" spans="1:17" x14ac:dyDescent="0.5">
      <c r="A17" s="47" t="str">
        <f>'Table B6'!A18</f>
        <v>Paperboard mills</v>
      </c>
      <c r="B17" s="47">
        <f>'Table B6'!B18</f>
        <v>-0.69799999999999995</v>
      </c>
      <c r="C17" s="54">
        <f>'Table A2'!E18</f>
        <v>1074</v>
      </c>
      <c r="D17" s="47">
        <f>'Table A2'!D18</f>
        <v>69</v>
      </c>
      <c r="E17" s="47">
        <f>SUM('Table A2'!C18,'Table A2'!F18)</f>
        <v>983</v>
      </c>
      <c r="F17" s="47">
        <f>SUM('Table A2'!B18,'Table A2'!G18:H18)</f>
        <v>187</v>
      </c>
      <c r="G17" s="54">
        <f>'Table A1'!B18</f>
        <v>21095</v>
      </c>
      <c r="H17" s="55">
        <f>'Industry match table'!D17</f>
        <v>4.0450576705955241E-2</v>
      </c>
      <c r="I17" s="56">
        <f t="shared" si="2"/>
        <v>-3.7035040636403796E-2</v>
      </c>
      <c r="J17" s="49">
        <f t="shared" si="0"/>
        <v>-2.3793461861376739E-3</v>
      </c>
      <c r="K17" s="49">
        <f t="shared" si="0"/>
        <v>-3.3897062332946863E-2</v>
      </c>
      <c r="L17" s="49">
        <f t="shared" si="0"/>
        <v>-6.4483729972136953E-3</v>
      </c>
      <c r="M17" s="56">
        <f t="shared" si="3"/>
        <v>-781.25418222493806</v>
      </c>
      <c r="N17" s="57">
        <f t="shared" si="1"/>
        <v>-50.192307796574234</v>
      </c>
      <c r="O17" s="57">
        <f t="shared" si="1"/>
        <v>-715.05852991351412</v>
      </c>
      <c r="P17" s="57">
        <f t="shared" si="1"/>
        <v>-136.02842837622291</v>
      </c>
      <c r="Q17" s="58" t="s">
        <v>118</v>
      </c>
    </row>
    <row r="18" spans="1:17" x14ac:dyDescent="0.5">
      <c r="A18" s="47" t="str">
        <f>'Table B6'!A19</f>
        <v>Other papers</v>
      </c>
      <c r="B18" s="47">
        <f>'Table B6'!B19</f>
        <v>-0.69799999999999995</v>
      </c>
      <c r="C18" s="54">
        <f>'Table A2'!E19</f>
        <v>1855</v>
      </c>
      <c r="D18" s="47">
        <f>'Table A2'!D19</f>
        <v>3</v>
      </c>
      <c r="E18" s="47">
        <f>SUM('Table A2'!C19,'Table A2'!F19)</f>
        <v>607</v>
      </c>
      <c r="F18" s="47">
        <f>SUM('Table A2'!B19,'Table A2'!G19:H19)</f>
        <v>57</v>
      </c>
      <c r="G18" s="54">
        <f>'Table A1'!B19</f>
        <v>173273</v>
      </c>
      <c r="H18" s="55">
        <f>'Industry match table'!D18</f>
        <v>4.0450576705955241E-2</v>
      </c>
      <c r="I18" s="56">
        <f t="shared" si="2"/>
        <v>-7.7875543939454183E-3</v>
      </c>
      <c r="J18" s="49">
        <f t="shared" si="2"/>
        <v>-1.259442759128639E-5</v>
      </c>
      <c r="K18" s="49">
        <f t="shared" si="2"/>
        <v>-2.5482725159702794E-3</v>
      </c>
      <c r="L18" s="49">
        <f t="shared" si="2"/>
        <v>-2.392941242344414E-4</v>
      </c>
      <c r="M18" s="56">
        <f t="shared" si="3"/>
        <v>-1349.3729125021046</v>
      </c>
      <c r="N18" s="57">
        <f t="shared" si="3"/>
        <v>-2.1822742520249667</v>
      </c>
      <c r="O18" s="57">
        <f t="shared" si="3"/>
        <v>-441.5468236597182</v>
      </c>
      <c r="P18" s="57">
        <f t="shared" si="3"/>
        <v>-41.463210788474363</v>
      </c>
      <c r="Q18" s="58" t="s">
        <v>118</v>
      </c>
    </row>
    <row r="19" spans="1:17" x14ac:dyDescent="0.5">
      <c r="A19" s="47" t="str">
        <f>'Table B6'!A20</f>
        <v>Refining–LPG</v>
      </c>
      <c r="B19" s="47">
        <f>'Table B6'!B20</f>
        <v>-7.0999999999999994E-2</v>
      </c>
      <c r="C19" s="54">
        <f>'Table A2'!E20</f>
        <v>269</v>
      </c>
      <c r="D19" s="47">
        <f>'Table A2'!D20</f>
        <v>25</v>
      </c>
      <c r="E19" s="47">
        <f>SUM('Table A2'!C20,'Table A2'!F20)</f>
        <v>507</v>
      </c>
      <c r="F19" s="50">
        <f>SUM('Table A2'!B20,'Table A2'!G20:H20)</f>
        <v>13880</v>
      </c>
      <c r="G19" s="54">
        <f>'Table A1'!B20</f>
        <v>21023</v>
      </c>
      <c r="H19" s="55">
        <f>'Industry match table'!D19</f>
        <v>4.1394547909655667E-2</v>
      </c>
      <c r="I19" s="56">
        <f t="shared" si="2"/>
        <v>-9.4771126670523424E-4</v>
      </c>
      <c r="J19" s="49">
        <f t="shared" si="2"/>
        <v>-8.8077255270003178E-5</v>
      </c>
      <c r="K19" s="49">
        <f t="shared" si="2"/>
        <v>-1.7862067368756647E-3</v>
      </c>
      <c r="L19" s="49">
        <f t="shared" si="2"/>
        <v>-4.8900492125905769E-2</v>
      </c>
      <c r="M19" s="56">
        <f t="shared" si="3"/>
        <v>-19.923733959944141</v>
      </c>
      <c r="N19" s="57">
        <f t="shared" si="3"/>
        <v>-1.8516481375412768</v>
      </c>
      <c r="O19" s="57">
        <f t="shared" si="3"/>
        <v>-37.551424229337101</v>
      </c>
      <c r="P19" s="57">
        <f t="shared" si="3"/>
        <v>-1028.0350459629169</v>
      </c>
      <c r="Q19" s="58"/>
    </row>
    <row r="20" spans="1:17" x14ac:dyDescent="0.5">
      <c r="A20" s="47" t="str">
        <f>'Table B6'!A21</f>
        <v>Refining–other</v>
      </c>
      <c r="B20" s="47">
        <f>'Table B6'!B21</f>
        <v>-7.0999999999999994E-2</v>
      </c>
      <c r="C20" s="54">
        <f>'Table A2'!E21</f>
        <v>2171</v>
      </c>
      <c r="D20" s="47">
        <f>'Table A2'!D21</f>
        <v>203</v>
      </c>
      <c r="E20" s="50">
        <f>SUM('Table A2'!C21,'Table A2'!F21)</f>
        <v>4093</v>
      </c>
      <c r="F20" s="50">
        <f>SUM('Table A2'!B21,'Table A2'!G21:H21)</f>
        <v>112244</v>
      </c>
      <c r="G20" s="54">
        <f>'Table A1'!B21</f>
        <v>169836</v>
      </c>
      <c r="H20" s="55">
        <f>'Industry match table'!D20</f>
        <v>4.1394547909655667E-2</v>
      </c>
      <c r="I20" s="56">
        <f t="shared" si="2"/>
        <v>-9.467787999251307E-4</v>
      </c>
      <c r="J20" s="49">
        <f t="shared" si="2"/>
        <v>-8.8528832973192785E-5</v>
      </c>
      <c r="K20" s="49">
        <f t="shared" si="2"/>
        <v>-1.7849680461048179E-3</v>
      </c>
      <c r="L20" s="49">
        <f t="shared" si="2"/>
        <v>-4.894990309479335E-2</v>
      </c>
      <c r="M20" s="56">
        <f t="shared" si="3"/>
        <v>-160.79712426408449</v>
      </c>
      <c r="N20" s="57">
        <f t="shared" si="3"/>
        <v>-15.03538287683517</v>
      </c>
      <c r="O20" s="57">
        <f t="shared" si="3"/>
        <v>-303.15183307825788</v>
      </c>
      <c r="P20" s="57">
        <f t="shared" si="3"/>
        <v>-8313.4557420073234</v>
      </c>
      <c r="Q20" s="58"/>
    </row>
    <row r="21" spans="1:17" x14ac:dyDescent="0.5">
      <c r="A21" s="47" t="str">
        <f>'Table B6'!A22</f>
        <v>Petrochemical mfg</v>
      </c>
      <c r="B21" s="47">
        <f>'Table B6'!B22</f>
        <v>-0.98699999999999999</v>
      </c>
      <c r="C21" s="54">
        <f>'Table A2'!E22</f>
        <v>783</v>
      </c>
      <c r="D21" s="47">
        <f>'Table A2'!D22</f>
        <v>20</v>
      </c>
      <c r="E21" s="47">
        <f>SUM('Table A2'!C22,'Table A2'!F22)</f>
        <v>933</v>
      </c>
      <c r="F21" s="50">
        <f>SUM('Table A2'!B22,'Table A2'!G22:H22)</f>
        <v>5127</v>
      </c>
      <c r="G21" s="54">
        <f>'Table A1'!B22</f>
        <v>14743</v>
      </c>
      <c r="H21" s="55">
        <f>'Industry match table'!D21</f>
        <v>4.1394547909655667E-2</v>
      </c>
      <c r="I21" s="56">
        <f t="shared" si="2"/>
        <v>-5.4683103475329418E-2</v>
      </c>
      <c r="J21" s="49">
        <f t="shared" si="2"/>
        <v>-1.3967587094592443E-3</v>
      </c>
      <c r="K21" s="49">
        <f t="shared" si="2"/>
        <v>-6.5158793796273762E-2</v>
      </c>
      <c r="L21" s="49">
        <f t="shared" si="2"/>
        <v>-0.35805909516987727</v>
      </c>
      <c r="M21" s="56">
        <f t="shared" si="3"/>
        <v>-806.19299453678161</v>
      </c>
      <c r="N21" s="57">
        <f t="shared" si="3"/>
        <v>-20.592413653557639</v>
      </c>
      <c r="O21" s="57">
        <f t="shared" si="3"/>
        <v>-960.63609693846411</v>
      </c>
      <c r="P21" s="57">
        <f t="shared" si="3"/>
        <v>-5278.8652400895007</v>
      </c>
      <c r="Q21" s="58"/>
    </row>
    <row r="22" spans="1:17" x14ac:dyDescent="0.5">
      <c r="A22" s="47" t="str">
        <f>'Table B6'!A23</f>
        <v>Other basic inorganic chemical mfg.</v>
      </c>
      <c r="B22" s="47">
        <f>'Table B6'!B23</f>
        <v>-0.98699999999999999</v>
      </c>
      <c r="C22" s="54">
        <f>'Table A2'!E23</f>
        <v>1700</v>
      </c>
      <c r="D22" s="47">
        <f>'Table A2'!D23</f>
        <v>15</v>
      </c>
      <c r="E22" s="47">
        <f>SUM('Table A2'!C23,'Table A2'!F23)</f>
        <v>232</v>
      </c>
      <c r="F22" s="47">
        <f>SUM('Table A2'!B23,'Table A2'!G23:H23)</f>
        <v>163</v>
      </c>
      <c r="G22" s="54">
        <f>'Table A1'!B23</f>
        <v>15177</v>
      </c>
      <c r="H22" s="55">
        <f>'Industry match table'!D22</f>
        <v>4.2786656603947391E-2</v>
      </c>
      <c r="I22" s="56">
        <f t="shared" si="2"/>
        <v>-0.11549718409485431</v>
      </c>
      <c r="J22" s="49">
        <f t="shared" si="2"/>
        <v>-1.0190928008369498E-3</v>
      </c>
      <c r="K22" s="49">
        <f t="shared" si="2"/>
        <v>-1.5761968652944824E-2</v>
      </c>
      <c r="L22" s="49">
        <f t="shared" si="2"/>
        <v>-1.1074141769094853E-2</v>
      </c>
      <c r="M22" s="56">
        <f t="shared" si="3"/>
        <v>-1752.9007630076039</v>
      </c>
      <c r="N22" s="57">
        <f t="shared" si="3"/>
        <v>-15.466771438302388</v>
      </c>
      <c r="O22" s="57">
        <f t="shared" si="3"/>
        <v>-239.21939824574361</v>
      </c>
      <c r="P22" s="57">
        <f t="shared" si="3"/>
        <v>-168.07224962955257</v>
      </c>
      <c r="Q22" s="58"/>
    </row>
    <row r="23" spans="1:17" x14ac:dyDescent="0.5">
      <c r="A23" s="47" t="str">
        <f>'Table B6'!A24</f>
        <v>Other basic organic chemical mfg.</v>
      </c>
      <c r="B23" s="47">
        <f>'Table B6'!B24</f>
        <v>-0.98699999999999999</v>
      </c>
      <c r="C23" s="54">
        <f>'Table A2'!E24</f>
        <v>1806</v>
      </c>
      <c r="D23" s="47">
        <f>'Table A2'!D24</f>
        <v>130</v>
      </c>
      <c r="E23" s="50">
        <f>SUM('Table A2'!C24,'Table A2'!F24)</f>
        <v>2871</v>
      </c>
      <c r="F23" s="50">
        <f>SUM('Table A2'!B24,'Table A2'!G24:H24)</f>
        <v>5850</v>
      </c>
      <c r="G23" s="54">
        <f>'Table A1'!B24</f>
        <v>47573</v>
      </c>
      <c r="H23" s="55">
        <f>'Industry match table'!D23</f>
        <v>4.2786656603947391E-2</v>
      </c>
      <c r="I23" s="56">
        <f t="shared" si="2"/>
        <v>-3.9144037188565094E-2</v>
      </c>
      <c r="J23" s="49">
        <f t="shared" si="2"/>
        <v>-2.8176770955224044E-3</v>
      </c>
      <c r="K23" s="49">
        <f t="shared" si="2"/>
        <v>-6.2227314932652482E-2</v>
      </c>
      <c r="L23" s="49">
        <f t="shared" si="2"/>
        <v>-0.12679546929850818</v>
      </c>
      <c r="M23" s="56">
        <f t="shared" si="3"/>
        <v>-1862.1992811716073</v>
      </c>
      <c r="N23" s="57">
        <f t="shared" si="3"/>
        <v>-134.04535246528735</v>
      </c>
      <c r="O23" s="57">
        <f t="shared" si="3"/>
        <v>-2960.3400532910764</v>
      </c>
      <c r="P23" s="57">
        <f t="shared" si="3"/>
        <v>-6032.0408609379301</v>
      </c>
      <c r="Q23" s="58"/>
    </row>
    <row r="24" spans="1:17" x14ac:dyDescent="0.5">
      <c r="A24" s="47" t="str">
        <f>'Table B6'!A25</f>
        <v>Plastics material and resin mfg.</v>
      </c>
      <c r="B24" s="47">
        <f>'Table B6'!B25</f>
        <v>-0.98699999999999999</v>
      </c>
      <c r="C24" s="54">
        <f>'Table A2'!E25</f>
        <v>1218</v>
      </c>
      <c r="D24" s="47">
        <f>'Table A2'!D25</f>
        <v>22</v>
      </c>
      <c r="E24" s="50">
        <f>SUM('Table A2'!C25,'Table A2'!F25)</f>
        <v>1744</v>
      </c>
      <c r="F24" s="50">
        <f>SUM('Table A2'!B25,'Table A2'!G25:H25)</f>
        <v>6837</v>
      </c>
      <c r="G24" s="54">
        <f>'Table A1'!B25</f>
        <v>44832</v>
      </c>
      <c r="H24" s="55">
        <f>'Industry match table'!D24</f>
        <v>7.7409432304133871E-2</v>
      </c>
      <c r="I24" s="56">
        <f t="shared" si="2"/>
        <v>-2.9064798549312296E-2</v>
      </c>
      <c r="J24" s="49">
        <f t="shared" si="2"/>
        <v>-5.2497994095637972E-4</v>
      </c>
      <c r="K24" s="49">
        <f t="shared" si="2"/>
        <v>-4.161659168308756E-2</v>
      </c>
      <c r="L24" s="49">
        <f t="shared" si="2"/>
        <v>-0.16314944801448947</v>
      </c>
      <c r="M24" s="56">
        <f t="shared" si="3"/>
        <v>-1303.033048562769</v>
      </c>
      <c r="N24" s="57">
        <f t="shared" si="3"/>
        <v>-23.535900712956416</v>
      </c>
      <c r="O24" s="57">
        <f t="shared" si="3"/>
        <v>-1865.7550383361815</v>
      </c>
      <c r="P24" s="57">
        <f t="shared" si="3"/>
        <v>-7314.3160533855917</v>
      </c>
      <c r="Q24" s="58"/>
    </row>
    <row r="25" spans="1:17" x14ac:dyDescent="0.5">
      <c r="A25" s="47" t="str">
        <f>'Table B6'!A26</f>
        <v>Artificial and synthetic fibers, filaments</v>
      </c>
      <c r="B25" s="47">
        <f>'Table B6'!B26</f>
        <v>-0.98699999999999999</v>
      </c>
      <c r="C25" s="54">
        <f>'Table A2'!E26</f>
        <v>193</v>
      </c>
      <c r="D25" s="47">
        <f>'Table A2'!D26</f>
        <v>8</v>
      </c>
      <c r="E25" s="47">
        <f>SUM('Table A2'!C26,'Table A2'!F26)</f>
        <v>286</v>
      </c>
      <c r="F25" s="47">
        <f>SUM('Table A2'!B26,'Table A2'!G26:H26)</f>
        <v>27</v>
      </c>
      <c r="G25" s="54">
        <f>'Table A1'!B26</f>
        <v>7651</v>
      </c>
      <c r="H25" s="55">
        <f>'Industry match table'!D25</f>
        <v>7.7409432304133871E-2</v>
      </c>
      <c r="I25" s="56">
        <f t="shared" si="2"/>
        <v>-2.6986542683669328E-2</v>
      </c>
      <c r="J25" s="49">
        <f t="shared" si="2"/>
        <v>-1.1186131682349981E-3</v>
      </c>
      <c r="K25" s="49">
        <f t="shared" si="2"/>
        <v>-3.999042076440118E-2</v>
      </c>
      <c r="L25" s="49">
        <f t="shared" si="2"/>
        <v>-3.7753194427931182E-3</v>
      </c>
      <c r="M25" s="56">
        <f t="shared" si="3"/>
        <v>-206.47403807275404</v>
      </c>
      <c r="N25" s="57">
        <f t="shared" si="3"/>
        <v>-8.5585093501659699</v>
      </c>
      <c r="O25" s="57">
        <f t="shared" si="3"/>
        <v>-305.96670926843342</v>
      </c>
      <c r="P25" s="57">
        <f t="shared" si="3"/>
        <v>-28.884969056810146</v>
      </c>
      <c r="Q25" s="58"/>
    </row>
    <row r="26" spans="1:17" x14ac:dyDescent="0.5">
      <c r="A26" s="47" t="str">
        <f>'Table B6'!A27</f>
        <v>Fertilizer manufacturing</v>
      </c>
      <c r="B26" s="47">
        <f>'Table B6'!B27</f>
        <v>-0.98699999999999999</v>
      </c>
      <c r="C26" s="54">
        <f>'Table A2'!E27</f>
        <v>297</v>
      </c>
      <c r="D26" s="47">
        <f>'Table A2'!D27</f>
        <v>0</v>
      </c>
      <c r="E26" s="50">
        <f>SUM('Table A2'!C27,'Table A2'!F27)</f>
        <v>2650</v>
      </c>
      <c r="F26" s="47">
        <f>SUM('Table A2'!B27,'Table A2'!G27:H27)</f>
        <v>21</v>
      </c>
      <c r="G26" s="54">
        <f>'Table A1'!B27</f>
        <v>8239</v>
      </c>
      <c r="H26" s="55">
        <f>'Industry match table'!D26</f>
        <v>7.7409432304133871E-2</v>
      </c>
      <c r="I26" s="56">
        <f t="shared" si="2"/>
        <v>-3.856471169133531E-2</v>
      </c>
      <c r="J26" s="49">
        <f t="shared" si="2"/>
        <v>0</v>
      </c>
      <c r="K26" s="49">
        <f t="shared" si="2"/>
        <v>-0.34409591239743625</v>
      </c>
      <c r="L26" s="49">
        <f t="shared" si="2"/>
        <v>-2.7267977963570419E-3</v>
      </c>
      <c r="M26" s="56">
        <f t="shared" si="3"/>
        <v>-317.73465962491161</v>
      </c>
      <c r="N26" s="57">
        <f t="shared" si="3"/>
        <v>0</v>
      </c>
      <c r="O26" s="57">
        <f t="shared" si="3"/>
        <v>-2835.0062222424772</v>
      </c>
      <c r="P26" s="57">
        <f t="shared" si="3"/>
        <v>-22.46608704418567</v>
      </c>
      <c r="Q26" s="58"/>
    </row>
    <row r="27" spans="1:17" x14ac:dyDescent="0.5">
      <c r="A27" s="47" t="str">
        <f>'Table B6'!A28</f>
        <v>Other chemical and plastics</v>
      </c>
      <c r="B27" s="47">
        <f>'Table B6'!B28</f>
        <v>-0.98699999999999999</v>
      </c>
      <c r="C27" s="54">
        <f>'Table A2'!E28</f>
        <v>7215</v>
      </c>
      <c r="D27" s="47">
        <f>'Table A2'!D28</f>
        <v>64</v>
      </c>
      <c r="E27" s="50">
        <f>SUM('Table A2'!C28,'Table A2'!F28)</f>
        <v>2472</v>
      </c>
      <c r="F27" s="47">
        <f>SUM('Table A2'!B28,'Table A2'!G28:H28)</f>
        <v>1308</v>
      </c>
      <c r="G27" s="54">
        <f>'Table A1'!B28</f>
        <v>403058</v>
      </c>
      <c r="H27" s="55">
        <f>'Industry match table'!D27</f>
        <v>0.11188859593028219</v>
      </c>
      <c r="I27" s="56">
        <f t="shared" si="2"/>
        <v>-1.9893834275071659E-2</v>
      </c>
      <c r="J27" s="49">
        <f t="shared" si="2"/>
        <v>-1.7646644402003966E-4</v>
      </c>
      <c r="K27" s="49">
        <f t="shared" si="2"/>
        <v>-6.8160164002740321E-3</v>
      </c>
      <c r="L27" s="49">
        <f t="shared" si="2"/>
        <v>-3.6065329496595606E-3</v>
      </c>
      <c r="M27" s="56">
        <f t="shared" si="3"/>
        <v>-8018.3690552418329</v>
      </c>
      <c r="N27" s="57">
        <f t="shared" si="3"/>
        <v>-71.126211993829145</v>
      </c>
      <c r="O27" s="57">
        <f t="shared" si="3"/>
        <v>-2747.2499382616506</v>
      </c>
      <c r="P27" s="57">
        <f t="shared" si="3"/>
        <v>-1453.6419576238832</v>
      </c>
      <c r="Q27" s="58"/>
    </row>
    <row r="28" spans="1:17" x14ac:dyDescent="0.5">
      <c r="A28" s="47" t="str">
        <f>'Table B6'!A29</f>
        <v>Other container manufacturing</v>
      </c>
      <c r="B28" s="47">
        <f>'Table B6'!B29</f>
        <v>-0.82699999999999996</v>
      </c>
      <c r="C28" s="54">
        <f>'Table A2'!E29</f>
        <v>258</v>
      </c>
      <c r="D28" s="47">
        <f>'Table A2'!D29</f>
        <v>0</v>
      </c>
      <c r="E28" s="47">
        <f>SUM('Table A2'!C29,'Table A2'!F29)</f>
        <v>275</v>
      </c>
      <c r="F28" s="47">
        <f>SUM('Table A2'!B29,'Table A2'!G29:H29)</f>
        <v>1</v>
      </c>
      <c r="G28" s="54">
        <f>'Table A1'!B29</f>
        <v>4367</v>
      </c>
      <c r="H28" s="55">
        <f>'Industry match table'!D28</f>
        <v>3.7348747222159438E-2</v>
      </c>
      <c r="I28" s="56">
        <f t="shared" si="2"/>
        <v>-5.0754323473168855E-2</v>
      </c>
      <c r="J28" s="49">
        <f t="shared" si="2"/>
        <v>0</v>
      </c>
      <c r="K28" s="49">
        <f t="shared" si="2"/>
        <v>-5.4098600601245869E-2</v>
      </c>
      <c r="L28" s="49">
        <f t="shared" si="2"/>
        <v>-1.9672218400453042E-4</v>
      </c>
      <c r="M28" s="56">
        <f t="shared" si="3"/>
        <v>-221.64413060732838</v>
      </c>
      <c r="N28" s="57">
        <f t="shared" si="3"/>
        <v>0</v>
      </c>
      <c r="O28" s="57">
        <f t="shared" si="3"/>
        <v>-236.24858882564072</v>
      </c>
      <c r="P28" s="57">
        <f t="shared" si="3"/>
        <v>-0.85908577754778437</v>
      </c>
      <c r="Q28" s="58" t="s">
        <v>118</v>
      </c>
    </row>
    <row r="29" spans="1:17" x14ac:dyDescent="0.5">
      <c r="A29" s="47" t="str">
        <f>'Table B6'!A30</f>
        <v>Cement manufacturing</v>
      </c>
      <c r="B29" s="47">
        <f>'Table B6'!B30</f>
        <v>-0.82699999999999996</v>
      </c>
      <c r="C29" s="54">
        <f>'Table A2'!E30</f>
        <v>818</v>
      </c>
      <c r="D29" s="47">
        <f>'Table A2'!D30</f>
        <v>193</v>
      </c>
      <c r="E29" s="47">
        <f>SUM('Table A2'!C30,'Table A2'!F30)</f>
        <v>113</v>
      </c>
      <c r="F29" s="47">
        <f>SUM('Table A2'!B30,'Table A2'!G30:H30)</f>
        <v>530</v>
      </c>
      <c r="G29" s="54">
        <f>'Table A1'!B30</f>
        <v>7058</v>
      </c>
      <c r="H29" s="55">
        <f>'Industry match table'!D29</f>
        <v>1.9052532677989842E-2</v>
      </c>
      <c r="I29" s="56">
        <f t="shared" si="2"/>
        <v>-9.7708289153532663E-2</v>
      </c>
      <c r="J29" s="49">
        <f t="shared" si="2"/>
        <v>-2.3053422746493649E-2</v>
      </c>
      <c r="K29" s="49">
        <f t="shared" si="2"/>
        <v>-1.3497599846392655E-2</v>
      </c>
      <c r="L29" s="49">
        <f t="shared" si="2"/>
        <v>-6.330732671316909E-2</v>
      </c>
      <c r="M29" s="56">
        <f t="shared" si="3"/>
        <v>-689.62510484563359</v>
      </c>
      <c r="N29" s="57">
        <f t="shared" si="3"/>
        <v>-162.71105774475217</v>
      </c>
      <c r="O29" s="57">
        <f t="shared" si="3"/>
        <v>-95.266059715839361</v>
      </c>
      <c r="P29" s="57">
        <f t="shared" si="3"/>
        <v>-446.82311194154744</v>
      </c>
      <c r="Q29" s="58"/>
    </row>
    <row r="30" spans="1:17" x14ac:dyDescent="0.5">
      <c r="A30" s="47" t="str">
        <f>'Table B6'!A31</f>
        <v>Lime and gypsum product mfg.</v>
      </c>
      <c r="B30" s="47">
        <f>'Table B6'!B31</f>
        <v>-0.82699999999999996</v>
      </c>
      <c r="C30" s="54">
        <f>'Table A2'!E31</f>
        <v>89</v>
      </c>
      <c r="D30" s="47">
        <f>'Table A2'!D31</f>
        <v>54</v>
      </c>
      <c r="E30" s="47">
        <f>SUM('Table A2'!C31,'Table A2'!F31)</f>
        <v>38</v>
      </c>
      <c r="F30" s="47">
        <f>SUM('Table A2'!B31,'Table A2'!G31:H31)</f>
        <v>144</v>
      </c>
      <c r="G30" s="54">
        <f>'Table A1'!B31</f>
        <v>4900</v>
      </c>
      <c r="H30" s="55">
        <f>'Industry match table'!D30</f>
        <v>1.9052532677989842E-2</v>
      </c>
      <c r="I30" s="56">
        <f t="shared" si="2"/>
        <v>-1.5312767409625614E-2</v>
      </c>
      <c r="J30" s="49">
        <f t="shared" si="2"/>
        <v>-9.2908925856155407E-3</v>
      </c>
      <c r="K30" s="49">
        <f t="shared" si="2"/>
        <v>-6.5380355232109357E-3</v>
      </c>
      <c r="L30" s="49">
        <f t="shared" si="2"/>
        <v>-2.4775713561641443E-2</v>
      </c>
      <c r="M30" s="56">
        <f t="shared" si="3"/>
        <v>-75.032560307165511</v>
      </c>
      <c r="N30" s="57">
        <f t="shared" si="3"/>
        <v>-45.525373669516149</v>
      </c>
      <c r="O30" s="57">
        <f t="shared" si="3"/>
        <v>-32.036374063733582</v>
      </c>
      <c r="P30" s="57">
        <f t="shared" si="3"/>
        <v>-121.40099645204307</v>
      </c>
      <c r="Q30" s="58"/>
    </row>
    <row r="31" spans="1:17" x14ac:dyDescent="0.5">
      <c r="A31" s="47" t="str">
        <f>'Table B6'!A32</f>
        <v>Mineral wool manufacturing</v>
      </c>
      <c r="B31" s="47">
        <f>'Table B6'!B32</f>
        <v>-0.82699999999999996</v>
      </c>
      <c r="C31" s="54">
        <f>'Table A2'!E32</f>
        <v>246</v>
      </c>
      <c r="D31" s="47">
        <f>'Table A2'!D32</f>
        <v>0</v>
      </c>
      <c r="E31" s="47">
        <f>SUM('Table A2'!C32,'Table A2'!F32)</f>
        <v>189</v>
      </c>
      <c r="F31" s="47">
        <f>SUM('Table A2'!B32,'Table A2'!G32:H32)</f>
        <v>9</v>
      </c>
      <c r="G31" s="54">
        <f>'Table A1'!B32</f>
        <v>4834</v>
      </c>
      <c r="H31" s="55">
        <f>'Industry match table'!D31</f>
        <v>1.9052532677989842E-2</v>
      </c>
      <c r="I31" s="56">
        <f t="shared" si="2"/>
        <v>-4.2903055221122657E-2</v>
      </c>
      <c r="J31" s="49">
        <f t="shared" si="2"/>
        <v>0</v>
      </c>
      <c r="K31" s="49">
        <f t="shared" si="2"/>
        <v>-3.2962103401594237E-2</v>
      </c>
      <c r="L31" s="49">
        <f t="shared" si="2"/>
        <v>-1.5696239715044873E-3</v>
      </c>
      <c r="M31" s="56">
        <f t="shared" si="3"/>
        <v>-207.39336893890692</v>
      </c>
      <c r="N31" s="57">
        <f t="shared" si="3"/>
        <v>0</v>
      </c>
      <c r="O31" s="57">
        <f t="shared" si="3"/>
        <v>-159.33880784330654</v>
      </c>
      <c r="P31" s="57">
        <f t="shared" si="3"/>
        <v>-7.5875622782526921</v>
      </c>
      <c r="Q31" s="58" t="s">
        <v>118</v>
      </c>
    </row>
    <row r="32" spans="1:17" x14ac:dyDescent="0.5">
      <c r="A32" s="47" t="str">
        <f>'Table B6'!A33</f>
        <v>Other nonmetallic mineral</v>
      </c>
      <c r="B32" s="47">
        <f>'Table B6'!B33</f>
        <v>-0.82699999999999996</v>
      </c>
      <c r="C32" s="54">
        <f>'Table A2'!E33</f>
        <v>1305</v>
      </c>
      <c r="D32" s="47">
        <f>'Table A2'!D33</f>
        <v>6</v>
      </c>
      <c r="E32" s="50">
        <f>SUM('Table A2'!C33,'Table A2'!F33)</f>
        <v>1598</v>
      </c>
      <c r="F32" s="47">
        <f>SUM('Table A2'!B33,'Table A2'!G33:H33)</f>
        <v>237</v>
      </c>
      <c r="G32" s="54">
        <f>'Table A1'!B33</f>
        <v>67020</v>
      </c>
      <c r="H32" s="55">
        <f>'Industry match table'!D32</f>
        <v>4.8556895200270359E-2</v>
      </c>
      <c r="I32" s="56">
        <f t="shared" si="2"/>
        <v>-1.6925003791124188E-2</v>
      </c>
      <c r="J32" s="49">
        <f t="shared" si="2"/>
        <v>-7.7816109384479042E-5</v>
      </c>
      <c r="K32" s="49">
        <f t="shared" si="2"/>
        <v>-2.0725023799399583E-2</v>
      </c>
      <c r="L32" s="49">
        <f t="shared" si="2"/>
        <v>-3.073736320686922E-3</v>
      </c>
      <c r="M32" s="56">
        <f t="shared" si="3"/>
        <v>-1134.3137540811431</v>
      </c>
      <c r="N32" s="57">
        <f t="shared" si="3"/>
        <v>-5.2152356509477853</v>
      </c>
      <c r="O32" s="57">
        <f t="shared" si="3"/>
        <v>-1388.9910950357601</v>
      </c>
      <c r="P32" s="57">
        <f t="shared" si="3"/>
        <v>-206.00180821243751</v>
      </c>
      <c r="Q32" s="58" t="s">
        <v>118</v>
      </c>
    </row>
    <row r="33" spans="1:17" x14ac:dyDescent="0.5">
      <c r="A33" s="47" t="str">
        <f>'Table B6'!A34</f>
        <v>Iron and steel mills, ferroalloy mfg.</v>
      </c>
      <c r="B33" s="47">
        <f>'Table B6'!B34</f>
        <v>-0.95299999999999996</v>
      </c>
      <c r="C33" s="54">
        <f>'Table A2'!E34</f>
        <v>3771</v>
      </c>
      <c r="D33" s="47">
        <f>'Table A2'!D34</f>
        <v>345</v>
      </c>
      <c r="E33" s="50">
        <f>SUM('Table A2'!C34,'Table A2'!F34)</f>
        <v>2223</v>
      </c>
      <c r="F33" s="47">
        <f>SUM('Table A2'!B34,'Table A2'!G34:H34)</f>
        <v>189</v>
      </c>
      <c r="G33" s="54">
        <f>'Table A1'!B34</f>
        <v>41942</v>
      </c>
      <c r="H33" s="55">
        <f>'Industry match table'!D33</f>
        <v>-2.4384450053044241E-2</v>
      </c>
      <c r="I33" s="56">
        <f t="shared" si="2"/>
        <v>-8.364448658654014E-2</v>
      </c>
      <c r="J33" s="49">
        <f t="shared" si="2"/>
        <v>-7.6524391069627022E-3</v>
      </c>
      <c r="K33" s="49">
        <f t="shared" si="2"/>
        <v>-4.9308325028342287E-2</v>
      </c>
      <c r="L33" s="49">
        <f t="shared" si="2"/>
        <v>-4.1922057716404365E-3</v>
      </c>
      <c r="M33" s="56">
        <f t="shared" si="3"/>
        <v>-3508.2170564126664</v>
      </c>
      <c r="N33" s="57">
        <f t="shared" si="3"/>
        <v>-320.95860102422967</v>
      </c>
      <c r="O33" s="57">
        <f t="shared" si="3"/>
        <v>-2068.089768338732</v>
      </c>
      <c r="P33" s="57">
        <f t="shared" si="3"/>
        <v>-175.82949447414319</v>
      </c>
      <c r="Q33" s="58"/>
    </row>
    <row r="34" spans="1:17" x14ac:dyDescent="0.5">
      <c r="A34" s="47" t="str">
        <f>'Table B6'!A35</f>
        <v>Alumina refining, primary aluminum</v>
      </c>
      <c r="B34" s="47">
        <f>'Table B6'!B35</f>
        <v>-0.95299999999999996</v>
      </c>
      <c r="C34" s="54">
        <f>'Table A2'!E35</f>
        <v>3719</v>
      </c>
      <c r="D34" s="47">
        <f>'Table A2'!D35</f>
        <v>0</v>
      </c>
      <c r="E34" s="47">
        <f>SUM('Table A2'!C35,'Table A2'!F35)</f>
        <v>707</v>
      </c>
      <c r="F34" s="47">
        <f>SUM('Table A2'!B35,'Table A2'!G35:H35)</f>
        <v>757</v>
      </c>
      <c r="G34" s="54">
        <f>'Table A1'!B35</f>
        <v>18765</v>
      </c>
      <c r="H34" s="55">
        <f>'Industry match table'!D34</f>
        <v>4.8556895200270359E-2</v>
      </c>
      <c r="I34" s="56">
        <f t="shared" si="2"/>
        <v>-0.19851242156336676</v>
      </c>
      <c r="J34" s="49">
        <f t="shared" si="2"/>
        <v>0</v>
      </c>
      <c r="K34" s="49">
        <f t="shared" si="2"/>
        <v>-3.7738177479241818E-2</v>
      </c>
      <c r="L34" s="49">
        <f t="shared" si="2"/>
        <v>-4.0407072633360755E-2</v>
      </c>
      <c r="M34" s="56">
        <f t="shared" si="3"/>
        <v>-3725.0855906365773</v>
      </c>
      <c r="N34" s="57">
        <f t="shared" si="3"/>
        <v>0</v>
      </c>
      <c r="O34" s="57">
        <f t="shared" si="3"/>
        <v>-708.15690039797266</v>
      </c>
      <c r="P34" s="57">
        <f t="shared" si="3"/>
        <v>-758.23871796501453</v>
      </c>
      <c r="Q34" s="58" t="s">
        <v>118</v>
      </c>
    </row>
    <row r="35" spans="1:17" x14ac:dyDescent="0.5">
      <c r="A35" s="47" t="str">
        <f>'Table B6'!A36</f>
        <v>Ferrous metal foundries</v>
      </c>
      <c r="B35" s="47">
        <f>'Table B6'!B36</f>
        <v>-0.95299999999999996</v>
      </c>
      <c r="C35" s="54">
        <f>'Table A2'!E36</f>
        <v>539</v>
      </c>
      <c r="D35" s="47">
        <f>'Table A2'!D36</f>
        <v>3</v>
      </c>
      <c r="E35" s="47">
        <f>SUM('Table A2'!C36,'Table A2'!F36)</f>
        <v>145</v>
      </c>
      <c r="F35" s="47">
        <f>SUM('Table A2'!B36,'Table A2'!G36:H36)</f>
        <v>24</v>
      </c>
      <c r="G35" s="54">
        <f>'Table A1'!B36</f>
        <v>14700</v>
      </c>
      <c r="H35" s="55">
        <f>'Industry match table'!D35</f>
        <v>-2.4384450053044241E-2</v>
      </c>
      <c r="I35" s="56">
        <f t="shared" si="2"/>
        <v>-3.4111542137840831E-2</v>
      </c>
      <c r="J35" s="49">
        <f t="shared" si="2"/>
        <v>-1.8986016032193414E-4</v>
      </c>
      <c r="K35" s="49">
        <f t="shared" si="2"/>
        <v>-9.1765744155601504E-3</v>
      </c>
      <c r="L35" s="49">
        <f t="shared" si="2"/>
        <v>-1.5188812825754731E-3</v>
      </c>
      <c r="M35" s="56">
        <f t="shared" si="3"/>
        <v>-501.4396694262602</v>
      </c>
      <c r="N35" s="57">
        <f t="shared" si="3"/>
        <v>-2.7909443567324317</v>
      </c>
      <c r="O35" s="57">
        <f t="shared" si="3"/>
        <v>-134.8956439087342</v>
      </c>
      <c r="P35" s="57">
        <f t="shared" si="3"/>
        <v>-22.327554853859453</v>
      </c>
      <c r="Q35" s="58"/>
    </row>
    <row r="36" spans="1:17" x14ac:dyDescent="0.5">
      <c r="A36" s="47" t="str">
        <f>'Table B6'!A37</f>
        <v>Nonferrous metal foundries</v>
      </c>
      <c r="B36" s="47">
        <f>'Table B6'!B37</f>
        <v>-0.95299999999999996</v>
      </c>
      <c r="C36" s="54">
        <f>'Table A2'!E37</f>
        <v>213</v>
      </c>
      <c r="D36" s="47">
        <f>'Table A2'!D37</f>
        <v>0</v>
      </c>
      <c r="E36" s="47">
        <f>SUM('Table A2'!C37,'Table A2'!F37)</f>
        <v>162</v>
      </c>
      <c r="F36" s="47">
        <f>SUM('Table A2'!B37,'Table A2'!G37:H37)</f>
        <v>1</v>
      </c>
      <c r="G36" s="54">
        <f>'Table A1'!B37</f>
        <v>11420</v>
      </c>
      <c r="H36" s="55">
        <f>'Industry match table'!D36</f>
        <v>4.8556895200270359E-2</v>
      </c>
      <c r="I36" s="56">
        <f t="shared" si="2"/>
        <v>-1.8682009004868522E-2</v>
      </c>
      <c r="J36" s="49">
        <f t="shared" si="2"/>
        <v>0</v>
      </c>
      <c r="K36" s="49">
        <f t="shared" si="2"/>
        <v>-1.420885191919578E-2</v>
      </c>
      <c r="L36" s="49">
        <f t="shared" si="2"/>
        <v>-8.7708962464171466E-5</v>
      </c>
      <c r="M36" s="56">
        <f t="shared" si="3"/>
        <v>-213.34854283559852</v>
      </c>
      <c r="N36" s="57">
        <f t="shared" si="3"/>
        <v>0</v>
      </c>
      <c r="O36" s="57">
        <f t="shared" si="3"/>
        <v>-162.26508891721582</v>
      </c>
      <c r="P36" s="57">
        <f t="shared" si="3"/>
        <v>-1.0016363513408382</v>
      </c>
      <c r="Q36" s="58" t="s">
        <v>118</v>
      </c>
    </row>
    <row r="37" spans="1:17" x14ac:dyDescent="0.5">
      <c r="A37" s="47" t="str">
        <f>'Table B6'!A38</f>
        <v>Other primary metals</v>
      </c>
      <c r="B37" s="47">
        <f>'Table B6'!B38</f>
        <v>-0.95299999999999996</v>
      </c>
      <c r="C37" s="54">
        <f>'Table A2'!E38</f>
        <v>1240</v>
      </c>
      <c r="D37" s="47">
        <f>'Table A2'!D38</f>
        <v>10</v>
      </c>
      <c r="E37" s="47">
        <f>SUM('Table A2'!C38,'Table A2'!F38)</f>
        <v>452</v>
      </c>
      <c r="F37" s="47">
        <f>SUM('Table A2'!B38,'Table A2'!G38:H38)</f>
        <v>85</v>
      </c>
      <c r="G37" s="54">
        <f>'Table A1'!B38</f>
        <v>28403</v>
      </c>
      <c r="H37" s="55">
        <f>'Industry match table'!D37</f>
        <v>4.8556895200270359E-2</v>
      </c>
      <c r="I37" s="56">
        <f t="shared" si="2"/>
        <v>-4.3728798917812887E-2</v>
      </c>
      <c r="J37" s="49">
        <f t="shared" si="2"/>
        <v>-3.5265160417591036E-4</v>
      </c>
      <c r="K37" s="49">
        <f t="shared" si="2"/>
        <v>-1.593985250875115E-2</v>
      </c>
      <c r="L37" s="49">
        <f t="shared" si="2"/>
        <v>-2.9975386354952377E-3</v>
      </c>
      <c r="M37" s="56">
        <f t="shared" si="3"/>
        <v>-1242.0290756626393</v>
      </c>
      <c r="N37" s="57">
        <f t="shared" si="3"/>
        <v>-10.016363513408383</v>
      </c>
      <c r="O37" s="57">
        <f t="shared" si="3"/>
        <v>-452.73963080605893</v>
      </c>
      <c r="P37" s="57">
        <f t="shared" si="3"/>
        <v>-85.139089863971236</v>
      </c>
      <c r="Q37" s="58" t="s">
        <v>118</v>
      </c>
    </row>
    <row r="38" spans="1:17" x14ac:dyDescent="0.5">
      <c r="A38" s="47" t="str">
        <f>'Table B6'!A39</f>
        <v>Fabricated metals</v>
      </c>
      <c r="B38" s="47">
        <f>'Table B6'!B39</f>
        <v>-0.505</v>
      </c>
      <c r="C38" s="54">
        <f>'Table A2'!E39</f>
        <v>3092</v>
      </c>
      <c r="D38" s="47">
        <f>'Table A2'!D39</f>
        <v>0</v>
      </c>
      <c r="E38" s="50">
        <f>SUM('Table A2'!C39,'Table A2'!F39)</f>
        <v>1096</v>
      </c>
      <c r="F38" s="47">
        <f>SUM('Table A2'!B39,'Table A2'!G39:H39)</f>
        <v>63</v>
      </c>
      <c r="G38" s="54">
        <f>'Table A1'!B39</f>
        <v>219291</v>
      </c>
      <c r="H38" s="55">
        <f>'Industry match table'!D38</f>
        <v>4.8556895200270359E-2</v>
      </c>
      <c r="I38" s="56">
        <f t="shared" si="2"/>
        <v>-7.4838871869095432E-3</v>
      </c>
      <c r="J38" s="49">
        <f t="shared" si="2"/>
        <v>0</v>
      </c>
      <c r="K38" s="49">
        <f t="shared" si="2"/>
        <v>-2.6527620817764748E-3</v>
      </c>
      <c r="L38" s="49">
        <f t="shared" si="2"/>
        <v>-1.5248541163496158E-4</v>
      </c>
      <c r="M38" s="56">
        <f t="shared" si="3"/>
        <v>-1641.1491051045807</v>
      </c>
      <c r="N38" s="57">
        <f t="shared" si="3"/>
        <v>0</v>
      </c>
      <c r="O38" s="57">
        <f t="shared" si="3"/>
        <v>-581.72684967484497</v>
      </c>
      <c r="P38" s="57">
        <f t="shared" si="3"/>
        <v>-33.438678402842356</v>
      </c>
      <c r="Q38" s="58" t="s">
        <v>118</v>
      </c>
    </row>
    <row r="39" spans="1:17" x14ac:dyDescent="0.5">
      <c r="A39" s="47" t="str">
        <f>'Table B6'!A40</f>
        <v>Machinery</v>
      </c>
      <c r="B39" s="47">
        <f>'Table B6'!B40</f>
        <v>-1.6619999999999999</v>
      </c>
      <c r="C39" s="54">
        <f>'Table A2'!E40</f>
        <v>1612</v>
      </c>
      <c r="D39" s="47">
        <f>'Table A2'!D40</f>
        <v>1</v>
      </c>
      <c r="E39" s="47">
        <f>SUM('Table A2'!C40,'Table A2'!F40)</f>
        <v>427</v>
      </c>
      <c r="F39" s="47">
        <f>SUM('Table A2'!B40,'Table A2'!G40:H40)</f>
        <v>54</v>
      </c>
      <c r="G39" s="54">
        <f>'Table A1'!B40</f>
        <v>221635</v>
      </c>
      <c r="H39" s="55">
        <f>'Industry match table'!D39</f>
        <v>7.7159521060739034E-2</v>
      </c>
      <c r="I39" s="56">
        <f t="shared" si="2"/>
        <v>-1.3098786903864731E-2</v>
      </c>
      <c r="J39" s="49">
        <f t="shared" si="2"/>
        <v>-8.1257983274595092E-6</v>
      </c>
      <c r="K39" s="49">
        <f t="shared" si="2"/>
        <v>-3.4697158858252109E-3</v>
      </c>
      <c r="L39" s="49">
        <f t="shared" si="2"/>
        <v>-4.3879310968281354E-4</v>
      </c>
      <c r="M39" s="56">
        <f t="shared" si="3"/>
        <v>-2903.1496354380597</v>
      </c>
      <c r="N39" s="57">
        <f t="shared" si="3"/>
        <v>-1.8009613123064883</v>
      </c>
      <c r="O39" s="57">
        <f t="shared" si="3"/>
        <v>-769.01048035487065</v>
      </c>
      <c r="P39" s="57">
        <f t="shared" si="3"/>
        <v>-97.251910864550382</v>
      </c>
      <c r="Q39" s="58" t="s">
        <v>118</v>
      </c>
    </row>
    <row r="40" spans="1:17" x14ac:dyDescent="0.5">
      <c r="A40" s="47" t="str">
        <f>'Table B6'!A41</f>
        <v>Computer and electrical equipment</v>
      </c>
      <c r="B40" s="47">
        <f>'Table B6'!B41</f>
        <v>-2.5960000000000001</v>
      </c>
      <c r="C40" s="54">
        <f>'Table A2'!E41</f>
        <v>3429</v>
      </c>
      <c r="D40" s="47">
        <f>'Table A2'!D41</f>
        <v>0</v>
      </c>
      <c r="E40" s="47">
        <f>SUM('Table A2'!C41,'Table A2'!F41)</f>
        <v>625</v>
      </c>
      <c r="F40" s="47">
        <f>SUM('Table A2'!B41,'Table A2'!G41:H41)</f>
        <v>403</v>
      </c>
      <c r="G40" s="54">
        <f>'Table A1'!B41</f>
        <v>363578</v>
      </c>
      <c r="H40" s="55">
        <f>'Industry match table'!D40</f>
        <v>9.3580571352088165E-2</v>
      </c>
      <c r="I40" s="56">
        <f t="shared" si="2"/>
        <v>-2.7011292827206709E-2</v>
      </c>
      <c r="J40" s="49">
        <f t="shared" si="2"/>
        <v>0</v>
      </c>
      <c r="K40" s="49">
        <f t="shared" si="2"/>
        <v>-4.9233181735211995E-3</v>
      </c>
      <c r="L40" s="49">
        <f t="shared" si="2"/>
        <v>-3.1745555582864695E-3</v>
      </c>
      <c r="M40" s="56">
        <f t="shared" si="3"/>
        <v>-9820.7118235301605</v>
      </c>
      <c r="N40" s="57">
        <f t="shared" si="3"/>
        <v>0</v>
      </c>
      <c r="O40" s="57">
        <f t="shared" si="3"/>
        <v>-1790.0101748924906</v>
      </c>
      <c r="P40" s="57">
        <f t="shared" si="3"/>
        <v>-1154.1985607706781</v>
      </c>
      <c r="Q40" s="58" t="s">
        <v>118</v>
      </c>
    </row>
    <row r="41" spans="1:17" x14ac:dyDescent="0.5">
      <c r="A41" s="47" t="str">
        <f>'Table B6'!A42</f>
        <v>Motor vehicles</v>
      </c>
      <c r="B41" s="47">
        <f>'Table B6'!B42</f>
        <v>-2.4849999999999999</v>
      </c>
      <c r="C41" s="54">
        <f>'Table A2'!E42</f>
        <v>2380</v>
      </c>
      <c r="D41" s="47">
        <f>'Table A2'!D42</f>
        <v>0</v>
      </c>
      <c r="E41" s="47">
        <f>SUM('Table A2'!C42,'Table A2'!F42)</f>
        <v>828</v>
      </c>
      <c r="F41" s="47">
        <f>SUM('Table A2'!B42,'Table A2'!G42:H42)</f>
        <v>163</v>
      </c>
      <c r="G41" s="54">
        <f>'Table A1'!B42</f>
        <v>326173</v>
      </c>
      <c r="H41" s="55">
        <f>'Industry match table'!D41</f>
        <v>3.8242723658999785E-2</v>
      </c>
      <c r="I41" s="56">
        <f t="shared" si="2"/>
        <v>-1.8853407794472359E-2</v>
      </c>
      <c r="J41" s="49">
        <f t="shared" si="2"/>
        <v>0</v>
      </c>
      <c r="K41" s="49">
        <f t="shared" si="2"/>
        <v>-6.5590847284971061E-3</v>
      </c>
      <c r="L41" s="49">
        <f t="shared" si="2"/>
        <v>-1.2912207859239473E-3</v>
      </c>
      <c r="M41" s="56">
        <f t="shared" si="3"/>
        <v>-6149.4725805464323</v>
      </c>
      <c r="N41" s="57">
        <f t="shared" si="3"/>
        <v>0</v>
      </c>
      <c r="O41" s="57">
        <f t="shared" si="3"/>
        <v>-2139.3963431480865</v>
      </c>
      <c r="P41" s="57">
        <f t="shared" si="3"/>
        <v>-421.16135740717164</v>
      </c>
      <c r="Q41" s="58" t="s">
        <v>118</v>
      </c>
    </row>
    <row r="42" spans="1:17" x14ac:dyDescent="0.5">
      <c r="A42" s="47" t="str">
        <f>'Table B6'!A43</f>
        <v>Other transportation equipment</v>
      </c>
      <c r="B42" s="47">
        <f>'Table B6'!B43</f>
        <v>-2.4849999999999999</v>
      </c>
      <c r="C42" s="54">
        <f>'Table A2'!E43</f>
        <v>934</v>
      </c>
      <c r="D42" s="47">
        <f>'Table A2'!D43</f>
        <v>0</v>
      </c>
      <c r="E42" s="47">
        <f>SUM('Table A2'!C43,'Table A2'!F43)</f>
        <v>233</v>
      </c>
      <c r="F42" s="47">
        <f>SUM('Table A2'!B43,'Table A2'!G43:H43)</f>
        <v>69</v>
      </c>
      <c r="G42" s="54">
        <f>'Table A1'!B43</f>
        <v>134524</v>
      </c>
      <c r="H42" s="55">
        <f>'Industry match table'!D42</f>
        <v>3.3596192922304376E-2</v>
      </c>
      <c r="I42" s="56">
        <f t="shared" si="2"/>
        <v>-1.7853150448358675E-2</v>
      </c>
      <c r="J42" s="49">
        <f t="shared" si="2"/>
        <v>0</v>
      </c>
      <c r="K42" s="49">
        <f t="shared" si="2"/>
        <v>-4.4537302510359433E-3</v>
      </c>
      <c r="L42" s="49">
        <f t="shared" si="2"/>
        <v>-1.3189158254140777E-3</v>
      </c>
      <c r="M42" s="56">
        <f t="shared" si="3"/>
        <v>-2401.6772109150024</v>
      </c>
      <c r="N42" s="57">
        <f t="shared" si="3"/>
        <v>0</v>
      </c>
      <c r="O42" s="57">
        <f t="shared" si="3"/>
        <v>-599.13360829035923</v>
      </c>
      <c r="P42" s="57">
        <f t="shared" si="3"/>
        <v>-177.42583249800339</v>
      </c>
      <c r="Q42" s="58" t="s">
        <v>118</v>
      </c>
    </row>
    <row r="43" spans="1:17" x14ac:dyDescent="0.5">
      <c r="A43" s="47" t="str">
        <f>'Table B6'!A44</f>
        <v>Miscellaneous manufacturing</v>
      </c>
      <c r="B43" s="47">
        <f>'Table B6'!B44</f>
        <v>-1.6619999999999999</v>
      </c>
      <c r="C43" s="54">
        <f>'Table A2'!E44</f>
        <v>681</v>
      </c>
      <c r="D43" s="47">
        <f>'Table A2'!D44</f>
        <v>0</v>
      </c>
      <c r="E43" s="47">
        <f>SUM('Table A2'!C44,'Table A2'!F44)</f>
        <v>166</v>
      </c>
      <c r="F43" s="47">
        <f>SUM('Table A2'!B44,'Table A2'!G44:H44)</f>
        <v>17</v>
      </c>
      <c r="G43" s="54">
        <f>'Table A1'!B44</f>
        <v>115134</v>
      </c>
      <c r="H43" s="55">
        <f>'Industry match table'!D43</f>
        <v>0.10460042956457877</v>
      </c>
      <c r="I43" s="56">
        <f t="shared" si="2"/>
        <v>-1.0978870347953019E-2</v>
      </c>
      <c r="J43" s="49">
        <f t="shared" si="2"/>
        <v>0</v>
      </c>
      <c r="K43" s="49">
        <f t="shared" si="2"/>
        <v>-2.6762004078710734E-3</v>
      </c>
      <c r="L43" s="49">
        <f t="shared" si="2"/>
        <v>-2.7406871646872439E-4</v>
      </c>
      <c r="M43" s="56">
        <f t="shared" si="3"/>
        <v>-1264.0412586412228</v>
      </c>
      <c r="N43" s="57">
        <f t="shared" si="3"/>
        <v>0</v>
      </c>
      <c r="O43" s="57">
        <f t="shared" si="3"/>
        <v>-308.12165775982817</v>
      </c>
      <c r="P43" s="57">
        <f t="shared" si="3"/>
        <v>-31.554627601910113</v>
      </c>
      <c r="Q43" s="58" t="s">
        <v>118</v>
      </c>
    </row>
    <row r="44" spans="1:17" x14ac:dyDescent="0.5">
      <c r="A44" s="47" t="str">
        <f>'Table B6'!A45</f>
        <v>Trade</v>
      </c>
      <c r="B44" s="47">
        <f>'Table B6'!B45</f>
        <v>-0.745</v>
      </c>
      <c r="C44" s="54">
        <f>'Table A2'!E45</f>
        <v>15278</v>
      </c>
      <c r="D44" s="47">
        <f>'Table A2'!D45</f>
        <v>0</v>
      </c>
      <c r="E44" s="50">
        <f>SUM('Table A2'!C45,'Table A2'!F45)</f>
        <v>1699</v>
      </c>
      <c r="F44" s="47">
        <f>SUM('Table A2'!B45,'Table A2'!G45:H45)</f>
        <v>4795</v>
      </c>
      <c r="G44" s="54">
        <f>'Table A1'!B45</f>
        <v>1850478</v>
      </c>
      <c r="H44" s="55">
        <f>'Industry match table'!D44</f>
        <v>8.0558799152081598E-2</v>
      </c>
      <c r="I44" s="56">
        <f t="shared" si="2"/>
        <v>-6.6898270666704267E-3</v>
      </c>
      <c r="J44" s="49">
        <f t="shared" si="2"/>
        <v>0</v>
      </c>
      <c r="K44" s="49">
        <f t="shared" si="2"/>
        <v>-7.4394660206002455E-4</v>
      </c>
      <c r="L44" s="49">
        <f t="shared" si="2"/>
        <v>-2.0996020935125474E-3</v>
      </c>
      <c r="M44" s="56">
        <f t="shared" si="3"/>
        <v>-12379.377810678157</v>
      </c>
      <c r="N44" s="57">
        <f t="shared" si="3"/>
        <v>0</v>
      </c>
      <c r="O44" s="57">
        <f t="shared" si="3"/>
        <v>-1376.6568202868302</v>
      </c>
      <c r="P44" s="57">
        <f t="shared" si="3"/>
        <v>-3885.2674827989117</v>
      </c>
      <c r="Q44" s="58"/>
    </row>
    <row r="45" spans="1:17" x14ac:dyDescent="0.5">
      <c r="A45" s="47" t="str">
        <f>'Table B6'!A46</f>
        <v>Air transportation</v>
      </c>
      <c r="B45" s="47">
        <f>'Table B6'!B46</f>
        <v>-0.83299999999999996</v>
      </c>
      <c r="C45" s="54">
        <f>'Table A2'!E46</f>
        <v>76</v>
      </c>
      <c r="D45" s="47">
        <f>'Table A2'!D46</f>
        <v>0</v>
      </c>
      <c r="E45" s="47">
        <f>SUM('Table A2'!C46,'Table A2'!F46)</f>
        <v>4</v>
      </c>
      <c r="F45" s="47">
        <f>SUM('Table A2'!B46,'Table A2'!G46:H46)</f>
        <v>10248</v>
      </c>
      <c r="G45" s="54">
        <f>'Table A1'!B46</f>
        <v>99315</v>
      </c>
      <c r="H45" s="55">
        <f>'Industry match table'!D45</f>
        <v>2.8192701183992905E-2</v>
      </c>
      <c r="I45" s="56">
        <f t="shared" si="2"/>
        <v>-6.5593920663121824E-4</v>
      </c>
      <c r="J45" s="49">
        <f t="shared" si="2"/>
        <v>0</v>
      </c>
      <c r="K45" s="49">
        <f t="shared" si="2"/>
        <v>-3.4523116138485169E-5</v>
      </c>
      <c r="L45" s="49">
        <f t="shared" si="2"/>
        <v>-8.8448223546799015E-2</v>
      </c>
      <c r="M45" s="56">
        <f t="shared" si="3"/>
        <v>-65.144602306579444</v>
      </c>
      <c r="N45" s="57">
        <f t="shared" si="3"/>
        <v>0</v>
      </c>
      <c r="O45" s="57">
        <f t="shared" si="3"/>
        <v>-3.4286632792936547</v>
      </c>
      <c r="P45" s="57">
        <f t="shared" si="3"/>
        <v>-8784.2353215503445</v>
      </c>
      <c r="Q45" s="58"/>
    </row>
    <row r="46" spans="1:17" x14ac:dyDescent="0.5">
      <c r="A46" s="47" t="str">
        <f>'Table B6'!A47</f>
        <v>Truck transportaton</v>
      </c>
      <c r="B46" s="47">
        <f>'Table B6'!B47</f>
        <v>-0.83299999999999996</v>
      </c>
      <c r="C46" s="54">
        <f>'Table A2'!E47</f>
        <v>551</v>
      </c>
      <c r="D46" s="47">
        <f>'Table A2'!D47</f>
        <v>0</v>
      </c>
      <c r="E46" s="47">
        <f>SUM('Table A2'!C47,'Table A2'!F47)</f>
        <v>124</v>
      </c>
      <c r="F46" s="47">
        <f>SUM('Table A2'!B47,'Table A2'!G47:H47)</f>
        <v>11764</v>
      </c>
      <c r="G46" s="54">
        <f>'Table A1'!B47</f>
        <v>194732</v>
      </c>
      <c r="H46" s="55">
        <f>'Industry match table'!D46</f>
        <v>3.1715381114124967E-2</v>
      </c>
      <c r="I46" s="56">
        <f t="shared" si="2"/>
        <v>-2.4341999141604129E-3</v>
      </c>
      <c r="J46" s="49">
        <f t="shared" si="2"/>
        <v>0</v>
      </c>
      <c r="K46" s="49">
        <f t="shared" si="2"/>
        <v>-5.4780542532829619E-4</v>
      </c>
      <c r="L46" s="49">
        <f t="shared" si="2"/>
        <v>-5.197083083517804E-2</v>
      </c>
      <c r="M46" s="56">
        <f t="shared" si="3"/>
        <v>-474.01661768428551</v>
      </c>
      <c r="N46" s="57">
        <f t="shared" si="3"/>
        <v>0</v>
      </c>
      <c r="O46" s="57">
        <f t="shared" si="3"/>
        <v>-106.67524608502977</v>
      </c>
      <c r="P46" s="57">
        <f t="shared" si="3"/>
        <v>-10120.383830195889</v>
      </c>
      <c r="Q46" s="58"/>
    </row>
    <row r="47" spans="1:17" x14ac:dyDescent="0.5">
      <c r="A47" s="47" t="str">
        <f>'Table B6'!A48</f>
        <v>Other transportation</v>
      </c>
      <c r="B47" s="47">
        <f>'Table B6'!B48</f>
        <v>-0.83299999999999996</v>
      </c>
      <c r="C47" s="54">
        <f>'Table A2'!E48</f>
        <v>2161</v>
      </c>
      <c r="D47" s="47">
        <f>'Table A2'!D48</f>
        <v>0</v>
      </c>
      <c r="E47" s="50">
        <f>SUM('Table A2'!C48,'Table A2'!F48)</f>
        <v>1962</v>
      </c>
      <c r="F47" s="47">
        <f>SUM('Table A2'!B48,'Table A2'!G48:H48)</f>
        <v>11112</v>
      </c>
      <c r="G47" s="54">
        <f>'Table A1'!B48</f>
        <v>329317</v>
      </c>
      <c r="H47" s="55">
        <f>'Industry match table'!D47</f>
        <v>3.3596192922304376E-2</v>
      </c>
      <c r="I47" s="56">
        <f t="shared" si="2"/>
        <v>-5.6562290203497276E-3</v>
      </c>
      <c r="J47" s="49">
        <f t="shared" si="2"/>
        <v>0</v>
      </c>
      <c r="K47" s="49">
        <f t="shared" si="2"/>
        <v>-5.1353638768746714E-3</v>
      </c>
      <c r="L47" s="49">
        <f t="shared" si="2"/>
        <v>-2.9084690825602114E-2</v>
      </c>
      <c r="M47" s="56">
        <f t="shared" si="3"/>
        <v>-1862.6923722945112</v>
      </c>
      <c r="N47" s="57">
        <f t="shared" si="3"/>
        <v>0</v>
      </c>
      <c r="O47" s="57">
        <f t="shared" si="3"/>
        <v>-1691.1626258407362</v>
      </c>
      <c r="P47" s="57">
        <f t="shared" si="3"/>
        <v>-9578.0831286148114</v>
      </c>
      <c r="Q47" s="58"/>
    </row>
    <row r="48" spans="1:17" x14ac:dyDescent="0.5">
      <c r="A48" s="47" t="str">
        <f>'Table B6'!A49</f>
        <v>Information</v>
      </c>
      <c r="B48" s="47">
        <f>'Table B6'!B49</f>
        <v>-0.745</v>
      </c>
      <c r="C48" s="54">
        <f>'Table A2'!E49</f>
        <v>2774</v>
      </c>
      <c r="D48" s="47">
        <f>'Table A2'!D49</f>
        <v>0</v>
      </c>
      <c r="E48" s="50">
        <f>SUM('Table A2'!C49,'Table A2'!F49)</f>
        <v>1359</v>
      </c>
      <c r="F48" s="47">
        <f>SUM('Table A2'!B49,'Table A2'!G49:H49)</f>
        <v>1068</v>
      </c>
      <c r="G48" s="54">
        <f>'Table A1'!B49</f>
        <v>824047</v>
      </c>
      <c r="H48" s="55">
        <f>'Industry match table'!D48</f>
        <v>0.15503583754659073</v>
      </c>
      <c r="I48" s="56">
        <f t="shared" si="2"/>
        <v>-2.9680585048172769E-3</v>
      </c>
      <c r="J48" s="49">
        <f t="shared" si="2"/>
        <v>0</v>
      </c>
      <c r="K48" s="49">
        <f t="shared" si="2"/>
        <v>-1.4540704787479016E-3</v>
      </c>
      <c r="L48" s="49">
        <f t="shared" si="2"/>
        <v>-1.1427132239166732E-3</v>
      </c>
      <c r="M48" s="56">
        <f t="shared" si="3"/>
        <v>-2445.8197067191627</v>
      </c>
      <c r="N48" s="57">
        <f t="shared" si="3"/>
        <v>0</v>
      </c>
      <c r="O48" s="57">
        <f t="shared" si="3"/>
        <v>-1198.2224158007721</v>
      </c>
      <c r="P48" s="57">
        <f t="shared" si="3"/>
        <v>-941.64940402886282</v>
      </c>
      <c r="Q48" s="58"/>
    </row>
    <row r="49" spans="1:17" x14ac:dyDescent="0.5">
      <c r="A49" s="47" t="str">
        <f>'Table B6'!A50</f>
        <v>Finance and insurance</v>
      </c>
      <c r="B49" s="47">
        <f>'Table B6'!B50</f>
        <v>-0.745</v>
      </c>
      <c r="C49" s="54">
        <f>'Table A2'!E50</f>
        <v>1713</v>
      </c>
      <c r="D49" s="47">
        <f>'Table A2'!D50</f>
        <v>0</v>
      </c>
      <c r="E49" s="47">
        <f>SUM('Table A2'!C50,'Table A2'!F50)</f>
        <v>236</v>
      </c>
      <c r="F49" s="47">
        <f>SUM('Table A2'!B50,'Table A2'!G50:H50)</f>
        <v>485</v>
      </c>
      <c r="G49" s="54">
        <f>'Table A1'!B50</f>
        <v>1138654</v>
      </c>
      <c r="H49" s="55">
        <f>'Industry match table'!D49</f>
        <v>0.15552385283858519</v>
      </c>
      <c r="I49" s="56">
        <f t="shared" si="2"/>
        <v>-1.3271941919575504E-3</v>
      </c>
      <c r="J49" s="49">
        <f t="shared" si="2"/>
        <v>0</v>
      </c>
      <c r="K49" s="49">
        <f t="shared" si="2"/>
        <v>-1.8284753607821476E-4</v>
      </c>
      <c r="L49" s="49">
        <f t="shared" si="2"/>
        <v>-3.7576718219463627E-4</v>
      </c>
      <c r="M49" s="56">
        <f t="shared" si="3"/>
        <v>-1511.2149754492325</v>
      </c>
      <c r="N49" s="57">
        <f t="shared" si="3"/>
        <v>0</v>
      </c>
      <c r="O49" s="57">
        <f t="shared" si="3"/>
        <v>-208.20007834560354</v>
      </c>
      <c r="P49" s="57">
        <f t="shared" si="3"/>
        <v>-427.86880507465139</v>
      </c>
      <c r="Q49" s="58"/>
    </row>
    <row r="50" spans="1:17" x14ac:dyDescent="0.5">
      <c r="A50" s="47" t="str">
        <f>'Table B6'!A51</f>
        <v>Real estate and rental</v>
      </c>
      <c r="B50" s="47">
        <f>'Table B6'!B51</f>
        <v>-0.745</v>
      </c>
      <c r="C50" s="54">
        <f>'Table A2'!E51</f>
        <v>14586</v>
      </c>
      <c r="D50" s="47">
        <f>'Table A2'!D51</f>
        <v>1</v>
      </c>
      <c r="E50" s="47">
        <f>SUM('Table A2'!C51,'Table A2'!F51)</f>
        <v>885</v>
      </c>
      <c r="F50" s="47">
        <f>SUM('Table A2'!B51,'Table A2'!G51:H51)</f>
        <v>1956</v>
      </c>
      <c r="G50" s="54">
        <f>'Table A1'!B51</f>
        <v>1931963</v>
      </c>
      <c r="H50" s="55">
        <f>'Industry match table'!D50</f>
        <v>4.8034021051947505E-2</v>
      </c>
      <c r="I50" s="56">
        <f t="shared" si="2"/>
        <v>-5.9084321035875881E-3</v>
      </c>
      <c r="J50" s="49">
        <f t="shared" si="2"/>
        <v>-4.0507555900093153E-7</v>
      </c>
      <c r="K50" s="49">
        <f t="shared" si="2"/>
        <v>-3.5849186971582443E-4</v>
      </c>
      <c r="L50" s="49">
        <f t="shared" si="2"/>
        <v>-7.9232779340582217E-4</v>
      </c>
      <c r="M50" s="56">
        <f t="shared" si="3"/>
        <v>-11414.872212143388</v>
      </c>
      <c r="N50" s="57">
        <f t="shared" si="3"/>
        <v>-0.78259099219411665</v>
      </c>
      <c r="O50" s="57">
        <f t="shared" si="3"/>
        <v>-692.59302809179337</v>
      </c>
      <c r="P50" s="57">
        <f t="shared" si="3"/>
        <v>-1530.7479807316925</v>
      </c>
      <c r="Q50" s="58"/>
    </row>
    <row r="51" spans="1:17" x14ac:dyDescent="0.5">
      <c r="A51" s="47" t="str">
        <f>'Table B6'!A52</f>
        <v>Business services</v>
      </c>
      <c r="B51" s="47">
        <f>'Table B6'!B52</f>
        <v>-0.745</v>
      </c>
      <c r="C51" s="54">
        <f>'Table A2'!E52</f>
        <v>6567</v>
      </c>
      <c r="D51" s="47">
        <f>'Table A2'!D52</f>
        <v>1</v>
      </c>
      <c r="E51" s="50">
        <f>SUM('Table A2'!C52,'Table A2'!F52)</f>
        <v>1424</v>
      </c>
      <c r="F51" s="47">
        <f>SUM('Table A2'!B52,'Table A2'!G52:H52)</f>
        <v>11618</v>
      </c>
      <c r="G51" s="54">
        <f>'Table A1'!B52</f>
        <v>1710859</v>
      </c>
      <c r="H51" s="55">
        <f>'Industry match table'!D51</f>
        <v>4.3447235760174521E-2</v>
      </c>
      <c r="I51" s="56">
        <f t="shared" si="2"/>
        <v>-2.9895108861551683E-3</v>
      </c>
      <c r="J51" s="49">
        <f t="shared" si="2"/>
        <v>-4.5523235665527157E-7</v>
      </c>
      <c r="K51" s="49">
        <f t="shared" si="2"/>
        <v>-6.4825087587710669E-4</v>
      </c>
      <c r="L51" s="49">
        <f t="shared" si="2"/>
        <v>-5.288889519620945E-3</v>
      </c>
      <c r="M51" s="56">
        <f t="shared" si="3"/>
        <v>-5114.6316051765452</v>
      </c>
      <c r="N51" s="57">
        <f t="shared" si="3"/>
        <v>-0.77883837447488125</v>
      </c>
      <c r="O51" s="57">
        <f t="shared" si="3"/>
        <v>-1109.0658452522309</v>
      </c>
      <c r="P51" s="57">
        <f t="shared" si="3"/>
        <v>-9048.5442346491709</v>
      </c>
      <c r="Q51" s="58"/>
    </row>
    <row r="52" spans="1:17" x14ac:dyDescent="0.5">
      <c r="A52" s="47" t="str">
        <f>'Table B6'!A53</f>
        <v>Other services</v>
      </c>
      <c r="B52" s="47">
        <f>'Table B6'!B53</f>
        <v>-0.745</v>
      </c>
      <c r="C52" s="54">
        <f>'Table A2'!E53</f>
        <v>26481</v>
      </c>
      <c r="D52" s="47">
        <f>'Table A2'!D53</f>
        <v>1</v>
      </c>
      <c r="E52" s="50">
        <f>SUM('Table A2'!C53,'Table A2'!F53)</f>
        <v>5448</v>
      </c>
      <c r="F52" s="47">
        <f>SUM('Table A2'!B53,'Table A2'!G53:H53)</f>
        <v>3498</v>
      </c>
      <c r="G52" s="54">
        <f>'Table A1'!B53</f>
        <v>2370176</v>
      </c>
      <c r="H52" s="55">
        <f>'Industry match table'!D52</f>
        <v>0.10460042956457877</v>
      </c>
      <c r="I52" s="56">
        <f t="shared" si="2"/>
        <v>-9.2959370934586599E-3</v>
      </c>
      <c r="J52" s="49">
        <f t="shared" si="2"/>
        <v>-3.5104176932361546E-7</v>
      </c>
      <c r="K52" s="49">
        <f t="shared" si="2"/>
        <v>-1.9124755592750571E-3</v>
      </c>
      <c r="L52" s="49">
        <f t="shared" si="2"/>
        <v>-1.227944109094007E-3</v>
      </c>
      <c r="M52" s="56">
        <f t="shared" si="3"/>
        <v>-22033.006996425473</v>
      </c>
      <c r="N52" s="57">
        <f t="shared" si="3"/>
        <v>-0.83203077664836955</v>
      </c>
      <c r="O52" s="57">
        <f t="shared" si="3"/>
        <v>-4532.9036711803174</v>
      </c>
      <c r="P52" s="57">
        <f t="shared" si="3"/>
        <v>-2910.4436567159969</v>
      </c>
      <c r="Q52" s="58"/>
    </row>
    <row r="53" spans="1:17" x14ac:dyDescent="0.5">
      <c r="A53" s="47" t="str">
        <f>'Table B6'!A54</f>
        <v>Government excluding electricity</v>
      </c>
      <c r="B53" s="47">
        <f>'Table B6'!B54</f>
        <v>-0.745</v>
      </c>
      <c r="C53" s="54">
        <f>'Table A2'!E54</f>
        <v>10453</v>
      </c>
      <c r="D53" s="47">
        <f>'Table A2'!D54</f>
        <v>3</v>
      </c>
      <c r="E53" s="50">
        <f>SUM('Table A2'!C54,'Table A2'!F54)</f>
        <v>11912</v>
      </c>
      <c r="F53" s="47">
        <f>SUM('Table A2'!B54,'Table A2'!G54:H54)</f>
        <v>30002</v>
      </c>
      <c r="G53" s="54">
        <f>'Table A1'!B54</f>
        <v>2043064</v>
      </c>
      <c r="H53" s="55">
        <f>'Industry match table'!D53</f>
        <v>6.2759330455208998E-2</v>
      </c>
      <c r="I53" s="56">
        <f t="shared" si="2"/>
        <v>-4.0669059222409815E-3</v>
      </c>
      <c r="J53" s="49">
        <f t="shared" si="2"/>
        <v>-1.1671977199581886E-6</v>
      </c>
      <c r="K53" s="49">
        <f t="shared" si="2"/>
        <v>-4.6345530800473147E-3</v>
      </c>
      <c r="L53" s="49">
        <f t="shared" si="2"/>
        <v>-1.1672755331395191E-2</v>
      </c>
      <c r="M53" s="56">
        <f t="shared" si="3"/>
        <v>-8308.9490811173491</v>
      </c>
      <c r="N53" s="57">
        <f t="shared" si="3"/>
        <v>-2.3846596425286566</v>
      </c>
      <c r="O53" s="57">
        <f t="shared" si="3"/>
        <v>-9468.6885539337873</v>
      </c>
      <c r="P53" s="57">
        <f t="shared" si="3"/>
        <v>-23848.186198381583</v>
      </c>
      <c r="Q53" s="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39.1328125" customWidth="1"/>
    <col min="2" max="2" width="20.265625" customWidth="1"/>
    <col min="3" max="3" width="21.1328125" customWidth="1"/>
    <col min="4" max="5" width="17.73046875" customWidth="1"/>
    <col min="6" max="7" width="22.59765625" customWidth="1"/>
    <col min="8" max="8" width="16.73046875" customWidth="1"/>
    <col min="9" max="9" width="9.73046875" customWidth="1"/>
    <col min="10" max="10" width="32.1328125" customWidth="1"/>
    <col min="11" max="11" width="21" customWidth="1"/>
  </cols>
  <sheetData>
    <row r="1" spans="1:11" ht="45" customHeight="1" x14ac:dyDescent="0.5">
      <c r="A1" s="12" t="s">
        <v>4</v>
      </c>
      <c r="B1" s="14" t="s">
        <v>83</v>
      </c>
      <c r="C1" s="14" t="s">
        <v>80</v>
      </c>
      <c r="D1" s="14" t="s">
        <v>81</v>
      </c>
      <c r="E1" s="14" t="s">
        <v>82</v>
      </c>
      <c r="F1" s="14" t="s">
        <v>116</v>
      </c>
      <c r="G1" s="14" t="s">
        <v>115</v>
      </c>
      <c r="H1" s="6" t="s">
        <v>117</v>
      </c>
      <c r="J1" s="16" t="s">
        <v>108</v>
      </c>
      <c r="K1" s="14" t="s">
        <v>100</v>
      </c>
    </row>
    <row r="2" spans="1:11" x14ac:dyDescent="0.45">
      <c r="A2" t="str">
        <f>'Table A1'!A3</f>
        <v>Farms</v>
      </c>
      <c r="B2" s="10">
        <f>'Table A1'!B3</f>
        <v>177337</v>
      </c>
      <c r="C2" s="43">
        <f>'Industry match table'!D2</f>
        <v>1.0453621693706601E-2</v>
      </c>
      <c r="D2" s="15">
        <f>B2*(1-C2)</f>
        <v>175483.18608970317</v>
      </c>
      <c r="E2">
        <f>'Table A2'!I3</f>
        <v>6961</v>
      </c>
      <c r="F2" s="13">
        <f>1-E2/D2</f>
        <v>0.96033238195001946</v>
      </c>
      <c r="G2" s="15">
        <f>B2*F2</f>
        <v>170302.46361787061</v>
      </c>
      <c r="H2" s="18"/>
      <c r="J2" s="17" t="s">
        <v>109</v>
      </c>
      <c r="K2" s="44">
        <f>SUM(G29:G30)/SUM(B29:B30)</f>
        <v>0.8312897399321415</v>
      </c>
    </row>
    <row r="3" spans="1:11" x14ac:dyDescent="0.45">
      <c r="A3" t="str">
        <f>'Table A1'!A4</f>
        <v>Forestry, fishing, etc.</v>
      </c>
      <c r="B3" s="10">
        <f>'Table A1'!B4</f>
        <v>34382</v>
      </c>
      <c r="C3" s="43">
        <f>'Industry match table'!D3</f>
        <v>1.0453621693706601E-2</v>
      </c>
      <c r="D3" s="15">
        <f t="shared" ref="D3:D40" si="0">B3*(1-C3)</f>
        <v>34022.583578926984</v>
      </c>
      <c r="E3">
        <f>'Table A2'!I4</f>
        <v>664</v>
      </c>
      <c r="F3" s="13">
        <f t="shared" ref="F3:F53" si="1">1-E3/D3</f>
        <v>0.98048355150749722</v>
      </c>
      <c r="G3" s="15">
        <f t="shared" ref="G3:G53" si="2">B3*F3</f>
        <v>33710.985467930768</v>
      </c>
      <c r="H3" s="18"/>
      <c r="J3" s="17" t="s">
        <v>110</v>
      </c>
      <c r="K3" s="44">
        <f>SUM(G4:G5,G9,G19:G20)/SUM(B4:B5,B9,B19:B20)</f>
        <v>0.5205249022238444</v>
      </c>
    </row>
    <row r="4" spans="1:11" x14ac:dyDescent="0.45">
      <c r="A4" t="str">
        <f>'Table A1'!A5</f>
        <v>Oil mining</v>
      </c>
      <c r="B4" s="10">
        <f>'Table A1'!B5</f>
        <v>61093</v>
      </c>
      <c r="C4" s="43">
        <f>'Industry match table'!D4</f>
        <v>7.6782881837118094E-2</v>
      </c>
      <c r="D4" s="15">
        <f t="shared" si="0"/>
        <v>56402.103399924941</v>
      </c>
      <c r="E4">
        <f>'Table A2'!I5</f>
        <v>1489</v>
      </c>
      <c r="F4" s="13">
        <f t="shared" si="1"/>
        <v>0.97360027534005089</v>
      </c>
      <c r="G4" s="15">
        <f t="shared" si="2"/>
        <v>59480.161621349733</v>
      </c>
      <c r="H4" s="18"/>
      <c r="J4" s="17" t="s">
        <v>111</v>
      </c>
      <c r="K4" s="44">
        <f>SUM(G33,G35)/SUM(B33,B35)</f>
        <v>0.87523952498855118</v>
      </c>
    </row>
    <row r="5" spans="1:11" x14ac:dyDescent="0.45">
      <c r="A5" t="str">
        <f>'Table A1'!A6</f>
        <v>Gas mining</v>
      </c>
      <c r="B5" s="10">
        <f>'Table A1'!B6</f>
        <v>41144</v>
      </c>
      <c r="C5" s="43">
        <f>'Industry match table'!D5</f>
        <v>7.6782881837118094E-2</v>
      </c>
      <c r="D5" s="15">
        <f t="shared" si="0"/>
        <v>37984.845109693611</v>
      </c>
      <c r="E5">
        <f>'Table A2'!I6</f>
        <v>1003</v>
      </c>
      <c r="F5" s="13">
        <f t="shared" si="1"/>
        <v>0.97359473239647254</v>
      </c>
      <c r="G5" s="15">
        <f t="shared" si="2"/>
        <v>40057.581669720465</v>
      </c>
      <c r="H5" s="18"/>
      <c r="J5" s="17" t="s">
        <v>112</v>
      </c>
      <c r="K5" s="44">
        <f>SUM(G21:G27)/SUM(B21:B27)</f>
        <v>0.91248689641698777</v>
      </c>
    </row>
    <row r="6" spans="1:11" x14ac:dyDescent="0.45">
      <c r="A6" t="str">
        <f>'Table A1'!A7</f>
        <v>Coal mining</v>
      </c>
      <c r="B6" s="10">
        <f>'Table A1'!B7</f>
        <v>19269</v>
      </c>
      <c r="C6" s="43">
        <f>'Industry match table'!D6</f>
        <v>-0.10812785426950602</v>
      </c>
      <c r="D6" s="15">
        <f t="shared" si="0"/>
        <v>21352.515623919113</v>
      </c>
      <c r="E6">
        <f>'Table A2'!I7</f>
        <v>745</v>
      </c>
      <c r="F6" s="13">
        <f t="shared" si="1"/>
        <v>0.96510949748864949</v>
      </c>
      <c r="G6" s="15">
        <f t="shared" si="2"/>
        <v>18596.694907108787</v>
      </c>
      <c r="H6" s="18"/>
      <c r="J6" s="17" t="s">
        <v>86</v>
      </c>
      <c r="K6" s="44">
        <f>SUM(G6:G7)/SUM(B6:B7)</f>
        <v>0.95086980811389588</v>
      </c>
    </row>
    <row r="7" spans="1:11" x14ac:dyDescent="0.45">
      <c r="A7" t="str">
        <f>'Table A1'!A8</f>
        <v>Other mining activities</v>
      </c>
      <c r="B7" s="10">
        <f>'Table A1'!B8</f>
        <v>57139</v>
      </c>
      <c r="C7" s="43">
        <f>'Industry match table'!D7</f>
        <v>4.8556895200270359E-2</v>
      </c>
      <c r="D7" s="15">
        <f t="shared" si="0"/>
        <v>54364.507565151747</v>
      </c>
      <c r="E7">
        <f>'Table A2'!I8</f>
        <v>2932</v>
      </c>
      <c r="F7" s="13">
        <f t="shared" si="1"/>
        <v>0.94606775392040077</v>
      </c>
      <c r="G7" s="15">
        <f t="shared" si="2"/>
        <v>54057.365391257779</v>
      </c>
      <c r="H7" s="18"/>
      <c r="J7" s="17" t="s">
        <v>113</v>
      </c>
      <c r="K7" s="45" t="s">
        <v>119</v>
      </c>
    </row>
    <row r="8" spans="1:11" x14ac:dyDescent="0.45">
      <c r="A8" t="str">
        <f>'Table A1'!A9</f>
        <v>Electric utilities (including government enterprises)</v>
      </c>
      <c r="B8" s="10">
        <f>'Table A1'!B9</f>
        <v>259603</v>
      </c>
      <c r="C8" s="43">
        <f>'Industry match table'!D8</f>
        <v>7.2592478574584798E-2</v>
      </c>
      <c r="D8" s="15">
        <f t="shared" si="0"/>
        <v>240757.77478460205</v>
      </c>
      <c r="E8">
        <f>'Table A2'!I9</f>
        <v>34325</v>
      </c>
      <c r="F8" s="13">
        <f t="shared" si="1"/>
        <v>0.85742931861407412</v>
      </c>
      <c r="G8" s="15">
        <f t="shared" si="2"/>
        <v>222591.22340016949</v>
      </c>
      <c r="H8" s="18" t="s">
        <v>118</v>
      </c>
      <c r="J8" s="75" t="s">
        <v>338</v>
      </c>
      <c r="K8" s="76">
        <f>SUM(G2:G3)/SUM(B2:B3)</f>
        <v>0.96360482094569389</v>
      </c>
    </row>
    <row r="9" spans="1:11" x14ac:dyDescent="0.45">
      <c r="A9" t="str">
        <f>'Table A1'!A10</f>
        <v>Gas utilities</v>
      </c>
      <c r="B9" s="10">
        <f>'Table A1'!B10</f>
        <v>82614</v>
      </c>
      <c r="C9" s="43">
        <f>'Industry match table'!D9</f>
        <v>6.2759330455208998E-2</v>
      </c>
      <c r="D9" s="15">
        <f t="shared" si="0"/>
        <v>77429.200673773361</v>
      </c>
      <c r="E9">
        <f>'Table A2'!I10</f>
        <v>35889</v>
      </c>
      <c r="F9" s="13">
        <f t="shared" si="1"/>
        <v>0.53649269671259514</v>
      </c>
      <c r="G9" s="15">
        <f t="shared" si="2"/>
        <v>44321.807646214336</v>
      </c>
      <c r="H9" s="18"/>
      <c r="J9" s="17" t="s">
        <v>114</v>
      </c>
      <c r="K9" s="44">
        <f>SUMIF(H2:H53,"yes",G2:G53)/SUMIF(H2:H53,"yes",B2:B53)</f>
        <v>0.96811989946032595</v>
      </c>
    </row>
    <row r="10" spans="1:11" x14ac:dyDescent="0.45">
      <c r="A10" t="str">
        <f>'Table A1'!A11</f>
        <v>Construction</v>
      </c>
      <c r="B10" s="10">
        <f>'Table A1'!B11</f>
        <v>966919</v>
      </c>
      <c r="C10" s="43">
        <f>'Industry match table'!D10</f>
        <v>3.0234913898250958E-2</v>
      </c>
      <c r="D10" s="15">
        <f t="shared" si="0"/>
        <v>937684.28728841711</v>
      </c>
      <c r="E10">
        <f>'Table A2'!I11</f>
        <v>25652</v>
      </c>
      <c r="F10" s="13">
        <f t="shared" si="1"/>
        <v>0.97264324426915572</v>
      </c>
      <c r="G10" s="15">
        <f t="shared" si="2"/>
        <v>940467.23310548777</v>
      </c>
      <c r="H10" s="18" t="s">
        <v>118</v>
      </c>
    </row>
    <row r="11" spans="1:11" x14ac:dyDescent="0.45">
      <c r="A11" t="str">
        <f>'Table A1'!A12</f>
        <v>Food</v>
      </c>
      <c r="B11" s="10">
        <f>'Table A1'!B12</f>
        <v>470396</v>
      </c>
      <c r="C11" s="43">
        <f>'Industry match table'!D11</f>
        <v>6.2154226859398622E-2</v>
      </c>
      <c r="D11" s="15">
        <f t="shared" si="0"/>
        <v>441158.90030224633</v>
      </c>
      <c r="E11">
        <f>'Table A2'!I12</f>
        <v>9113</v>
      </c>
      <c r="F11" s="13">
        <f t="shared" si="1"/>
        <v>0.97934304398311689</v>
      </c>
      <c r="G11" s="15">
        <f t="shared" si="2"/>
        <v>460679.05051748228</v>
      </c>
      <c r="H11" s="18" t="s">
        <v>118</v>
      </c>
    </row>
    <row r="12" spans="1:11" x14ac:dyDescent="0.45">
      <c r="A12" t="str">
        <f>'Table A1'!A13</f>
        <v>Textile</v>
      </c>
      <c r="B12" s="10">
        <f>'Table A1'!B13</f>
        <v>59670</v>
      </c>
      <c r="C12" s="43">
        <f>'Industry match table'!D12</f>
        <v>6.7171412006788792E-2</v>
      </c>
      <c r="D12" s="15">
        <f t="shared" si="0"/>
        <v>55661.881845554912</v>
      </c>
      <c r="E12">
        <f>'Table A2'!I13</f>
        <v>2666</v>
      </c>
      <c r="F12" s="13">
        <f t="shared" si="1"/>
        <v>0.95210366750809194</v>
      </c>
      <c r="G12" s="15">
        <f t="shared" si="2"/>
        <v>56812.025840207847</v>
      </c>
      <c r="H12" s="18" t="s">
        <v>118</v>
      </c>
    </row>
    <row r="13" spans="1:11" x14ac:dyDescent="0.45">
      <c r="A13" t="str">
        <f>'Table A1'!A14</f>
        <v>Apparel</v>
      </c>
      <c r="B13" s="10">
        <f>'Table A1'!B14</f>
        <v>44078</v>
      </c>
      <c r="C13" s="43">
        <f>'Industry match table'!D13</f>
        <v>6.7171412006788792E-2</v>
      </c>
      <c r="D13" s="15">
        <f t="shared" si="0"/>
        <v>41117.218501564763</v>
      </c>
      <c r="E13">
        <f>'Table A2'!I14</f>
        <v>402</v>
      </c>
      <c r="F13" s="13">
        <f t="shared" si="1"/>
        <v>0.99022307406361398</v>
      </c>
      <c r="G13" s="15">
        <f t="shared" si="2"/>
        <v>43647.05265857598</v>
      </c>
      <c r="H13" s="18" t="s">
        <v>118</v>
      </c>
    </row>
    <row r="14" spans="1:11" x14ac:dyDescent="0.45">
      <c r="A14" t="str">
        <f>'Table A1'!A15</f>
        <v>Wood and furniture</v>
      </c>
      <c r="B14" s="10">
        <f>'Table A1'!B15</f>
        <v>136132</v>
      </c>
      <c r="C14" s="43">
        <f>'Industry match table'!D14</f>
        <v>4.1623656777231725E-2</v>
      </c>
      <c r="D14" s="15">
        <f t="shared" si="0"/>
        <v>130465.6883556019</v>
      </c>
      <c r="E14">
        <f>'Table A2'!I15</f>
        <v>2363</v>
      </c>
      <c r="F14" s="13">
        <f t="shared" si="1"/>
        <v>0.98188795820737695</v>
      </c>
      <c r="G14" s="15">
        <f t="shared" si="2"/>
        <v>133666.37152668665</v>
      </c>
      <c r="H14" s="18" t="s">
        <v>118</v>
      </c>
    </row>
    <row r="15" spans="1:11" x14ac:dyDescent="0.45">
      <c r="A15" t="str">
        <f>'Table A1'!A16</f>
        <v>Pulp mills</v>
      </c>
      <c r="B15" s="10">
        <f>'Table A1'!B16</f>
        <v>3443</v>
      </c>
      <c r="C15" s="43">
        <f>'Industry match table'!D15</f>
        <v>4.0450576705955241E-2</v>
      </c>
      <c r="D15" s="15">
        <f t="shared" si="0"/>
        <v>3303.7286644013961</v>
      </c>
      <c r="E15">
        <f>'Table A2'!I16</f>
        <v>302</v>
      </c>
      <c r="F15" s="13">
        <f t="shared" si="1"/>
        <v>0.90858813459648347</v>
      </c>
      <c r="G15" s="15">
        <f t="shared" si="2"/>
        <v>3128.2689474156928</v>
      </c>
      <c r="H15" s="18" t="s">
        <v>118</v>
      </c>
    </row>
    <row r="16" spans="1:11" x14ac:dyDescent="0.45">
      <c r="A16" t="str">
        <f>'Table A1'!A17</f>
        <v>Paper mills</v>
      </c>
      <c r="B16" s="10">
        <f>'Table A1'!B17</f>
        <v>45319</v>
      </c>
      <c r="C16" s="43">
        <f>'Industry match table'!D16</f>
        <v>4.0450576705955241E-2</v>
      </c>
      <c r="D16" s="15">
        <f t="shared" si="0"/>
        <v>43485.820314262819</v>
      </c>
      <c r="E16">
        <f>'Table A2'!I17</f>
        <v>3908</v>
      </c>
      <c r="F16" s="13">
        <f t="shared" si="1"/>
        <v>0.91013162516522139</v>
      </c>
      <c r="G16" s="15">
        <f t="shared" si="2"/>
        <v>41246.255120862668</v>
      </c>
      <c r="H16" s="18" t="s">
        <v>118</v>
      </c>
    </row>
    <row r="17" spans="1:8" x14ac:dyDescent="0.45">
      <c r="A17" t="str">
        <f>'Table A1'!A18</f>
        <v>Paperboard mills</v>
      </c>
      <c r="B17" s="10">
        <f>'Table A1'!B18</f>
        <v>21095</v>
      </c>
      <c r="C17" s="43">
        <f>'Industry match table'!D17</f>
        <v>4.0450576705955241E-2</v>
      </c>
      <c r="D17" s="15">
        <f t="shared" si="0"/>
        <v>20241.695084387877</v>
      </c>
      <c r="E17">
        <f>'Table A2'!I18</f>
        <v>2313</v>
      </c>
      <c r="F17" s="13">
        <f t="shared" si="1"/>
        <v>0.88573091382134383</v>
      </c>
      <c r="G17" s="15">
        <f t="shared" si="2"/>
        <v>18684.493627061249</v>
      </c>
      <c r="H17" s="18" t="s">
        <v>118</v>
      </c>
    </row>
    <row r="18" spans="1:8" x14ac:dyDescent="0.45">
      <c r="A18" t="str">
        <f>'Table A1'!A19</f>
        <v>Other papers</v>
      </c>
      <c r="B18" s="10">
        <f>'Table A1'!B19</f>
        <v>173273</v>
      </c>
      <c r="C18" s="43">
        <f>'Industry match table'!D18</f>
        <v>4.0450576705955241E-2</v>
      </c>
      <c r="D18" s="15">
        <f t="shared" si="0"/>
        <v>166264.00722242903</v>
      </c>
      <c r="E18">
        <f>'Table A2'!I19</f>
        <v>2522</v>
      </c>
      <c r="F18" s="13">
        <f t="shared" si="1"/>
        <v>0.98483135320667414</v>
      </c>
      <c r="G18" s="15">
        <f t="shared" si="2"/>
        <v>170644.68306418005</v>
      </c>
      <c r="H18" s="18" t="s">
        <v>118</v>
      </c>
    </row>
    <row r="19" spans="1:8" x14ac:dyDescent="0.45">
      <c r="A19" t="str">
        <f>'Table A1'!A20</f>
        <v>Refining–LPG</v>
      </c>
      <c r="B19" s="10">
        <f>'Table A1'!B20</f>
        <v>21023</v>
      </c>
      <c r="C19" s="43">
        <f>'Industry match table'!D19</f>
        <v>4.1394547909655667E-2</v>
      </c>
      <c r="D19" s="15">
        <f t="shared" si="0"/>
        <v>20152.762419295308</v>
      </c>
      <c r="E19">
        <f>'Table A2'!I20</f>
        <v>14681</v>
      </c>
      <c r="F19" s="13">
        <f t="shared" si="1"/>
        <v>0.27151426218652575</v>
      </c>
      <c r="G19" s="15">
        <f t="shared" si="2"/>
        <v>5708.0443339473304</v>
      </c>
      <c r="H19" s="18"/>
    </row>
    <row r="20" spans="1:8" x14ac:dyDescent="0.45">
      <c r="A20" t="str">
        <f>'Table A1'!A21</f>
        <v>Refining–other</v>
      </c>
      <c r="B20" s="10">
        <f>'Table A1'!B21</f>
        <v>169836</v>
      </c>
      <c r="C20" s="43">
        <f>'Industry match table'!D20</f>
        <v>4.1394547909655667E-2</v>
      </c>
      <c r="D20" s="15">
        <f t="shared" si="0"/>
        <v>162805.71556121571</v>
      </c>
      <c r="E20">
        <f>'Table A2'!I21</f>
        <v>118711</v>
      </c>
      <c r="F20" s="13">
        <f t="shared" si="1"/>
        <v>0.27084255248173938</v>
      </c>
      <c r="G20" s="15">
        <f t="shared" si="2"/>
        <v>45998.815743288687</v>
      </c>
      <c r="H20" s="18"/>
    </row>
    <row r="21" spans="1:8" x14ac:dyDescent="0.45">
      <c r="A21" t="str">
        <f>'Table A1'!A22</f>
        <v>Petrochemical mfg</v>
      </c>
      <c r="B21" s="10">
        <f>'Table A1'!B22</f>
        <v>14743</v>
      </c>
      <c r="C21" s="43">
        <f>'Industry match table'!D21</f>
        <v>4.1394547909655667E-2</v>
      </c>
      <c r="D21" s="15">
        <f t="shared" si="0"/>
        <v>14132.720180167946</v>
      </c>
      <c r="E21">
        <f>'Table A2'!I22</f>
        <v>6863</v>
      </c>
      <c r="F21" s="13">
        <f t="shared" si="1"/>
        <v>0.51438930987746734</v>
      </c>
      <c r="G21" s="15">
        <f t="shared" si="2"/>
        <v>7583.6415955235007</v>
      </c>
      <c r="H21" s="18"/>
    </row>
    <row r="22" spans="1:8" x14ac:dyDescent="0.45">
      <c r="A22" t="str">
        <f>'Table A1'!A23</f>
        <v>Other basic inorganic chemical mfg.</v>
      </c>
      <c r="B22" s="10">
        <f>'Table A1'!B23</f>
        <v>15177</v>
      </c>
      <c r="C22" s="43">
        <f>'Industry match table'!D22</f>
        <v>4.2786656603947391E-2</v>
      </c>
      <c r="D22" s="15">
        <f t="shared" si="0"/>
        <v>14527.626912721889</v>
      </c>
      <c r="E22">
        <f>'Table A2'!I23</f>
        <v>2110</v>
      </c>
      <c r="F22" s="13">
        <f t="shared" si="1"/>
        <v>0.85475948600027263</v>
      </c>
      <c r="G22" s="15">
        <f t="shared" si="2"/>
        <v>12972.684719026138</v>
      </c>
      <c r="H22" s="18"/>
    </row>
    <row r="23" spans="1:8" x14ac:dyDescent="0.45">
      <c r="A23" t="str">
        <f>'Table A1'!A24</f>
        <v>Other basic organic chemical mfg.</v>
      </c>
      <c r="B23" s="10">
        <f>'Table A1'!B24</f>
        <v>47573</v>
      </c>
      <c r="C23" s="43">
        <f>'Industry match table'!D23</f>
        <v>4.2786656603947391E-2</v>
      </c>
      <c r="D23" s="15">
        <f t="shared" si="0"/>
        <v>45537.51038538041</v>
      </c>
      <c r="E23">
        <f>'Table A2'!I24</f>
        <v>10657</v>
      </c>
      <c r="F23" s="13">
        <f t="shared" si="1"/>
        <v>0.76597315246682052</v>
      </c>
      <c r="G23" s="15">
        <f t="shared" si="2"/>
        <v>36439.64078230405</v>
      </c>
      <c r="H23" s="18"/>
    </row>
    <row r="24" spans="1:8" x14ac:dyDescent="0.45">
      <c r="A24" t="str">
        <f>'Table A1'!A25</f>
        <v>Plastics material and resin mfg.</v>
      </c>
      <c r="B24" s="10">
        <f>'Table A1'!B25</f>
        <v>44832</v>
      </c>
      <c r="C24" s="43">
        <f>'Industry match table'!D24</f>
        <v>7.7409432304133871E-2</v>
      </c>
      <c r="D24" s="15">
        <f t="shared" si="0"/>
        <v>41361.580330941069</v>
      </c>
      <c r="E24">
        <f>'Table A2'!I25</f>
        <v>9821</v>
      </c>
      <c r="F24" s="13">
        <f t="shared" si="1"/>
        <v>0.76255742838110874</v>
      </c>
      <c r="G24" s="15">
        <f t="shared" si="2"/>
        <v>34186.974629181866</v>
      </c>
      <c r="H24" s="18"/>
    </row>
    <row r="25" spans="1:8" x14ac:dyDescent="0.45">
      <c r="A25" t="str">
        <f>'Table A1'!A26</f>
        <v>Artificial and synthetic fibers, filaments</v>
      </c>
      <c r="B25" s="10">
        <f>'Table A1'!B26</f>
        <v>7651</v>
      </c>
      <c r="C25" s="43">
        <f>'Industry match table'!D25</f>
        <v>7.7409432304133871E-2</v>
      </c>
      <c r="D25" s="15">
        <f t="shared" si="0"/>
        <v>7058.7404334410712</v>
      </c>
      <c r="E25">
        <f>'Table A2'!I26</f>
        <v>514</v>
      </c>
      <c r="F25" s="13">
        <f t="shared" si="1"/>
        <v>0.92718247613059912</v>
      </c>
      <c r="G25" s="15">
        <f t="shared" si="2"/>
        <v>7093.8731248752138</v>
      </c>
      <c r="H25" s="18"/>
    </row>
    <row r="26" spans="1:8" x14ac:dyDescent="0.45">
      <c r="A26" t="str">
        <f>'Table A1'!A27</f>
        <v>Fertilizer manufacturing</v>
      </c>
      <c r="B26" s="10">
        <f>'Table A1'!B27</f>
        <v>8239</v>
      </c>
      <c r="C26" s="43">
        <f>'Industry match table'!D26</f>
        <v>7.7409432304133871E-2</v>
      </c>
      <c r="D26" s="15">
        <f t="shared" si="0"/>
        <v>7601.2236872462408</v>
      </c>
      <c r="E26">
        <f>'Table A2'!I27</f>
        <v>2968</v>
      </c>
      <c r="F26" s="13">
        <f t="shared" si="1"/>
        <v>0.60953655330787382</v>
      </c>
      <c r="G26" s="15">
        <f t="shared" si="2"/>
        <v>5021.9716627035723</v>
      </c>
      <c r="H26" s="18"/>
    </row>
    <row r="27" spans="1:8" x14ac:dyDescent="0.45">
      <c r="A27" t="str">
        <f>'Table A1'!A28</f>
        <v>Other chemical and plastics</v>
      </c>
      <c r="B27" s="10">
        <f>'Table A1'!B28</f>
        <v>403058</v>
      </c>
      <c r="C27" s="43">
        <f>'Industry match table'!D27</f>
        <v>0.11188859593028219</v>
      </c>
      <c r="D27" s="15">
        <f t="shared" si="0"/>
        <v>357960.40630153229</v>
      </c>
      <c r="E27">
        <f>'Table A2'!I28</f>
        <v>11059</v>
      </c>
      <c r="F27" s="13">
        <f t="shared" si="1"/>
        <v>0.96910552171324693</v>
      </c>
      <c r="G27" s="15">
        <f t="shared" si="2"/>
        <v>390605.73337069788</v>
      </c>
      <c r="H27" s="18"/>
    </row>
    <row r="28" spans="1:8" x14ac:dyDescent="0.45">
      <c r="A28" t="str">
        <f>'Table A1'!A29</f>
        <v>Other container manufacturing</v>
      </c>
      <c r="B28" s="10">
        <f>'Table A1'!B29</f>
        <v>4367</v>
      </c>
      <c r="C28" s="43">
        <f>'Industry match table'!D28</f>
        <v>3.7348747222159438E-2</v>
      </c>
      <c r="D28" s="15">
        <f t="shared" si="0"/>
        <v>4203.8980208808298</v>
      </c>
      <c r="E28">
        <f>'Table A2'!I29</f>
        <v>534</v>
      </c>
      <c r="F28" s="13">
        <f t="shared" si="1"/>
        <v>0.87297503475402749</v>
      </c>
      <c r="G28" s="15">
        <f t="shared" si="2"/>
        <v>3812.2819767708379</v>
      </c>
      <c r="H28" s="18" t="s">
        <v>118</v>
      </c>
    </row>
    <row r="29" spans="1:8" x14ac:dyDescent="0.45">
      <c r="A29" t="str">
        <f>'Table A1'!A30</f>
        <v>Cement manufacturing</v>
      </c>
      <c r="B29" s="10">
        <f>'Table A1'!B30</f>
        <v>7058</v>
      </c>
      <c r="C29" s="43">
        <f>'Industry match table'!D29</f>
        <v>1.9052532677989842E-2</v>
      </c>
      <c r="D29" s="15">
        <f t="shared" si="0"/>
        <v>6923.5272243587478</v>
      </c>
      <c r="E29">
        <f>'Table A2'!I30</f>
        <v>1654</v>
      </c>
      <c r="F29" s="13">
        <f t="shared" si="1"/>
        <v>0.7611044274974752</v>
      </c>
      <c r="G29" s="15">
        <f t="shared" si="2"/>
        <v>5371.8750492771796</v>
      </c>
      <c r="H29" s="18"/>
    </row>
    <row r="30" spans="1:8" x14ac:dyDescent="0.45">
      <c r="A30" t="str">
        <f>'Table A1'!A31</f>
        <v>Lime and gypsum product mfg.</v>
      </c>
      <c r="B30" s="10">
        <f>'Table A1'!B31</f>
        <v>4900</v>
      </c>
      <c r="C30" s="43">
        <f>'Industry match table'!D30</f>
        <v>1.9052532677989842E-2</v>
      </c>
      <c r="D30" s="15">
        <f t="shared" si="0"/>
        <v>4806.6425898778498</v>
      </c>
      <c r="E30">
        <f>'Table A2'!I31</f>
        <v>325</v>
      </c>
      <c r="F30" s="13">
        <f t="shared" si="1"/>
        <v>0.93238523690436093</v>
      </c>
      <c r="G30" s="15">
        <f t="shared" si="2"/>
        <v>4568.6876608313687</v>
      </c>
      <c r="H30" s="18"/>
    </row>
    <row r="31" spans="1:8" x14ac:dyDescent="0.45">
      <c r="A31" t="str">
        <f>'Table A1'!A32</f>
        <v>Mineral wool manufacturing</v>
      </c>
      <c r="B31" s="10">
        <f>'Table A1'!B32</f>
        <v>4834</v>
      </c>
      <c r="C31" s="43">
        <f>'Industry match table'!D31</f>
        <v>1.9052532677989842E-2</v>
      </c>
      <c r="D31" s="15">
        <f t="shared" si="0"/>
        <v>4741.900057034597</v>
      </c>
      <c r="E31">
        <f>'Table A2'!I32</f>
        <v>444</v>
      </c>
      <c r="F31" s="13">
        <f t="shared" si="1"/>
        <v>0.90636664740722928</v>
      </c>
      <c r="G31" s="15">
        <f t="shared" si="2"/>
        <v>4381.3763735665461</v>
      </c>
      <c r="H31" s="18" t="s">
        <v>118</v>
      </c>
    </row>
    <row r="32" spans="1:8" x14ac:dyDescent="0.45">
      <c r="A32" t="str">
        <f>'Table A1'!A33</f>
        <v>Other nonmetallic mineral</v>
      </c>
      <c r="B32" s="10">
        <f>'Table A1'!B33</f>
        <v>67020</v>
      </c>
      <c r="C32" s="43">
        <f>'Industry match table'!D32</f>
        <v>4.8556895200270359E-2</v>
      </c>
      <c r="D32" s="15">
        <f t="shared" si="0"/>
        <v>63765.71688367788</v>
      </c>
      <c r="E32">
        <f>'Table A2'!I33</f>
        <v>3146</v>
      </c>
      <c r="F32" s="13">
        <f t="shared" si="1"/>
        <v>0.95066314386868778</v>
      </c>
      <c r="G32" s="15">
        <f t="shared" si="2"/>
        <v>63713.443902079453</v>
      </c>
      <c r="H32" s="18" t="s">
        <v>118</v>
      </c>
    </row>
    <row r="33" spans="1:8" x14ac:dyDescent="0.45">
      <c r="A33" t="str">
        <f>'Table A1'!A34</f>
        <v>Iron and steel mills, ferroalloy mfg.</v>
      </c>
      <c r="B33" s="10">
        <f>'Table A1'!B34</f>
        <v>41942</v>
      </c>
      <c r="C33" s="43">
        <f>'Industry match table'!D33</f>
        <v>-2.4384450053044241E-2</v>
      </c>
      <c r="D33" s="15">
        <f t="shared" si="0"/>
        <v>42964.732604124787</v>
      </c>
      <c r="E33">
        <f>'Table A2'!I34</f>
        <v>6528</v>
      </c>
      <c r="F33" s="13">
        <f t="shared" si="1"/>
        <v>0.84806143075185147</v>
      </c>
      <c r="G33" s="15">
        <f t="shared" si="2"/>
        <v>35569.392528594151</v>
      </c>
      <c r="H33" s="18"/>
    </row>
    <row r="34" spans="1:8" x14ac:dyDescent="0.45">
      <c r="A34" t="str">
        <f>'Table A1'!A35</f>
        <v>Alumina refining, primary aluminum</v>
      </c>
      <c r="B34" s="10">
        <f>'Table A1'!B35</f>
        <v>18765</v>
      </c>
      <c r="C34" s="43">
        <f>'Industry match table'!D34</f>
        <v>4.8556895200270359E-2</v>
      </c>
      <c r="D34" s="15">
        <f t="shared" si="0"/>
        <v>17853.829861566926</v>
      </c>
      <c r="E34">
        <f>'Table A2'!I35</f>
        <v>5183</v>
      </c>
      <c r="F34" s="13">
        <f t="shared" si="1"/>
        <v>0.70969814094861561</v>
      </c>
      <c r="G34" s="15">
        <f t="shared" si="2"/>
        <v>13317.485614900772</v>
      </c>
      <c r="H34" s="18" t="s">
        <v>118</v>
      </c>
    </row>
    <row r="35" spans="1:8" x14ac:dyDescent="0.45">
      <c r="A35" t="str">
        <f>'Table A1'!A36</f>
        <v>Ferrous metal foundries</v>
      </c>
      <c r="B35" s="10">
        <f>'Table A1'!B36</f>
        <v>14700</v>
      </c>
      <c r="C35" s="43">
        <f>'Industry match table'!D35</f>
        <v>-2.4384450053044241E-2</v>
      </c>
      <c r="D35" s="15">
        <f t="shared" si="0"/>
        <v>15058.451415779751</v>
      </c>
      <c r="E35">
        <f>'Table A2'!I36</f>
        <v>711</v>
      </c>
      <c r="F35" s="13">
        <f t="shared" si="1"/>
        <v>0.95278398951070475</v>
      </c>
      <c r="G35" s="15">
        <f t="shared" si="2"/>
        <v>14005.924645807359</v>
      </c>
      <c r="H35" s="18"/>
    </row>
    <row r="36" spans="1:8" x14ac:dyDescent="0.45">
      <c r="A36" t="str">
        <f>'Table A1'!A37</f>
        <v>Nonferrous metal foundries</v>
      </c>
      <c r="B36" s="10">
        <f>'Table A1'!B37</f>
        <v>11420</v>
      </c>
      <c r="C36" s="43">
        <f>'Industry match table'!D36</f>
        <v>4.8556895200270359E-2</v>
      </c>
      <c r="D36" s="15">
        <f t="shared" si="0"/>
        <v>10865.480256812913</v>
      </c>
      <c r="E36">
        <f>'Table A2'!I37</f>
        <v>376</v>
      </c>
      <c r="F36" s="13">
        <f t="shared" si="1"/>
        <v>0.96539499487247804</v>
      </c>
      <c r="G36" s="15">
        <f t="shared" si="2"/>
        <v>11024.810841443699</v>
      </c>
      <c r="H36" s="18" t="s">
        <v>118</v>
      </c>
    </row>
    <row r="37" spans="1:8" x14ac:dyDescent="0.45">
      <c r="A37" t="str">
        <f>'Table A1'!A38</f>
        <v>Other primary metals</v>
      </c>
      <c r="B37" s="10">
        <f>'Table A1'!B38</f>
        <v>28403</v>
      </c>
      <c r="C37" s="43">
        <f>'Industry match table'!D37</f>
        <v>4.8556895200270359E-2</v>
      </c>
      <c r="D37" s="15">
        <f t="shared" si="0"/>
        <v>27023.838505626722</v>
      </c>
      <c r="E37">
        <f>'Table A2'!I38</f>
        <v>1787</v>
      </c>
      <c r="F37" s="13">
        <f t="shared" si="1"/>
        <v>0.93387319867131668</v>
      </c>
      <c r="G37" s="15">
        <f t="shared" si="2"/>
        <v>26524.800461861407</v>
      </c>
      <c r="H37" s="18" t="s">
        <v>118</v>
      </c>
    </row>
    <row r="38" spans="1:8" x14ac:dyDescent="0.45">
      <c r="A38" t="str">
        <f>'Table A1'!A39</f>
        <v>Fabricated metals</v>
      </c>
      <c r="B38" s="10">
        <f>'Table A1'!B39</f>
        <v>219291</v>
      </c>
      <c r="C38" s="43">
        <f>'Industry match table'!D38</f>
        <v>4.8556895200270359E-2</v>
      </c>
      <c r="D38" s="15">
        <f t="shared" si="0"/>
        <v>208642.9098946375</v>
      </c>
      <c r="E38">
        <f>'Table A2'!I39</f>
        <v>4251</v>
      </c>
      <c r="F38" s="13">
        <f t="shared" si="1"/>
        <v>0.97962547588055249</v>
      </c>
      <c r="G38" s="15">
        <f t="shared" si="2"/>
        <v>214823.05023132224</v>
      </c>
      <c r="H38" s="18" t="s">
        <v>118</v>
      </c>
    </row>
    <row r="39" spans="1:8" x14ac:dyDescent="0.45">
      <c r="A39" t="str">
        <f>'Table A1'!A40</f>
        <v>Machinery</v>
      </c>
      <c r="B39" s="10">
        <f>'Table A1'!B40</f>
        <v>221635</v>
      </c>
      <c r="C39" s="43">
        <f>'Industry match table'!D39</f>
        <v>7.7159521060739034E-2</v>
      </c>
      <c r="D39" s="15">
        <f t="shared" si="0"/>
        <v>204533.74954970312</v>
      </c>
      <c r="E39">
        <f>'Table A2'!I40</f>
        <v>2094</v>
      </c>
      <c r="F39" s="13">
        <f t="shared" si="1"/>
        <v>0.98976208080764128</v>
      </c>
      <c r="G39" s="15">
        <f t="shared" si="2"/>
        <v>219365.91877980158</v>
      </c>
      <c r="H39" s="18" t="s">
        <v>118</v>
      </c>
    </row>
    <row r="40" spans="1:8" x14ac:dyDescent="0.45">
      <c r="A40" t="str">
        <f>'Table A1'!A41</f>
        <v>Computer and electrical equipment</v>
      </c>
      <c r="B40" s="10">
        <f>'Table A1'!B41</f>
        <v>363578</v>
      </c>
      <c r="C40" s="43">
        <f>'Industry match table'!D40</f>
        <v>9.3580571352088165E-2</v>
      </c>
      <c r="D40" s="15">
        <f t="shared" si="0"/>
        <v>329554.16302895045</v>
      </c>
      <c r="E40">
        <f>'Table A2'!I41</f>
        <v>4457</v>
      </c>
      <c r="F40" s="13">
        <f t="shared" si="1"/>
        <v>0.98647566773535655</v>
      </c>
      <c r="G40" s="15">
        <f t="shared" si="2"/>
        <v>358660.85032388545</v>
      </c>
      <c r="H40" s="18" t="s">
        <v>118</v>
      </c>
    </row>
    <row r="41" spans="1:8" x14ac:dyDescent="0.45">
      <c r="A41" t="str">
        <f>'Table A1'!A42</f>
        <v>Motor vehicles</v>
      </c>
      <c r="B41" s="10">
        <f>'Table A1'!B42</f>
        <v>326173</v>
      </c>
      <c r="C41" s="43">
        <f>'Industry match table'!D41</f>
        <v>3.8242723658999785E-2</v>
      </c>
      <c r="D41" s="15">
        <f>B41*(1-C41)</f>
        <v>313699.25609597308</v>
      </c>
      <c r="E41">
        <f>'Table A2'!I42</f>
        <v>3371</v>
      </c>
      <c r="F41" s="13">
        <f t="shared" si="1"/>
        <v>0.98925403890990204</v>
      </c>
      <c r="G41" s="15">
        <f t="shared" si="2"/>
        <v>322667.95763335947</v>
      </c>
      <c r="H41" s="18" t="s">
        <v>118</v>
      </c>
    </row>
    <row r="42" spans="1:8" x14ac:dyDescent="0.45">
      <c r="A42" t="str">
        <f>'Table A1'!A43</f>
        <v>Other transportation equipment</v>
      </c>
      <c r="B42" s="10">
        <f>'Table A1'!B43</f>
        <v>134524</v>
      </c>
      <c r="C42" s="43">
        <f>'Industry match table'!D42</f>
        <v>3.3596192922304376E-2</v>
      </c>
      <c r="D42" s="15">
        <f t="shared" ref="D42:D53" si="3">B42*(1-C42)</f>
        <v>130004.50574331993</v>
      </c>
      <c r="E42">
        <f>'Table A2'!I43</f>
        <v>1236</v>
      </c>
      <c r="F42" s="13">
        <f t="shared" si="1"/>
        <v>0.99049263721335667</v>
      </c>
      <c r="G42" s="15">
        <f t="shared" si="2"/>
        <v>133245.03152848961</v>
      </c>
      <c r="H42" s="18" t="s">
        <v>118</v>
      </c>
    </row>
    <row r="43" spans="1:8" x14ac:dyDescent="0.45">
      <c r="A43" t="str">
        <f>'Table A1'!A44</f>
        <v>Miscellaneous manufacturing</v>
      </c>
      <c r="B43" s="10">
        <f>'Table A1'!B44</f>
        <v>115134</v>
      </c>
      <c r="C43" s="43">
        <f>'Industry match table'!D43</f>
        <v>0.10460042956457877</v>
      </c>
      <c r="D43" s="15">
        <f t="shared" si="3"/>
        <v>103090.93414251177</v>
      </c>
      <c r="E43">
        <f>'Table A2'!I44</f>
        <v>864</v>
      </c>
      <c r="F43" s="13">
        <f t="shared" si="1"/>
        <v>0.99161904965566017</v>
      </c>
      <c r="G43" s="15">
        <f t="shared" si="2"/>
        <v>114169.06766305478</v>
      </c>
      <c r="H43" s="18" t="s">
        <v>118</v>
      </c>
    </row>
    <row r="44" spans="1:8" x14ac:dyDescent="0.45">
      <c r="A44" t="str">
        <f>'Table A1'!A45</f>
        <v>Trade</v>
      </c>
      <c r="B44" s="10">
        <f>'Table A1'!B45</f>
        <v>1850478</v>
      </c>
      <c r="C44" s="43">
        <f>'Industry match table'!D44</f>
        <v>8.0558799152081598E-2</v>
      </c>
      <c r="D44" s="15">
        <f t="shared" si="3"/>
        <v>1701405.7144626542</v>
      </c>
      <c r="E44">
        <f>'Table A2'!I45</f>
        <v>21772</v>
      </c>
      <c r="F44" s="13">
        <f t="shared" si="1"/>
        <v>0.98720352246678789</v>
      </c>
      <c r="G44" s="15">
        <f t="shared" si="2"/>
        <v>1826798.3998472968</v>
      </c>
      <c r="H44" s="18"/>
    </row>
    <row r="45" spans="1:8" x14ac:dyDescent="0.45">
      <c r="A45" t="str">
        <f>'Table A1'!A46</f>
        <v>Air transportation</v>
      </c>
      <c r="B45" s="10">
        <f>'Table A1'!B46</f>
        <v>99315</v>
      </c>
      <c r="C45" s="43">
        <f>'Industry match table'!D45</f>
        <v>2.8192701183992905E-2</v>
      </c>
      <c r="D45" s="15">
        <f t="shared" si="3"/>
        <v>96515.041881911748</v>
      </c>
      <c r="E45">
        <f>'Table A2'!I46</f>
        <v>10328</v>
      </c>
      <c r="F45" s="13">
        <f t="shared" si="1"/>
        <v>0.89299077326582388</v>
      </c>
      <c r="G45" s="15">
        <f t="shared" si="2"/>
        <v>88687.378646895304</v>
      </c>
      <c r="H45" s="18"/>
    </row>
    <row r="46" spans="1:8" x14ac:dyDescent="0.45">
      <c r="A46" t="str">
        <f>'Table A1'!A47</f>
        <v>Truck transportaton</v>
      </c>
      <c r="B46" s="10">
        <f>'Table A1'!B47</f>
        <v>194732</v>
      </c>
      <c r="C46" s="43">
        <f>'Industry match table'!D46</f>
        <v>3.1715381114124967E-2</v>
      </c>
      <c r="D46" s="15">
        <f t="shared" si="3"/>
        <v>188556.00040488422</v>
      </c>
      <c r="E46">
        <f>'Table A2'!I47</f>
        <v>12439</v>
      </c>
      <c r="F46" s="13">
        <f t="shared" si="1"/>
        <v>0.93403020867386943</v>
      </c>
      <c r="G46" s="15">
        <f t="shared" si="2"/>
        <v>181885.57059547995</v>
      </c>
      <c r="H46" s="18"/>
    </row>
    <row r="47" spans="1:8" x14ac:dyDescent="0.45">
      <c r="A47" t="str">
        <f>'Table A1'!A48</f>
        <v>Other transportation</v>
      </c>
      <c r="B47" s="10">
        <f>'Table A1'!B48</f>
        <v>329317</v>
      </c>
      <c r="C47" s="43">
        <f>'Industry match table'!D47</f>
        <v>3.3596192922304376E-2</v>
      </c>
      <c r="D47" s="15">
        <f t="shared" si="3"/>
        <v>318253.20253540546</v>
      </c>
      <c r="E47">
        <f>'Table A2'!I48</f>
        <v>15235</v>
      </c>
      <c r="F47" s="13">
        <f t="shared" si="1"/>
        <v>0.95212931125711098</v>
      </c>
      <c r="G47" s="15">
        <f t="shared" si="2"/>
        <v>313552.36839525803</v>
      </c>
      <c r="H47" s="18"/>
    </row>
    <row r="48" spans="1:8" x14ac:dyDescent="0.45">
      <c r="A48" t="str">
        <f>'Table A1'!A49</f>
        <v>Information</v>
      </c>
      <c r="B48" s="10">
        <f>'Table A1'!B49</f>
        <v>824047</v>
      </c>
      <c r="C48" s="43">
        <f>'Industry match table'!D48</f>
        <v>0.15503583754659073</v>
      </c>
      <c r="D48" s="15">
        <f t="shared" si="3"/>
        <v>696290.1831772445</v>
      </c>
      <c r="E48">
        <f>'Table A2'!I49</f>
        <v>5201</v>
      </c>
      <c r="F48" s="13">
        <f t="shared" si="1"/>
        <v>0.99253041314431967</v>
      </c>
      <c r="G48" s="15">
        <f t="shared" si="2"/>
        <v>817891.70936033723</v>
      </c>
      <c r="H48" s="18"/>
    </row>
    <row r="49" spans="1:8" x14ac:dyDescent="0.45">
      <c r="A49" t="str">
        <f>'Table A1'!A50</f>
        <v>Finance and insurance</v>
      </c>
      <c r="B49" s="10">
        <f>'Table A1'!B50</f>
        <v>1138654</v>
      </c>
      <c r="C49" s="43">
        <f>'Industry match table'!D49</f>
        <v>0.15552385283858519</v>
      </c>
      <c r="D49" s="15">
        <f t="shared" si="3"/>
        <v>961566.14286993362</v>
      </c>
      <c r="E49">
        <f>'Table A2'!I50</f>
        <v>2434</v>
      </c>
      <c r="F49" s="13">
        <f t="shared" si="1"/>
        <v>0.99746871287217398</v>
      </c>
      <c r="G49" s="15">
        <f t="shared" si="2"/>
        <v>1135771.7397867525</v>
      </c>
      <c r="H49" s="18"/>
    </row>
    <row r="50" spans="1:8" x14ac:dyDescent="0.45">
      <c r="A50" t="str">
        <f>'Table A1'!A51</f>
        <v>Real estate and rental</v>
      </c>
      <c r="B50" s="10">
        <f>'Table A1'!B51</f>
        <v>1931963</v>
      </c>
      <c r="C50" s="43">
        <f>'Industry match table'!D50</f>
        <v>4.8034021051947505E-2</v>
      </c>
      <c r="D50" s="15">
        <f t="shared" si="3"/>
        <v>1839163.0485864163</v>
      </c>
      <c r="E50">
        <f>'Table A2'!I51</f>
        <v>17428</v>
      </c>
      <c r="F50" s="13">
        <f t="shared" si="1"/>
        <v>0.99052395054729092</v>
      </c>
      <c r="G50" s="15">
        <f t="shared" si="2"/>
        <v>1913655.6230711958</v>
      </c>
      <c r="H50" s="18"/>
    </row>
    <row r="51" spans="1:8" x14ac:dyDescent="0.45">
      <c r="A51" t="str">
        <f>'Table A1'!A52</f>
        <v>Business services</v>
      </c>
      <c r="B51" s="10">
        <f>'Table A1'!B52</f>
        <v>1710859</v>
      </c>
      <c r="C51" s="43">
        <f>'Industry match table'!D51</f>
        <v>4.3447235760174521E-2</v>
      </c>
      <c r="D51" s="15">
        <f t="shared" si="3"/>
        <v>1636526.9056745835</v>
      </c>
      <c r="E51">
        <f>'Table A2'!I52</f>
        <v>19610</v>
      </c>
      <c r="F51" s="13">
        <f t="shared" si="1"/>
        <v>0.98801730669260424</v>
      </c>
      <c r="G51" s="15">
        <f t="shared" si="2"/>
        <v>1690358.3013108021</v>
      </c>
      <c r="H51" s="18"/>
    </row>
    <row r="52" spans="1:8" x14ac:dyDescent="0.45">
      <c r="A52" t="str">
        <f>'Table A1'!A53</f>
        <v>Other services</v>
      </c>
      <c r="B52" s="10">
        <f>'Table A1'!B53</f>
        <v>2370176</v>
      </c>
      <c r="C52" s="43">
        <f>'Industry match table'!D52</f>
        <v>0.10460042956457877</v>
      </c>
      <c r="D52" s="15">
        <f t="shared" si="3"/>
        <v>2122254.5722563448</v>
      </c>
      <c r="E52">
        <f>'Table A2'!I53</f>
        <v>35428</v>
      </c>
      <c r="F52" s="13">
        <f t="shared" si="1"/>
        <v>0.98330643247839322</v>
      </c>
      <c r="G52" s="15">
        <f t="shared" si="2"/>
        <v>2330609.306905908</v>
      </c>
      <c r="H52" s="18"/>
    </row>
    <row r="53" spans="1:8" x14ac:dyDescent="0.45">
      <c r="A53" t="str">
        <f>'Table A1'!A54</f>
        <v>Government excluding electricity</v>
      </c>
      <c r="B53" s="10">
        <f>'Table A1'!B54</f>
        <v>2043064</v>
      </c>
      <c r="C53" s="43">
        <f>'Industry match table'!D53</f>
        <v>6.2759330455208998E-2</v>
      </c>
      <c r="D53" s="15">
        <f t="shared" si="3"/>
        <v>1914842.6712828588</v>
      </c>
      <c r="E53">
        <f>'Table A2'!I54</f>
        <v>52370</v>
      </c>
      <c r="F53" s="13">
        <f t="shared" si="1"/>
        <v>0.97265049458872022</v>
      </c>
      <c r="G53" s="15">
        <f t="shared" si="2"/>
        <v>1987187.2100764092</v>
      </c>
      <c r="H53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A2" sqref="A2"/>
    </sheetView>
  </sheetViews>
  <sheetFormatPr defaultColWidth="12.59765625" defaultRowHeight="14.25" x14ac:dyDescent="0.45"/>
  <cols>
    <col min="1" max="1" width="51.59765625" customWidth="1"/>
    <col min="2" max="2" width="10.1328125" customWidth="1"/>
    <col min="3" max="3" width="10.86328125" customWidth="1"/>
    <col min="4" max="4" width="10.59765625" customWidth="1"/>
    <col min="6" max="6" width="11.265625" customWidth="1"/>
    <col min="9" max="9" width="26.3984375" customWidth="1"/>
  </cols>
  <sheetData>
    <row r="1" spans="1:9" ht="15.75" x14ac:dyDescent="0.5">
      <c r="A1" s="2" t="s">
        <v>3</v>
      </c>
    </row>
    <row r="2" spans="1:9" s="7" customFormat="1" ht="31.5" x14ac:dyDescent="0.5">
      <c r="A2" s="5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</row>
    <row r="3" spans="1:9" x14ac:dyDescent="0.45">
      <c r="A3" t="s">
        <v>13</v>
      </c>
      <c r="B3" s="8">
        <v>0</v>
      </c>
      <c r="C3" s="8">
        <v>0</v>
      </c>
      <c r="D3" s="8">
        <v>3</v>
      </c>
      <c r="E3" s="9">
        <v>2696</v>
      </c>
      <c r="F3" s="8">
        <v>312</v>
      </c>
      <c r="G3" s="8">
        <v>0</v>
      </c>
      <c r="H3" s="9">
        <v>3950</v>
      </c>
      <c r="I3" s="8">
        <f>SUM(B3:H3)</f>
        <v>6961</v>
      </c>
    </row>
    <row r="4" spans="1:9" x14ac:dyDescent="0.45">
      <c r="A4" t="s">
        <v>14</v>
      </c>
      <c r="B4" s="8">
        <v>0</v>
      </c>
      <c r="C4" s="8">
        <v>0</v>
      </c>
      <c r="D4" s="8">
        <v>0</v>
      </c>
      <c r="E4" s="8">
        <v>61</v>
      </c>
      <c r="F4" s="8">
        <v>8</v>
      </c>
      <c r="G4" s="8">
        <v>0</v>
      </c>
      <c r="H4" s="8">
        <v>595</v>
      </c>
      <c r="I4" s="8">
        <f t="shared" ref="I4:I61" si="0">SUM(B4:H4)</f>
        <v>664</v>
      </c>
    </row>
    <row r="5" spans="1:9" x14ac:dyDescent="0.45">
      <c r="A5" t="s">
        <v>5</v>
      </c>
      <c r="B5" s="8">
        <v>0</v>
      </c>
      <c r="C5" s="8">
        <v>0</v>
      </c>
      <c r="D5" s="8">
        <v>2</v>
      </c>
      <c r="E5" s="8">
        <v>813</v>
      </c>
      <c r="F5" s="8">
        <v>386</v>
      </c>
      <c r="G5" s="8">
        <v>0</v>
      </c>
      <c r="H5" s="8">
        <v>288</v>
      </c>
      <c r="I5" s="8">
        <f t="shared" si="0"/>
        <v>1489</v>
      </c>
    </row>
    <row r="6" spans="1:9" x14ac:dyDescent="0.45">
      <c r="A6" t="s">
        <v>6</v>
      </c>
      <c r="B6" s="8">
        <v>0</v>
      </c>
      <c r="C6" s="8">
        <v>0</v>
      </c>
      <c r="D6" s="8">
        <v>1</v>
      </c>
      <c r="E6" s="8">
        <v>548</v>
      </c>
      <c r="F6" s="8">
        <v>260</v>
      </c>
      <c r="G6" s="8">
        <v>0</v>
      </c>
      <c r="H6" s="8">
        <v>194</v>
      </c>
      <c r="I6" s="8">
        <f t="shared" si="0"/>
        <v>1003</v>
      </c>
    </row>
    <row r="7" spans="1:9" x14ac:dyDescent="0.45">
      <c r="A7" t="s">
        <v>7</v>
      </c>
      <c r="B7" s="8">
        <v>0</v>
      </c>
      <c r="C7" s="8">
        <v>0</v>
      </c>
      <c r="D7" s="8">
        <v>0</v>
      </c>
      <c r="E7" s="8">
        <v>379</v>
      </c>
      <c r="F7" s="8">
        <v>195</v>
      </c>
      <c r="G7" s="8">
        <v>0</v>
      </c>
      <c r="H7" s="8">
        <v>171</v>
      </c>
      <c r="I7" s="8">
        <f t="shared" si="0"/>
        <v>745</v>
      </c>
    </row>
    <row r="8" spans="1:9" x14ac:dyDescent="0.45">
      <c r="A8" t="s">
        <v>15</v>
      </c>
      <c r="B8" s="8">
        <v>0</v>
      </c>
      <c r="C8" s="8">
        <v>1</v>
      </c>
      <c r="D8" s="8">
        <v>3</v>
      </c>
      <c r="E8" s="9">
        <v>1376</v>
      </c>
      <c r="F8" s="8">
        <v>812</v>
      </c>
      <c r="G8" s="8">
        <v>0</v>
      </c>
      <c r="H8" s="8">
        <v>740</v>
      </c>
      <c r="I8" s="8">
        <f t="shared" si="0"/>
        <v>2932</v>
      </c>
    </row>
    <row r="9" spans="1:9" x14ac:dyDescent="0.45">
      <c r="A9" t="s">
        <v>16</v>
      </c>
      <c r="B9" s="8">
        <v>0</v>
      </c>
      <c r="C9" s="9">
        <v>13536</v>
      </c>
      <c r="D9" s="9">
        <v>17752</v>
      </c>
      <c r="E9" s="8">
        <v>0</v>
      </c>
      <c r="F9" s="8">
        <v>26</v>
      </c>
      <c r="G9" s="8">
        <v>0</v>
      </c>
      <c r="H9" s="9">
        <v>3011</v>
      </c>
      <c r="I9" s="8">
        <f t="shared" si="0"/>
        <v>34325</v>
      </c>
    </row>
    <row r="10" spans="1:9" x14ac:dyDescent="0.45">
      <c r="A10" t="s">
        <v>9</v>
      </c>
      <c r="B10" s="8">
        <v>0</v>
      </c>
      <c r="C10" s="9">
        <v>35789</v>
      </c>
      <c r="D10" s="8">
        <v>0</v>
      </c>
      <c r="E10" s="8">
        <v>28</v>
      </c>
      <c r="F10" s="8">
        <v>0</v>
      </c>
      <c r="G10" s="8">
        <v>0</v>
      </c>
      <c r="H10" s="8">
        <v>72</v>
      </c>
      <c r="I10" s="8">
        <f t="shared" si="0"/>
        <v>35889</v>
      </c>
    </row>
    <row r="11" spans="1:9" x14ac:dyDescent="0.45">
      <c r="A11" t="s">
        <v>17</v>
      </c>
      <c r="B11" s="8">
        <v>0</v>
      </c>
      <c r="C11" s="8">
        <v>0</v>
      </c>
      <c r="D11" s="8">
        <v>0</v>
      </c>
      <c r="E11" s="9">
        <v>2934</v>
      </c>
      <c r="F11" s="8">
        <v>665</v>
      </c>
      <c r="G11" s="8">
        <v>0</v>
      </c>
      <c r="H11" s="9">
        <v>22053</v>
      </c>
      <c r="I11" s="8">
        <f t="shared" si="0"/>
        <v>25652</v>
      </c>
    </row>
    <row r="12" spans="1:9" x14ac:dyDescent="0.45">
      <c r="A12" t="s">
        <v>18</v>
      </c>
      <c r="B12" s="8">
        <v>0</v>
      </c>
      <c r="C12" s="8">
        <v>6</v>
      </c>
      <c r="D12" s="8">
        <v>165</v>
      </c>
      <c r="E12" s="9">
        <v>4932</v>
      </c>
      <c r="F12" s="9">
        <v>3282</v>
      </c>
      <c r="G12" s="8">
        <v>28</v>
      </c>
      <c r="H12" s="8">
        <v>700</v>
      </c>
      <c r="I12" s="8">
        <f t="shared" si="0"/>
        <v>9113</v>
      </c>
    </row>
    <row r="13" spans="1:9" x14ac:dyDescent="0.45">
      <c r="A13" t="s">
        <v>19</v>
      </c>
      <c r="B13" s="8">
        <v>0</v>
      </c>
      <c r="C13" s="8">
        <v>2</v>
      </c>
      <c r="D13" s="8">
        <v>18</v>
      </c>
      <c r="E13" s="9">
        <v>1978</v>
      </c>
      <c r="F13" s="8">
        <v>539</v>
      </c>
      <c r="G13" s="8">
        <v>12</v>
      </c>
      <c r="H13" s="8">
        <v>117</v>
      </c>
      <c r="I13" s="8">
        <f t="shared" si="0"/>
        <v>2666</v>
      </c>
    </row>
    <row r="14" spans="1:9" x14ac:dyDescent="0.45">
      <c r="A14" t="s">
        <v>20</v>
      </c>
      <c r="B14" s="8">
        <v>0</v>
      </c>
      <c r="C14" s="8">
        <v>0</v>
      </c>
      <c r="D14" s="8">
        <v>0</v>
      </c>
      <c r="E14" s="8">
        <v>282</v>
      </c>
      <c r="F14" s="8">
        <v>108</v>
      </c>
      <c r="G14" s="8">
        <v>1</v>
      </c>
      <c r="H14" s="8">
        <v>11</v>
      </c>
      <c r="I14" s="8">
        <f t="shared" si="0"/>
        <v>402</v>
      </c>
    </row>
    <row r="15" spans="1:9" x14ac:dyDescent="0.45">
      <c r="A15" t="s">
        <v>21</v>
      </c>
      <c r="B15" s="8">
        <v>0</v>
      </c>
      <c r="C15" s="8">
        <v>6</v>
      </c>
      <c r="D15" s="8">
        <v>0</v>
      </c>
      <c r="E15" s="9">
        <v>1840</v>
      </c>
      <c r="F15" s="8">
        <v>416</v>
      </c>
      <c r="G15" s="8">
        <v>29</v>
      </c>
      <c r="H15" s="8">
        <v>72</v>
      </c>
      <c r="I15" s="8">
        <f t="shared" si="0"/>
        <v>2363</v>
      </c>
    </row>
    <row r="16" spans="1:9" x14ac:dyDescent="0.45">
      <c r="A16" t="s">
        <v>22</v>
      </c>
      <c r="B16" s="8">
        <v>0</v>
      </c>
      <c r="C16" s="8">
        <v>0</v>
      </c>
      <c r="D16" s="8">
        <v>5</v>
      </c>
      <c r="E16" s="8">
        <v>104</v>
      </c>
      <c r="F16" s="8">
        <v>123</v>
      </c>
      <c r="G16" s="8">
        <v>0</v>
      </c>
      <c r="H16" s="8">
        <v>70</v>
      </c>
      <c r="I16" s="8">
        <f t="shared" si="0"/>
        <v>302</v>
      </c>
    </row>
    <row r="17" spans="1:9" x14ac:dyDescent="0.45">
      <c r="A17" t="s">
        <v>23</v>
      </c>
      <c r="B17" s="8">
        <v>0</v>
      </c>
      <c r="C17" s="8">
        <v>2</v>
      </c>
      <c r="D17" s="8">
        <v>240</v>
      </c>
      <c r="E17" s="9">
        <v>2231</v>
      </c>
      <c r="F17" s="9">
        <v>1159</v>
      </c>
      <c r="G17" s="8">
        <v>7</v>
      </c>
      <c r="H17" s="8">
        <v>269</v>
      </c>
      <c r="I17" s="8">
        <f t="shared" si="0"/>
        <v>3908</v>
      </c>
    </row>
    <row r="18" spans="1:9" x14ac:dyDescent="0.45">
      <c r="A18" t="s">
        <v>24</v>
      </c>
      <c r="B18" s="8">
        <v>0</v>
      </c>
      <c r="C18" s="8">
        <v>2</v>
      </c>
      <c r="D18" s="8">
        <v>69</v>
      </c>
      <c r="E18" s="9">
        <v>1074</v>
      </c>
      <c r="F18" s="8">
        <v>981</v>
      </c>
      <c r="G18" s="8">
        <v>2</v>
      </c>
      <c r="H18" s="8">
        <v>185</v>
      </c>
      <c r="I18" s="8">
        <f t="shared" si="0"/>
        <v>2313</v>
      </c>
    </row>
    <row r="19" spans="1:9" x14ac:dyDescent="0.45">
      <c r="A19" t="s">
        <v>25</v>
      </c>
      <c r="B19" s="8">
        <v>0</v>
      </c>
      <c r="C19" s="8">
        <v>1</v>
      </c>
      <c r="D19" s="8">
        <v>3</v>
      </c>
      <c r="E19" s="9">
        <v>1855</v>
      </c>
      <c r="F19" s="8">
        <v>606</v>
      </c>
      <c r="G19" s="8">
        <v>25</v>
      </c>
      <c r="H19" s="8">
        <v>32</v>
      </c>
      <c r="I19" s="8">
        <f t="shared" si="0"/>
        <v>2522</v>
      </c>
    </row>
    <row r="20" spans="1:9" x14ac:dyDescent="0.45">
      <c r="A20" t="s">
        <v>26</v>
      </c>
      <c r="B20" s="9">
        <v>13880</v>
      </c>
      <c r="C20" s="8">
        <v>0</v>
      </c>
      <c r="D20" s="8">
        <v>25</v>
      </c>
      <c r="E20" s="8">
        <v>269</v>
      </c>
      <c r="F20" s="8">
        <v>507</v>
      </c>
      <c r="G20" s="8">
        <v>0</v>
      </c>
      <c r="H20" s="8">
        <v>0</v>
      </c>
      <c r="I20" s="8">
        <f t="shared" si="0"/>
        <v>14681</v>
      </c>
    </row>
    <row r="21" spans="1:9" x14ac:dyDescent="0.45">
      <c r="A21" t="s">
        <v>27</v>
      </c>
      <c r="B21" s="9">
        <v>112126</v>
      </c>
      <c r="C21" s="8">
        <v>0</v>
      </c>
      <c r="D21" s="8">
        <v>203</v>
      </c>
      <c r="E21" s="9">
        <v>2171</v>
      </c>
      <c r="F21" s="9">
        <v>4093</v>
      </c>
      <c r="G21" s="8">
        <v>118</v>
      </c>
      <c r="H21" s="8">
        <v>0</v>
      </c>
      <c r="I21" s="8">
        <f t="shared" si="0"/>
        <v>118711</v>
      </c>
    </row>
    <row r="22" spans="1:9" x14ac:dyDescent="0.45">
      <c r="A22" t="s">
        <v>28</v>
      </c>
      <c r="B22" s="8">
        <v>51</v>
      </c>
      <c r="C22" s="8">
        <v>131</v>
      </c>
      <c r="D22" s="8">
        <v>20</v>
      </c>
      <c r="E22" s="8">
        <v>783</v>
      </c>
      <c r="F22" s="8">
        <v>802</v>
      </c>
      <c r="G22" s="9">
        <v>4707</v>
      </c>
      <c r="H22" s="8">
        <v>369</v>
      </c>
      <c r="I22" s="8">
        <f t="shared" si="0"/>
        <v>6863</v>
      </c>
    </row>
    <row r="23" spans="1:9" x14ac:dyDescent="0.45">
      <c r="A23" t="s">
        <v>29</v>
      </c>
      <c r="B23" s="8">
        <v>5</v>
      </c>
      <c r="C23" s="8">
        <v>134</v>
      </c>
      <c r="D23" s="8">
        <v>15</v>
      </c>
      <c r="E23" s="9">
        <v>1700</v>
      </c>
      <c r="F23" s="8">
        <v>98</v>
      </c>
      <c r="G23" s="8">
        <v>55</v>
      </c>
      <c r="H23" s="8">
        <v>103</v>
      </c>
      <c r="I23" s="8">
        <f t="shared" si="0"/>
        <v>2110</v>
      </c>
    </row>
    <row r="24" spans="1:9" x14ac:dyDescent="0.45">
      <c r="A24" t="s">
        <v>30</v>
      </c>
      <c r="B24" s="8">
        <v>49</v>
      </c>
      <c r="C24" s="8">
        <v>471</v>
      </c>
      <c r="D24" s="8">
        <v>130</v>
      </c>
      <c r="E24" s="9">
        <v>1806</v>
      </c>
      <c r="F24" s="9">
        <v>2400</v>
      </c>
      <c r="G24" s="9">
        <v>3693</v>
      </c>
      <c r="H24" s="9">
        <v>2108</v>
      </c>
      <c r="I24" s="8">
        <f t="shared" si="0"/>
        <v>10657</v>
      </c>
    </row>
    <row r="25" spans="1:9" x14ac:dyDescent="0.45">
      <c r="A25" t="s">
        <v>31</v>
      </c>
      <c r="B25" s="8">
        <v>32</v>
      </c>
      <c r="C25" s="8">
        <v>99</v>
      </c>
      <c r="D25" s="8">
        <v>22</v>
      </c>
      <c r="E25" s="9">
        <v>1218</v>
      </c>
      <c r="F25" s="9">
        <v>1645</v>
      </c>
      <c r="G25" s="9">
        <v>6553</v>
      </c>
      <c r="H25" s="8">
        <v>252</v>
      </c>
      <c r="I25" s="8">
        <f t="shared" si="0"/>
        <v>9821</v>
      </c>
    </row>
    <row r="26" spans="1:9" x14ac:dyDescent="0.45">
      <c r="A26" t="s">
        <v>32</v>
      </c>
      <c r="B26" s="8">
        <v>0</v>
      </c>
      <c r="C26" s="8">
        <v>16</v>
      </c>
      <c r="D26" s="8">
        <v>8</v>
      </c>
      <c r="E26" s="8">
        <v>193</v>
      </c>
      <c r="F26" s="8">
        <v>270</v>
      </c>
      <c r="G26" s="8">
        <v>0</v>
      </c>
      <c r="H26" s="8">
        <v>27</v>
      </c>
      <c r="I26" s="8">
        <f t="shared" si="0"/>
        <v>514</v>
      </c>
    </row>
    <row r="27" spans="1:9" x14ac:dyDescent="0.45">
      <c r="A27" t="s">
        <v>33</v>
      </c>
      <c r="B27" s="8">
        <v>0</v>
      </c>
      <c r="C27" s="8">
        <v>38</v>
      </c>
      <c r="D27" s="8">
        <v>0</v>
      </c>
      <c r="E27" s="8">
        <v>297</v>
      </c>
      <c r="F27" s="9">
        <v>2612</v>
      </c>
      <c r="G27" s="8">
        <v>0</v>
      </c>
      <c r="H27" s="8">
        <v>21</v>
      </c>
      <c r="I27" s="8">
        <f t="shared" si="0"/>
        <v>2968</v>
      </c>
    </row>
    <row r="28" spans="1:9" x14ac:dyDescent="0.45">
      <c r="A28" t="s">
        <v>34</v>
      </c>
      <c r="B28" s="8">
        <v>3</v>
      </c>
      <c r="C28" s="8">
        <v>231</v>
      </c>
      <c r="D28" s="8">
        <v>64</v>
      </c>
      <c r="E28" s="9">
        <v>7215</v>
      </c>
      <c r="F28" s="9">
        <v>2241</v>
      </c>
      <c r="G28" s="8">
        <v>217</v>
      </c>
      <c r="H28" s="9">
        <v>1088</v>
      </c>
      <c r="I28" s="8">
        <f t="shared" si="0"/>
        <v>11059</v>
      </c>
    </row>
    <row r="29" spans="1:9" x14ac:dyDescent="0.45">
      <c r="A29" t="s">
        <v>35</v>
      </c>
      <c r="B29" s="8">
        <v>0</v>
      </c>
      <c r="C29" s="8">
        <v>0</v>
      </c>
      <c r="D29" s="8">
        <v>0</v>
      </c>
      <c r="E29" s="8">
        <v>258</v>
      </c>
      <c r="F29" s="8">
        <v>275</v>
      </c>
      <c r="G29" s="8">
        <v>1</v>
      </c>
      <c r="H29" s="8">
        <v>0</v>
      </c>
      <c r="I29" s="8">
        <f t="shared" si="0"/>
        <v>534</v>
      </c>
    </row>
    <row r="30" spans="1:9" x14ac:dyDescent="0.45">
      <c r="A30" t="s">
        <v>36</v>
      </c>
      <c r="B30" s="8">
        <v>0</v>
      </c>
      <c r="C30" s="8">
        <v>0</v>
      </c>
      <c r="D30" s="8">
        <v>193</v>
      </c>
      <c r="E30" s="8">
        <v>818</v>
      </c>
      <c r="F30" s="8">
        <v>113</v>
      </c>
      <c r="G30" s="8">
        <v>0</v>
      </c>
      <c r="H30" s="8">
        <v>530</v>
      </c>
      <c r="I30" s="8">
        <f t="shared" si="0"/>
        <v>1654</v>
      </c>
    </row>
    <row r="31" spans="1:9" x14ac:dyDescent="0.45">
      <c r="A31" t="s">
        <v>37</v>
      </c>
      <c r="B31" s="8">
        <v>0</v>
      </c>
      <c r="C31" s="8">
        <v>0</v>
      </c>
      <c r="D31" s="8">
        <v>54</v>
      </c>
      <c r="E31" s="8">
        <v>89</v>
      </c>
      <c r="F31" s="8">
        <v>38</v>
      </c>
      <c r="G31" s="8">
        <v>0</v>
      </c>
      <c r="H31" s="8">
        <v>144</v>
      </c>
      <c r="I31" s="8">
        <f t="shared" si="0"/>
        <v>325</v>
      </c>
    </row>
    <row r="32" spans="1:9" x14ac:dyDescent="0.45">
      <c r="A32" t="s">
        <v>38</v>
      </c>
      <c r="B32" s="8">
        <v>0</v>
      </c>
      <c r="C32" s="8">
        <v>0</v>
      </c>
      <c r="D32" s="8">
        <v>0</v>
      </c>
      <c r="E32" s="8">
        <v>246</v>
      </c>
      <c r="F32" s="8">
        <v>189</v>
      </c>
      <c r="G32" s="8">
        <v>1</v>
      </c>
      <c r="H32" s="8">
        <v>8</v>
      </c>
      <c r="I32" s="8">
        <f t="shared" si="0"/>
        <v>444</v>
      </c>
    </row>
    <row r="33" spans="1:9" x14ac:dyDescent="0.45">
      <c r="A33" t="s">
        <v>39</v>
      </c>
      <c r="B33" s="8">
        <v>0</v>
      </c>
      <c r="C33" s="8">
        <v>1</v>
      </c>
      <c r="D33" s="8">
        <v>6</v>
      </c>
      <c r="E33" s="9">
        <v>1305</v>
      </c>
      <c r="F33" s="9">
        <v>1597</v>
      </c>
      <c r="G33" s="8">
        <v>13</v>
      </c>
      <c r="H33" s="8">
        <v>224</v>
      </c>
      <c r="I33" s="8">
        <f t="shared" si="0"/>
        <v>3146</v>
      </c>
    </row>
    <row r="34" spans="1:9" x14ac:dyDescent="0.45">
      <c r="A34" t="s">
        <v>40</v>
      </c>
      <c r="B34" s="8">
        <v>0</v>
      </c>
      <c r="C34" s="8">
        <v>1</v>
      </c>
      <c r="D34" s="8">
        <v>345</v>
      </c>
      <c r="E34" s="9">
        <v>3771</v>
      </c>
      <c r="F34" s="9">
        <v>2222</v>
      </c>
      <c r="G34" s="8">
        <v>1</v>
      </c>
      <c r="H34" s="8">
        <v>188</v>
      </c>
      <c r="I34" s="8">
        <f t="shared" si="0"/>
        <v>6528</v>
      </c>
    </row>
    <row r="35" spans="1:9" x14ac:dyDescent="0.45">
      <c r="A35" t="s">
        <v>41</v>
      </c>
      <c r="B35" s="8">
        <v>0</v>
      </c>
      <c r="C35" s="8">
        <v>3</v>
      </c>
      <c r="D35" s="8">
        <v>0</v>
      </c>
      <c r="E35" s="9">
        <v>3719</v>
      </c>
      <c r="F35" s="8">
        <v>704</v>
      </c>
      <c r="G35" s="8">
        <v>3</v>
      </c>
      <c r="H35" s="8">
        <v>754</v>
      </c>
      <c r="I35" s="8">
        <f t="shared" si="0"/>
        <v>5183</v>
      </c>
    </row>
    <row r="36" spans="1:9" x14ac:dyDescent="0.45">
      <c r="A36" t="s">
        <v>42</v>
      </c>
      <c r="B36" s="8">
        <v>0</v>
      </c>
      <c r="C36" s="8">
        <v>0</v>
      </c>
      <c r="D36" s="8">
        <v>3</v>
      </c>
      <c r="E36" s="8">
        <v>539</v>
      </c>
      <c r="F36" s="8">
        <v>145</v>
      </c>
      <c r="G36" s="8">
        <v>7</v>
      </c>
      <c r="H36" s="8">
        <v>17</v>
      </c>
      <c r="I36" s="8">
        <f t="shared" si="0"/>
        <v>711</v>
      </c>
    </row>
    <row r="37" spans="1:9" x14ac:dyDescent="0.45">
      <c r="A37" t="s">
        <v>43</v>
      </c>
      <c r="B37" s="8">
        <v>0</v>
      </c>
      <c r="C37" s="8">
        <v>0</v>
      </c>
      <c r="D37" s="8">
        <v>0</v>
      </c>
      <c r="E37" s="8">
        <v>213</v>
      </c>
      <c r="F37" s="8">
        <v>162</v>
      </c>
      <c r="G37" s="8">
        <v>1</v>
      </c>
      <c r="H37" s="8">
        <v>0</v>
      </c>
      <c r="I37" s="8">
        <f t="shared" si="0"/>
        <v>376</v>
      </c>
    </row>
    <row r="38" spans="1:9" x14ac:dyDescent="0.45">
      <c r="A38" t="s">
        <v>44</v>
      </c>
      <c r="B38" s="8">
        <v>0</v>
      </c>
      <c r="C38" s="8">
        <v>0</v>
      </c>
      <c r="D38" s="8">
        <v>10</v>
      </c>
      <c r="E38" s="9">
        <v>1240</v>
      </c>
      <c r="F38" s="8">
        <v>452</v>
      </c>
      <c r="G38" s="8">
        <v>14</v>
      </c>
      <c r="H38" s="8">
        <v>71</v>
      </c>
      <c r="I38" s="8">
        <f t="shared" si="0"/>
        <v>1787</v>
      </c>
    </row>
    <row r="39" spans="1:9" x14ac:dyDescent="0.45">
      <c r="A39" t="s">
        <v>45</v>
      </c>
      <c r="B39" s="8">
        <v>0</v>
      </c>
      <c r="C39" s="8">
        <v>2</v>
      </c>
      <c r="D39" s="8">
        <v>0</v>
      </c>
      <c r="E39" s="9">
        <v>3092</v>
      </c>
      <c r="F39" s="9">
        <v>1094</v>
      </c>
      <c r="G39" s="8">
        <v>18</v>
      </c>
      <c r="H39" s="8">
        <v>45</v>
      </c>
      <c r="I39" s="8">
        <f t="shared" si="0"/>
        <v>4251</v>
      </c>
    </row>
    <row r="40" spans="1:9" x14ac:dyDescent="0.45">
      <c r="A40" t="s">
        <v>46</v>
      </c>
      <c r="B40" s="8">
        <v>0</v>
      </c>
      <c r="C40" s="8">
        <v>3</v>
      </c>
      <c r="D40" s="8">
        <v>1</v>
      </c>
      <c r="E40" s="9">
        <v>1612</v>
      </c>
      <c r="F40" s="8">
        <v>424</v>
      </c>
      <c r="G40" s="8">
        <v>22</v>
      </c>
      <c r="H40" s="8">
        <v>32</v>
      </c>
      <c r="I40" s="8">
        <f t="shared" si="0"/>
        <v>2094</v>
      </c>
    </row>
    <row r="41" spans="1:9" x14ac:dyDescent="0.45">
      <c r="A41" t="s">
        <v>47</v>
      </c>
      <c r="B41" s="8">
        <v>0</v>
      </c>
      <c r="C41" s="8">
        <v>0</v>
      </c>
      <c r="D41" s="8">
        <v>0</v>
      </c>
      <c r="E41" s="9">
        <v>3429</v>
      </c>
      <c r="F41" s="8">
        <v>625</v>
      </c>
      <c r="G41" s="8">
        <v>8</v>
      </c>
      <c r="H41" s="8">
        <v>395</v>
      </c>
      <c r="I41" s="8">
        <f t="shared" si="0"/>
        <v>4457</v>
      </c>
    </row>
    <row r="42" spans="1:9" x14ac:dyDescent="0.45">
      <c r="A42" t="s">
        <v>48</v>
      </c>
      <c r="B42" s="8">
        <v>0</v>
      </c>
      <c r="C42" s="8">
        <v>3</v>
      </c>
      <c r="D42" s="8">
        <v>0</v>
      </c>
      <c r="E42" s="9">
        <v>2380</v>
      </c>
      <c r="F42" s="8">
        <v>825</v>
      </c>
      <c r="G42" s="8">
        <v>20</v>
      </c>
      <c r="H42" s="8">
        <v>143</v>
      </c>
      <c r="I42" s="8">
        <f t="shared" si="0"/>
        <v>3371</v>
      </c>
    </row>
    <row r="43" spans="1:9" x14ac:dyDescent="0.45">
      <c r="A43" t="s">
        <v>49</v>
      </c>
      <c r="B43" s="8">
        <v>0</v>
      </c>
      <c r="C43" s="8">
        <v>1</v>
      </c>
      <c r="D43" s="8">
        <v>0</v>
      </c>
      <c r="E43" s="8">
        <v>934</v>
      </c>
      <c r="F43" s="8">
        <v>232</v>
      </c>
      <c r="G43" s="8">
        <v>0</v>
      </c>
      <c r="H43" s="8">
        <v>69</v>
      </c>
      <c r="I43" s="8">
        <f t="shared" si="0"/>
        <v>1236</v>
      </c>
    </row>
    <row r="44" spans="1:9" x14ac:dyDescent="0.45">
      <c r="A44" t="s">
        <v>50</v>
      </c>
      <c r="B44" s="8">
        <v>0</v>
      </c>
      <c r="C44" s="8">
        <v>1</v>
      </c>
      <c r="D44" s="8">
        <v>0</v>
      </c>
      <c r="E44" s="8">
        <v>681</v>
      </c>
      <c r="F44" s="8">
        <v>165</v>
      </c>
      <c r="G44" s="8">
        <v>3</v>
      </c>
      <c r="H44" s="8">
        <v>14</v>
      </c>
      <c r="I44" s="8">
        <f t="shared" si="0"/>
        <v>864</v>
      </c>
    </row>
    <row r="45" spans="1:9" x14ac:dyDescent="0.45">
      <c r="A45" t="s">
        <v>51</v>
      </c>
      <c r="B45" s="8">
        <v>0</v>
      </c>
      <c r="C45" s="8">
        <v>147</v>
      </c>
      <c r="D45" s="8">
        <v>0</v>
      </c>
      <c r="E45" s="9">
        <v>15278</v>
      </c>
      <c r="F45" s="9">
        <v>1552</v>
      </c>
      <c r="G45" s="8">
        <v>0</v>
      </c>
      <c r="H45" s="9">
        <v>4795</v>
      </c>
      <c r="I45" s="8">
        <f t="shared" si="0"/>
        <v>21772</v>
      </c>
    </row>
    <row r="46" spans="1:9" x14ac:dyDescent="0.45">
      <c r="A46" t="s">
        <v>52</v>
      </c>
      <c r="B46" s="8">
        <v>0</v>
      </c>
      <c r="C46" s="8">
        <v>0</v>
      </c>
      <c r="D46" s="8">
        <v>0</v>
      </c>
      <c r="E46" s="8">
        <v>76</v>
      </c>
      <c r="F46" s="8">
        <v>4</v>
      </c>
      <c r="G46" s="8">
        <v>0</v>
      </c>
      <c r="H46" s="9">
        <v>10248</v>
      </c>
      <c r="I46" s="8">
        <f t="shared" si="0"/>
        <v>10328</v>
      </c>
    </row>
    <row r="47" spans="1:9" x14ac:dyDescent="0.45">
      <c r="A47" t="s">
        <v>53</v>
      </c>
      <c r="B47" s="8">
        <v>0</v>
      </c>
      <c r="C47" s="8">
        <v>0</v>
      </c>
      <c r="D47" s="8">
        <v>0</v>
      </c>
      <c r="E47" s="8">
        <v>551</v>
      </c>
      <c r="F47" s="8">
        <v>124</v>
      </c>
      <c r="G47" s="8">
        <v>0</v>
      </c>
      <c r="H47" s="9">
        <v>11764</v>
      </c>
      <c r="I47" s="8">
        <f t="shared" si="0"/>
        <v>12439</v>
      </c>
    </row>
    <row r="48" spans="1:9" x14ac:dyDescent="0.45">
      <c r="A48" t="s">
        <v>54</v>
      </c>
      <c r="B48" s="8">
        <v>0</v>
      </c>
      <c r="C48" s="9">
        <v>1156</v>
      </c>
      <c r="D48" s="8">
        <v>0</v>
      </c>
      <c r="E48" s="9">
        <v>2161</v>
      </c>
      <c r="F48" s="8">
        <v>806</v>
      </c>
      <c r="G48" s="8">
        <v>0</v>
      </c>
      <c r="H48" s="9">
        <v>11112</v>
      </c>
      <c r="I48" s="8">
        <f t="shared" si="0"/>
        <v>15235</v>
      </c>
    </row>
    <row r="49" spans="1:9" x14ac:dyDescent="0.45">
      <c r="A49" t="s">
        <v>55</v>
      </c>
      <c r="B49" s="8">
        <v>0</v>
      </c>
      <c r="C49" s="8">
        <v>97</v>
      </c>
      <c r="D49" s="8">
        <v>0</v>
      </c>
      <c r="E49" s="9">
        <v>2774</v>
      </c>
      <c r="F49" s="9">
        <v>1262</v>
      </c>
      <c r="G49" s="8">
        <v>0</v>
      </c>
      <c r="H49" s="8">
        <v>1068</v>
      </c>
      <c r="I49" s="8">
        <f t="shared" si="0"/>
        <v>5201</v>
      </c>
    </row>
    <row r="50" spans="1:9" x14ac:dyDescent="0.45">
      <c r="A50" t="s">
        <v>56</v>
      </c>
      <c r="B50" s="8">
        <v>0</v>
      </c>
      <c r="C50" s="8">
        <v>7</v>
      </c>
      <c r="D50" s="8">
        <v>0</v>
      </c>
      <c r="E50" s="9">
        <v>1713</v>
      </c>
      <c r="F50" s="8">
        <v>229</v>
      </c>
      <c r="G50" s="8">
        <v>0</v>
      </c>
      <c r="H50" s="8">
        <v>485</v>
      </c>
      <c r="I50" s="8">
        <f t="shared" si="0"/>
        <v>2434</v>
      </c>
    </row>
    <row r="51" spans="1:9" x14ac:dyDescent="0.45">
      <c r="A51" t="s">
        <v>57</v>
      </c>
      <c r="B51" s="8">
        <v>0</v>
      </c>
      <c r="C51" s="8">
        <v>33</v>
      </c>
      <c r="D51" s="8">
        <v>1</v>
      </c>
      <c r="E51" s="9">
        <v>14586</v>
      </c>
      <c r="F51" s="8">
        <v>852</v>
      </c>
      <c r="G51" s="8">
        <v>0</v>
      </c>
      <c r="H51" s="9">
        <v>1956</v>
      </c>
      <c r="I51" s="8">
        <f t="shared" si="0"/>
        <v>17428</v>
      </c>
    </row>
    <row r="52" spans="1:9" x14ac:dyDescent="0.45">
      <c r="A52" t="s">
        <v>58</v>
      </c>
      <c r="B52" s="8">
        <v>0</v>
      </c>
      <c r="C52" s="8">
        <v>186</v>
      </c>
      <c r="D52" s="8">
        <v>1</v>
      </c>
      <c r="E52" s="9">
        <v>6567</v>
      </c>
      <c r="F52" s="9">
        <v>1238</v>
      </c>
      <c r="G52" s="8">
        <v>0</v>
      </c>
      <c r="H52" s="9">
        <v>11618</v>
      </c>
      <c r="I52" s="8">
        <f t="shared" si="0"/>
        <v>19610</v>
      </c>
    </row>
    <row r="53" spans="1:9" x14ac:dyDescent="0.45">
      <c r="A53" t="s">
        <v>59</v>
      </c>
      <c r="B53" s="8">
        <v>0</v>
      </c>
      <c r="C53" s="8">
        <v>292</v>
      </c>
      <c r="D53" s="8">
        <v>1</v>
      </c>
      <c r="E53" s="9">
        <v>26481</v>
      </c>
      <c r="F53" s="9">
        <v>5156</v>
      </c>
      <c r="G53" s="8">
        <v>0</v>
      </c>
      <c r="H53" s="9">
        <v>3498</v>
      </c>
      <c r="I53" s="8">
        <f t="shared" si="0"/>
        <v>35428</v>
      </c>
    </row>
    <row r="54" spans="1:9" x14ac:dyDescent="0.45">
      <c r="A54" t="s">
        <v>60</v>
      </c>
      <c r="B54" s="8">
        <v>0</v>
      </c>
      <c r="C54" s="9">
        <v>2504</v>
      </c>
      <c r="D54" s="8">
        <v>3</v>
      </c>
      <c r="E54" s="9">
        <v>10453</v>
      </c>
      <c r="F54" s="9">
        <v>9408</v>
      </c>
      <c r="G54" s="8">
        <v>0</v>
      </c>
      <c r="H54" s="9">
        <v>30002</v>
      </c>
      <c r="I54" s="8">
        <f t="shared" si="0"/>
        <v>52370</v>
      </c>
    </row>
    <row r="55" spans="1:9" x14ac:dyDescent="0.45">
      <c r="A55" t="s">
        <v>61</v>
      </c>
      <c r="B55" s="8">
        <v>0</v>
      </c>
      <c r="C55" s="8">
        <v>0</v>
      </c>
      <c r="D55" s="8">
        <v>14</v>
      </c>
      <c r="E55" s="9">
        <v>107106</v>
      </c>
      <c r="F55" s="9">
        <v>38490</v>
      </c>
      <c r="G55" s="8">
        <v>0</v>
      </c>
      <c r="H55" s="9">
        <v>68191</v>
      </c>
      <c r="I55" s="8">
        <f t="shared" si="0"/>
        <v>213801</v>
      </c>
    </row>
    <row r="56" spans="1:9" x14ac:dyDescent="0.45">
      <c r="A56" t="s">
        <v>62</v>
      </c>
      <c r="B56" s="8">
        <v>0</v>
      </c>
      <c r="C56" s="8" t="s">
        <v>63</v>
      </c>
      <c r="D56" s="8" t="s">
        <v>64</v>
      </c>
      <c r="E56" s="8">
        <v>0</v>
      </c>
      <c r="F56" s="8">
        <v>0</v>
      </c>
      <c r="G56" s="8">
        <v>0</v>
      </c>
      <c r="H56" s="8" t="s">
        <v>65</v>
      </c>
      <c r="I56" s="8">
        <f t="shared" si="0"/>
        <v>0</v>
      </c>
    </row>
    <row r="57" spans="1:9" x14ac:dyDescent="0.45">
      <c r="A57" t="s">
        <v>66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f t="shared" si="0"/>
        <v>0</v>
      </c>
    </row>
    <row r="58" spans="1:9" x14ac:dyDescent="0.45">
      <c r="A58" t="s">
        <v>67</v>
      </c>
      <c r="B58" s="8">
        <v>626</v>
      </c>
      <c r="C58" s="8">
        <v>853</v>
      </c>
      <c r="D58" s="8">
        <v>938</v>
      </c>
      <c r="E58" s="8">
        <v>427</v>
      </c>
      <c r="F58" s="8">
        <v>39</v>
      </c>
      <c r="G58" s="8">
        <v>0</v>
      </c>
      <c r="H58" s="9">
        <v>9430</v>
      </c>
      <c r="I58" s="8">
        <f t="shared" si="0"/>
        <v>12313</v>
      </c>
    </row>
    <row r="59" spans="1:9" x14ac:dyDescent="0.45">
      <c r="A59" t="s">
        <v>68</v>
      </c>
      <c r="B59" s="8" t="s">
        <v>69</v>
      </c>
      <c r="C59" s="8" t="s">
        <v>70</v>
      </c>
      <c r="D59" s="8" t="s">
        <v>71</v>
      </c>
      <c r="E59" s="8" t="s">
        <v>72</v>
      </c>
      <c r="F59" s="8">
        <v>0</v>
      </c>
      <c r="G59" s="8">
        <v>0</v>
      </c>
      <c r="H59" s="8" t="s">
        <v>73</v>
      </c>
      <c r="I59" s="8">
        <f t="shared" si="0"/>
        <v>0</v>
      </c>
    </row>
    <row r="60" spans="1:9" x14ac:dyDescent="0.45">
      <c r="A60" t="s">
        <v>74</v>
      </c>
      <c r="B60" s="9">
        <v>51295</v>
      </c>
      <c r="C60" s="9">
        <v>35996</v>
      </c>
      <c r="D60" s="9">
        <v>19172</v>
      </c>
      <c r="E60" s="9">
        <v>250078</v>
      </c>
      <c r="F60" s="9">
        <v>92965</v>
      </c>
      <c r="G60" s="9">
        <v>15558</v>
      </c>
      <c r="H60" s="9">
        <v>177511</v>
      </c>
      <c r="I60" s="8">
        <f t="shared" si="0"/>
        <v>642575</v>
      </c>
    </row>
    <row r="61" spans="1:9" x14ac:dyDescent="0.45">
      <c r="A61" t="s">
        <v>75</v>
      </c>
      <c r="B61" s="9">
        <v>126146</v>
      </c>
      <c r="C61" s="9">
        <v>52569</v>
      </c>
      <c r="D61" s="9">
        <v>18881</v>
      </c>
      <c r="E61" s="9">
        <v>250852</v>
      </c>
      <c r="F61" s="9">
        <v>92926</v>
      </c>
      <c r="G61" s="9">
        <v>15558</v>
      </c>
      <c r="H61" s="9">
        <v>191641</v>
      </c>
      <c r="I61" s="8">
        <f t="shared" si="0"/>
        <v>748573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ColWidth="12.59765625" defaultRowHeight="14.25" x14ac:dyDescent="0.45"/>
  <cols>
    <col min="1" max="1" width="52.265625" customWidth="1"/>
    <col min="3" max="3" width="16" customWidth="1"/>
    <col min="4" max="4" width="24.73046875" customWidth="1"/>
  </cols>
  <sheetData>
    <row r="1" spans="1:4" ht="15.75" x14ac:dyDescent="0.5">
      <c r="A1" s="2" t="s">
        <v>76</v>
      </c>
    </row>
    <row r="2" spans="1:4" ht="31.5" x14ac:dyDescent="0.5">
      <c r="A2" s="5" t="s">
        <v>4</v>
      </c>
      <c r="B2" s="6" t="s">
        <v>77</v>
      </c>
      <c r="C2" s="6" t="s">
        <v>78</v>
      </c>
      <c r="D2" s="6" t="s">
        <v>79</v>
      </c>
    </row>
    <row r="3" spans="1:4" x14ac:dyDescent="0.45">
      <c r="A3" t="s">
        <v>13</v>
      </c>
      <c r="B3" s="10">
        <v>177337</v>
      </c>
      <c r="C3" s="10">
        <v>171482</v>
      </c>
      <c r="D3" s="10">
        <v>168532</v>
      </c>
    </row>
    <row r="4" spans="1:4" x14ac:dyDescent="0.45">
      <c r="A4" t="s">
        <v>14</v>
      </c>
      <c r="B4" s="10">
        <v>34382</v>
      </c>
      <c r="C4" s="10">
        <v>41502</v>
      </c>
      <c r="D4" s="10">
        <v>48460</v>
      </c>
    </row>
    <row r="5" spans="1:4" x14ac:dyDescent="0.45">
      <c r="A5" t="s">
        <v>5</v>
      </c>
      <c r="B5" s="10">
        <v>61093</v>
      </c>
      <c r="C5" s="10">
        <v>51295</v>
      </c>
      <c r="D5" s="10">
        <v>126146</v>
      </c>
    </row>
    <row r="6" spans="1:4" x14ac:dyDescent="0.45">
      <c r="A6" t="s">
        <v>6</v>
      </c>
      <c r="B6" s="10">
        <v>41144</v>
      </c>
      <c r="C6" s="10">
        <v>35996</v>
      </c>
      <c r="D6" s="10">
        <v>52569</v>
      </c>
    </row>
    <row r="7" spans="1:4" x14ac:dyDescent="0.45">
      <c r="A7" t="s">
        <v>7</v>
      </c>
      <c r="B7" s="10">
        <v>19269</v>
      </c>
      <c r="C7" s="10">
        <v>19172</v>
      </c>
      <c r="D7" s="10">
        <v>18881</v>
      </c>
    </row>
    <row r="8" spans="1:4" x14ac:dyDescent="0.45">
      <c r="A8" t="s">
        <v>15</v>
      </c>
      <c r="B8" s="10">
        <v>57139</v>
      </c>
      <c r="C8" s="10">
        <v>57729</v>
      </c>
      <c r="D8" s="10">
        <v>56813</v>
      </c>
    </row>
    <row r="9" spans="1:4" x14ac:dyDescent="0.45">
      <c r="A9" t="s">
        <v>16</v>
      </c>
      <c r="B9" s="10">
        <v>259603</v>
      </c>
      <c r="C9" s="10">
        <v>250078</v>
      </c>
      <c r="D9" s="10">
        <v>250852</v>
      </c>
    </row>
    <row r="10" spans="1:4" x14ac:dyDescent="0.45">
      <c r="A10" t="s">
        <v>9</v>
      </c>
      <c r="B10" s="10">
        <v>82614</v>
      </c>
      <c r="C10" s="10">
        <v>92965</v>
      </c>
      <c r="D10" s="10">
        <v>92926</v>
      </c>
    </row>
    <row r="11" spans="1:4" x14ac:dyDescent="0.45">
      <c r="A11" t="s">
        <v>17</v>
      </c>
      <c r="B11" s="10">
        <v>966919</v>
      </c>
      <c r="C11" s="10">
        <v>1031693</v>
      </c>
      <c r="D11" s="10">
        <v>1031627</v>
      </c>
    </row>
    <row r="12" spans="1:4" x14ac:dyDescent="0.45">
      <c r="A12" t="s">
        <v>18</v>
      </c>
      <c r="B12" s="10">
        <v>470396</v>
      </c>
      <c r="C12" s="10">
        <v>474835</v>
      </c>
      <c r="D12" s="10">
        <v>486680</v>
      </c>
    </row>
    <row r="13" spans="1:4" x14ac:dyDescent="0.45">
      <c r="A13" t="s">
        <v>19</v>
      </c>
      <c r="B13" s="10">
        <v>59670</v>
      </c>
      <c r="C13" s="10">
        <v>53357</v>
      </c>
      <c r="D13" s="10">
        <v>62447</v>
      </c>
    </row>
    <row r="14" spans="1:4" x14ac:dyDescent="0.45">
      <c r="A14" t="s">
        <v>20</v>
      </c>
      <c r="B14" s="10">
        <v>44078</v>
      </c>
      <c r="C14" s="10">
        <v>41737</v>
      </c>
      <c r="D14" s="10">
        <v>133149</v>
      </c>
    </row>
    <row r="15" spans="1:4" x14ac:dyDescent="0.45">
      <c r="A15" t="s">
        <v>21</v>
      </c>
      <c r="B15" s="10">
        <v>136132</v>
      </c>
      <c r="C15" s="10">
        <v>133874</v>
      </c>
      <c r="D15" s="10">
        <v>164005</v>
      </c>
    </row>
    <row r="16" spans="1:4" x14ac:dyDescent="0.45">
      <c r="A16" t="s">
        <v>22</v>
      </c>
      <c r="B16" s="10">
        <v>3443</v>
      </c>
      <c r="C16" s="10">
        <v>5197</v>
      </c>
      <c r="D16" s="10">
        <v>5177</v>
      </c>
    </row>
    <row r="17" spans="1:4" x14ac:dyDescent="0.45">
      <c r="A17" t="s">
        <v>23</v>
      </c>
      <c r="B17" s="10">
        <v>45319</v>
      </c>
      <c r="C17" s="10">
        <v>45945</v>
      </c>
      <c r="D17" s="10">
        <v>52514</v>
      </c>
    </row>
    <row r="18" spans="1:4" x14ac:dyDescent="0.45">
      <c r="A18" t="s">
        <v>24</v>
      </c>
      <c r="B18" s="10">
        <v>21095</v>
      </c>
      <c r="C18" s="10">
        <v>19847</v>
      </c>
      <c r="D18" s="10">
        <v>19882</v>
      </c>
    </row>
    <row r="19" spans="1:4" x14ac:dyDescent="0.45">
      <c r="A19" t="s">
        <v>25</v>
      </c>
      <c r="B19" s="10">
        <v>173273</v>
      </c>
      <c r="C19" s="10">
        <v>145200</v>
      </c>
      <c r="D19" s="10">
        <v>145197</v>
      </c>
    </row>
    <row r="20" spans="1:4" x14ac:dyDescent="0.45">
      <c r="A20" t="s">
        <v>26</v>
      </c>
      <c r="B20" s="10">
        <v>21023</v>
      </c>
      <c r="C20" s="10">
        <v>15558</v>
      </c>
      <c r="D20" s="10">
        <v>15558</v>
      </c>
    </row>
    <row r="21" spans="1:4" x14ac:dyDescent="0.45">
      <c r="A21" t="s">
        <v>27</v>
      </c>
      <c r="B21" s="10">
        <v>169836</v>
      </c>
      <c r="C21" s="10">
        <v>177511</v>
      </c>
      <c r="D21" s="10">
        <v>191641</v>
      </c>
    </row>
    <row r="22" spans="1:4" x14ac:dyDescent="0.45">
      <c r="A22" t="s">
        <v>28</v>
      </c>
      <c r="B22" s="10">
        <v>14743</v>
      </c>
      <c r="C22" s="10">
        <v>18531</v>
      </c>
      <c r="D22" s="10">
        <v>18270</v>
      </c>
    </row>
    <row r="23" spans="1:4" x14ac:dyDescent="0.45">
      <c r="A23" t="s">
        <v>29</v>
      </c>
      <c r="B23" s="10">
        <v>15177</v>
      </c>
      <c r="C23" s="10">
        <v>17270</v>
      </c>
      <c r="D23" s="10">
        <v>17745</v>
      </c>
    </row>
    <row r="24" spans="1:4" x14ac:dyDescent="0.45">
      <c r="A24" t="s">
        <v>30</v>
      </c>
      <c r="B24" s="10">
        <v>47573</v>
      </c>
      <c r="C24" s="10">
        <v>49531</v>
      </c>
      <c r="D24" s="10">
        <v>47725</v>
      </c>
    </row>
    <row r="25" spans="1:4" x14ac:dyDescent="0.45">
      <c r="A25" t="s">
        <v>31</v>
      </c>
      <c r="B25" s="10">
        <v>44832</v>
      </c>
      <c r="C25" s="10">
        <v>44611</v>
      </c>
      <c r="D25" s="10">
        <v>38808</v>
      </c>
    </row>
    <row r="26" spans="1:4" x14ac:dyDescent="0.45">
      <c r="A26" t="s">
        <v>32</v>
      </c>
      <c r="B26" s="10">
        <v>7651</v>
      </c>
      <c r="C26" s="10">
        <v>12359</v>
      </c>
      <c r="D26" s="10">
        <v>12508</v>
      </c>
    </row>
    <row r="27" spans="1:4" x14ac:dyDescent="0.45">
      <c r="A27" t="s">
        <v>33</v>
      </c>
      <c r="B27" s="10">
        <v>8239</v>
      </c>
      <c r="C27" s="10">
        <v>8575</v>
      </c>
      <c r="D27" s="10">
        <v>9195</v>
      </c>
    </row>
    <row r="28" spans="1:4" x14ac:dyDescent="0.45">
      <c r="A28" t="s">
        <v>34</v>
      </c>
      <c r="B28" s="10">
        <v>403058</v>
      </c>
      <c r="C28" s="10">
        <v>398920</v>
      </c>
      <c r="D28" s="10">
        <v>448400</v>
      </c>
    </row>
    <row r="29" spans="1:4" x14ac:dyDescent="0.45">
      <c r="A29" t="s">
        <v>35</v>
      </c>
      <c r="B29" s="10">
        <v>4367</v>
      </c>
      <c r="C29" s="10">
        <v>4361</v>
      </c>
      <c r="D29" s="10">
        <v>4861</v>
      </c>
    </row>
    <row r="30" spans="1:4" x14ac:dyDescent="0.45">
      <c r="A30" t="s">
        <v>36</v>
      </c>
      <c r="B30" s="10">
        <v>7058</v>
      </c>
      <c r="C30" s="10">
        <v>7022</v>
      </c>
      <c r="D30" s="10">
        <v>8132</v>
      </c>
    </row>
    <row r="31" spans="1:4" x14ac:dyDescent="0.45">
      <c r="A31" t="s">
        <v>37</v>
      </c>
      <c r="B31" s="10">
        <v>4900</v>
      </c>
      <c r="C31" s="10">
        <v>4818</v>
      </c>
      <c r="D31" s="10">
        <v>4837</v>
      </c>
    </row>
    <row r="32" spans="1:4" x14ac:dyDescent="0.45">
      <c r="A32" t="s">
        <v>38</v>
      </c>
      <c r="B32" s="10">
        <v>4834</v>
      </c>
      <c r="C32" s="10">
        <v>4810</v>
      </c>
      <c r="D32" s="10">
        <v>4787</v>
      </c>
    </row>
    <row r="33" spans="1:5" x14ac:dyDescent="0.45">
      <c r="A33" t="s">
        <v>39</v>
      </c>
      <c r="B33" s="10">
        <v>67020</v>
      </c>
      <c r="C33" s="10">
        <v>65907</v>
      </c>
      <c r="D33" s="10">
        <v>74686</v>
      </c>
    </row>
    <row r="34" spans="1:5" x14ac:dyDescent="0.45">
      <c r="A34" t="s">
        <v>40</v>
      </c>
      <c r="B34" s="10">
        <v>41942</v>
      </c>
      <c r="C34" s="10">
        <v>52665</v>
      </c>
      <c r="D34" s="10">
        <v>62903</v>
      </c>
    </row>
    <row r="35" spans="1:5" x14ac:dyDescent="0.45">
      <c r="A35" t="s">
        <v>41</v>
      </c>
      <c r="B35" s="10">
        <v>18765</v>
      </c>
      <c r="C35" s="10">
        <v>18104</v>
      </c>
      <c r="D35" s="10">
        <v>22262</v>
      </c>
    </row>
    <row r="36" spans="1:5" x14ac:dyDescent="0.45">
      <c r="A36" t="s">
        <v>42</v>
      </c>
      <c r="B36" s="10">
        <v>14700</v>
      </c>
      <c r="C36" s="10">
        <v>14413</v>
      </c>
      <c r="D36" s="10">
        <v>14545</v>
      </c>
    </row>
    <row r="37" spans="1:5" x14ac:dyDescent="0.45">
      <c r="A37" t="s">
        <v>43</v>
      </c>
      <c r="B37" s="10">
        <v>11420</v>
      </c>
      <c r="C37" s="10">
        <v>11158</v>
      </c>
      <c r="D37" s="10">
        <v>11142</v>
      </c>
    </row>
    <row r="38" spans="1:5" x14ac:dyDescent="0.45">
      <c r="A38" t="s">
        <v>44</v>
      </c>
      <c r="B38" s="10">
        <v>28403</v>
      </c>
      <c r="C38" s="10">
        <v>21628</v>
      </c>
      <c r="D38" s="10">
        <v>29823</v>
      </c>
    </row>
    <row r="39" spans="1:5" ht="15.75" x14ac:dyDescent="0.5">
      <c r="A39" t="s">
        <v>45</v>
      </c>
      <c r="B39" s="11">
        <v>219291</v>
      </c>
      <c r="C39" s="11">
        <v>212025</v>
      </c>
      <c r="D39" s="11">
        <v>225327</v>
      </c>
      <c r="E39" s="10"/>
    </row>
    <row r="40" spans="1:5" x14ac:dyDescent="0.45">
      <c r="A40" t="s">
        <v>46</v>
      </c>
      <c r="B40" s="10">
        <v>221635</v>
      </c>
      <c r="C40" s="10">
        <v>221818</v>
      </c>
      <c r="D40" s="10">
        <v>228125</v>
      </c>
    </row>
    <row r="41" spans="1:5" x14ac:dyDescent="0.45">
      <c r="A41" t="s">
        <v>47</v>
      </c>
      <c r="B41" s="10">
        <v>363578</v>
      </c>
      <c r="C41" s="10">
        <v>352482</v>
      </c>
      <c r="D41" s="10">
        <v>466241</v>
      </c>
    </row>
    <row r="42" spans="1:5" x14ac:dyDescent="0.45">
      <c r="A42" t="s">
        <v>48</v>
      </c>
      <c r="B42" s="10">
        <v>326173</v>
      </c>
      <c r="C42" s="10">
        <v>323386</v>
      </c>
      <c r="D42" s="10">
        <v>450146</v>
      </c>
    </row>
    <row r="43" spans="1:5" x14ac:dyDescent="0.45">
      <c r="A43" t="s">
        <v>49</v>
      </c>
      <c r="B43" s="10">
        <v>134524</v>
      </c>
      <c r="C43" s="10">
        <v>131718</v>
      </c>
      <c r="D43" s="10">
        <v>105557</v>
      </c>
    </row>
    <row r="44" spans="1:5" x14ac:dyDescent="0.45">
      <c r="A44" t="s">
        <v>50</v>
      </c>
      <c r="B44" s="10">
        <v>115134</v>
      </c>
      <c r="C44" s="10">
        <v>112248</v>
      </c>
      <c r="D44" s="10">
        <v>158471</v>
      </c>
    </row>
    <row r="45" spans="1:5" x14ac:dyDescent="0.45">
      <c r="A45" t="s">
        <v>51</v>
      </c>
      <c r="B45" s="10">
        <v>1850478</v>
      </c>
      <c r="C45" s="10">
        <v>1733304</v>
      </c>
      <c r="D45" s="10">
        <v>1645222</v>
      </c>
    </row>
    <row r="46" spans="1:5" x14ac:dyDescent="0.45">
      <c r="A46" t="s">
        <v>52</v>
      </c>
      <c r="B46" s="10">
        <v>99315</v>
      </c>
      <c r="C46" s="10">
        <v>102362</v>
      </c>
      <c r="D46" s="10">
        <v>102147</v>
      </c>
    </row>
    <row r="47" spans="1:5" x14ac:dyDescent="0.45">
      <c r="A47" t="s">
        <v>53</v>
      </c>
      <c r="B47" s="10">
        <v>194732</v>
      </c>
      <c r="C47" s="10">
        <v>200162</v>
      </c>
      <c r="D47" s="10">
        <v>187881</v>
      </c>
    </row>
    <row r="48" spans="1:5" x14ac:dyDescent="0.45">
      <c r="A48" t="s">
        <v>54</v>
      </c>
      <c r="B48" s="10">
        <v>329317</v>
      </c>
      <c r="C48" s="10">
        <v>331215</v>
      </c>
      <c r="D48" s="10">
        <v>297242</v>
      </c>
    </row>
    <row r="49" spans="1:4" x14ac:dyDescent="0.45">
      <c r="A49" t="s">
        <v>55</v>
      </c>
      <c r="B49" s="10">
        <v>824047</v>
      </c>
      <c r="C49" s="10">
        <v>648073</v>
      </c>
      <c r="D49" s="10">
        <v>625365</v>
      </c>
    </row>
    <row r="50" spans="1:4" x14ac:dyDescent="0.45">
      <c r="A50" t="s">
        <v>56</v>
      </c>
      <c r="B50" s="10">
        <v>1138654</v>
      </c>
      <c r="C50" s="10">
        <v>1083077</v>
      </c>
      <c r="D50" s="10">
        <v>1074983</v>
      </c>
    </row>
    <row r="51" spans="1:4" x14ac:dyDescent="0.45">
      <c r="A51" t="s">
        <v>57</v>
      </c>
      <c r="B51" s="10">
        <v>1931963</v>
      </c>
      <c r="C51" s="10">
        <v>1997938</v>
      </c>
      <c r="D51" s="10">
        <v>1953017</v>
      </c>
    </row>
    <row r="52" spans="1:4" x14ac:dyDescent="0.45">
      <c r="A52" t="s">
        <v>58</v>
      </c>
      <c r="B52" s="10">
        <v>1710859</v>
      </c>
      <c r="C52" s="10">
        <v>1975840</v>
      </c>
      <c r="D52" s="10">
        <v>1927957</v>
      </c>
    </row>
    <row r="53" spans="1:4" x14ac:dyDescent="0.45">
      <c r="A53" t="s">
        <v>59</v>
      </c>
      <c r="B53" s="10">
        <v>2370176</v>
      </c>
      <c r="C53" s="10">
        <v>2728059</v>
      </c>
      <c r="D53" s="10">
        <v>2729030</v>
      </c>
    </row>
    <row r="54" spans="1:4" x14ac:dyDescent="0.45">
      <c r="A54" t="s">
        <v>60</v>
      </c>
      <c r="B54" s="10">
        <v>2043064</v>
      </c>
      <c r="C54" s="10">
        <v>1682805</v>
      </c>
      <c r="D54" s="10">
        <v>1682805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pane ySplit="2" topLeftCell="A3" activePane="bottomLeft" state="frozen"/>
      <selection pane="bottomLeft"/>
    </sheetView>
  </sheetViews>
  <sheetFormatPr defaultColWidth="12.59765625" defaultRowHeight="15.75" x14ac:dyDescent="0.5"/>
  <cols>
    <col min="1" max="1" width="49.86328125" style="47" customWidth="1"/>
    <col min="2" max="2" width="20.73046875" style="47" customWidth="1"/>
    <col min="3" max="16384" width="12.59765625" style="47"/>
  </cols>
  <sheetData>
    <row r="1" spans="1:2" x14ac:dyDescent="0.5">
      <c r="A1" s="46" t="s">
        <v>317</v>
      </c>
    </row>
    <row r="2" spans="1:2" ht="31.5" x14ac:dyDescent="0.5">
      <c r="A2" s="61" t="s">
        <v>4</v>
      </c>
      <c r="B2" s="61" t="s">
        <v>318</v>
      </c>
    </row>
    <row r="3" spans="1:2" x14ac:dyDescent="0.5">
      <c r="A3" s="47" t="s">
        <v>13</v>
      </c>
      <c r="B3" s="47">
        <v>-0.81200000000000006</v>
      </c>
    </row>
    <row r="4" spans="1:2" x14ac:dyDescent="0.5">
      <c r="A4" s="47" t="s">
        <v>14</v>
      </c>
      <c r="B4" s="47">
        <v>-0.81200000000000006</v>
      </c>
    </row>
    <row r="5" spans="1:2" x14ac:dyDescent="0.5">
      <c r="A5" s="47" t="s">
        <v>5</v>
      </c>
      <c r="B5" s="47">
        <v>-0.29599999999999999</v>
      </c>
    </row>
    <row r="6" spans="1:2" x14ac:dyDescent="0.5">
      <c r="A6" s="47" t="s">
        <v>6</v>
      </c>
      <c r="B6" s="47">
        <v>-0.29599999999999999</v>
      </c>
    </row>
    <row r="7" spans="1:2" x14ac:dyDescent="0.5">
      <c r="A7" s="47" t="s">
        <v>7</v>
      </c>
      <c r="B7" s="47">
        <v>-0.106</v>
      </c>
    </row>
    <row r="8" spans="1:2" x14ac:dyDescent="0.5">
      <c r="A8" s="47" t="s">
        <v>15</v>
      </c>
      <c r="B8" s="47">
        <v>-0.63300000000000001</v>
      </c>
    </row>
    <row r="9" spans="1:2" x14ac:dyDescent="0.5">
      <c r="A9" s="47" t="s">
        <v>16</v>
      </c>
      <c r="B9" s="47">
        <v>-0.16</v>
      </c>
    </row>
    <row r="10" spans="1:2" x14ac:dyDescent="0.5">
      <c r="A10" s="47" t="s">
        <v>9</v>
      </c>
      <c r="B10" s="47">
        <v>-0.56599999999999995</v>
      </c>
    </row>
    <row r="11" spans="1:2" x14ac:dyDescent="0.5">
      <c r="A11" s="47" t="s">
        <v>17</v>
      </c>
      <c r="B11" s="47">
        <v>-0.77400000000000002</v>
      </c>
    </row>
    <row r="12" spans="1:2" x14ac:dyDescent="0.5">
      <c r="A12" s="47" t="s">
        <v>18</v>
      </c>
      <c r="B12" s="47">
        <v>-0.63800000000000001</v>
      </c>
    </row>
    <row r="13" spans="1:2" x14ac:dyDescent="0.5">
      <c r="A13" s="47" t="s">
        <v>19</v>
      </c>
      <c r="B13" s="47">
        <v>-1.139</v>
      </c>
    </row>
    <row r="14" spans="1:2" x14ac:dyDescent="0.5">
      <c r="A14" s="47" t="s">
        <v>20</v>
      </c>
      <c r="B14" s="47">
        <v>-2.4180000000000001</v>
      </c>
    </row>
    <row r="15" spans="1:2" x14ac:dyDescent="0.5">
      <c r="A15" s="47" t="s">
        <v>21</v>
      </c>
      <c r="B15" s="47">
        <v>-0.69799999999999995</v>
      </c>
    </row>
    <row r="16" spans="1:2" x14ac:dyDescent="0.5">
      <c r="A16" s="47" t="s">
        <v>22</v>
      </c>
      <c r="B16" s="47">
        <v>-0.69799999999999995</v>
      </c>
    </row>
    <row r="17" spans="1:2" x14ac:dyDescent="0.5">
      <c r="A17" s="47" t="s">
        <v>23</v>
      </c>
      <c r="B17" s="47">
        <v>-0.69799999999999995</v>
      </c>
    </row>
    <row r="18" spans="1:2" x14ac:dyDescent="0.5">
      <c r="A18" s="47" t="s">
        <v>24</v>
      </c>
      <c r="B18" s="47">
        <v>-0.69799999999999995</v>
      </c>
    </row>
    <row r="19" spans="1:2" x14ac:dyDescent="0.5">
      <c r="A19" s="47" t="s">
        <v>25</v>
      </c>
      <c r="B19" s="47">
        <v>-0.69799999999999995</v>
      </c>
    </row>
    <row r="20" spans="1:2" x14ac:dyDescent="0.5">
      <c r="A20" s="47" t="s">
        <v>26</v>
      </c>
      <c r="B20" s="47">
        <v>-7.0999999999999994E-2</v>
      </c>
    </row>
    <row r="21" spans="1:2" x14ac:dyDescent="0.5">
      <c r="A21" s="47" t="s">
        <v>27</v>
      </c>
      <c r="B21" s="47">
        <v>-7.0999999999999994E-2</v>
      </c>
    </row>
    <row r="22" spans="1:2" x14ac:dyDescent="0.5">
      <c r="A22" s="47" t="s">
        <v>28</v>
      </c>
      <c r="B22" s="47">
        <v>-0.98699999999999999</v>
      </c>
    </row>
    <row r="23" spans="1:2" x14ac:dyDescent="0.5">
      <c r="A23" s="47" t="s">
        <v>29</v>
      </c>
      <c r="B23" s="47">
        <v>-0.98699999999999999</v>
      </c>
    </row>
    <row r="24" spans="1:2" x14ac:dyDescent="0.5">
      <c r="A24" s="47" t="s">
        <v>30</v>
      </c>
      <c r="B24" s="47">
        <v>-0.98699999999999999</v>
      </c>
    </row>
    <row r="25" spans="1:2" x14ac:dyDescent="0.5">
      <c r="A25" s="47" t="s">
        <v>31</v>
      </c>
      <c r="B25" s="47">
        <v>-0.98699999999999999</v>
      </c>
    </row>
    <row r="26" spans="1:2" x14ac:dyDescent="0.5">
      <c r="A26" s="47" t="s">
        <v>32</v>
      </c>
      <c r="B26" s="47">
        <v>-0.98699999999999999</v>
      </c>
    </row>
    <row r="27" spans="1:2" x14ac:dyDescent="0.5">
      <c r="A27" s="47" t="s">
        <v>33</v>
      </c>
      <c r="B27" s="47">
        <v>-0.98699999999999999</v>
      </c>
    </row>
    <row r="28" spans="1:2" x14ac:dyDescent="0.5">
      <c r="A28" s="47" t="s">
        <v>34</v>
      </c>
      <c r="B28" s="47">
        <v>-0.98699999999999999</v>
      </c>
    </row>
    <row r="29" spans="1:2" x14ac:dyDescent="0.5">
      <c r="A29" s="47" t="s">
        <v>35</v>
      </c>
      <c r="B29" s="47">
        <v>-0.82699999999999996</v>
      </c>
    </row>
    <row r="30" spans="1:2" x14ac:dyDescent="0.5">
      <c r="A30" s="47" t="s">
        <v>36</v>
      </c>
      <c r="B30" s="47">
        <v>-0.82699999999999996</v>
      </c>
    </row>
    <row r="31" spans="1:2" x14ac:dyDescent="0.5">
      <c r="A31" s="47" t="s">
        <v>37</v>
      </c>
      <c r="B31" s="47">
        <v>-0.82699999999999996</v>
      </c>
    </row>
    <row r="32" spans="1:2" x14ac:dyDescent="0.5">
      <c r="A32" s="47" t="s">
        <v>38</v>
      </c>
      <c r="B32" s="47">
        <v>-0.82699999999999996</v>
      </c>
    </row>
    <row r="33" spans="1:2" x14ac:dyDescent="0.5">
      <c r="A33" s="47" t="s">
        <v>39</v>
      </c>
      <c r="B33" s="47">
        <v>-0.82699999999999996</v>
      </c>
    </row>
    <row r="34" spans="1:2" x14ac:dyDescent="0.5">
      <c r="A34" s="47" t="s">
        <v>40</v>
      </c>
      <c r="B34" s="47">
        <v>-0.95299999999999996</v>
      </c>
    </row>
    <row r="35" spans="1:2" x14ac:dyDescent="0.5">
      <c r="A35" s="47" t="s">
        <v>41</v>
      </c>
      <c r="B35" s="47">
        <v>-0.95299999999999996</v>
      </c>
    </row>
    <row r="36" spans="1:2" x14ac:dyDescent="0.5">
      <c r="A36" s="47" t="s">
        <v>42</v>
      </c>
      <c r="B36" s="47">
        <v>-0.95299999999999996</v>
      </c>
    </row>
    <row r="37" spans="1:2" x14ac:dyDescent="0.5">
      <c r="A37" s="47" t="s">
        <v>43</v>
      </c>
      <c r="B37" s="47">
        <v>-0.95299999999999996</v>
      </c>
    </row>
    <row r="38" spans="1:2" x14ac:dyDescent="0.5">
      <c r="A38" s="47" t="s">
        <v>44</v>
      </c>
      <c r="B38" s="47">
        <v>-0.95299999999999996</v>
      </c>
    </row>
    <row r="39" spans="1:2" x14ac:dyDescent="0.5">
      <c r="A39" s="47" t="s">
        <v>45</v>
      </c>
      <c r="B39" s="47">
        <v>-0.505</v>
      </c>
    </row>
    <row r="40" spans="1:2" x14ac:dyDescent="0.5">
      <c r="A40" s="47" t="s">
        <v>46</v>
      </c>
      <c r="B40" s="47">
        <v>-1.6619999999999999</v>
      </c>
    </row>
    <row r="41" spans="1:2" x14ac:dyDescent="0.5">
      <c r="A41" s="47" t="s">
        <v>47</v>
      </c>
      <c r="B41" s="47">
        <v>-2.5960000000000001</v>
      </c>
    </row>
    <row r="42" spans="1:2" x14ac:dyDescent="0.5">
      <c r="A42" s="47" t="s">
        <v>48</v>
      </c>
      <c r="B42" s="47">
        <v>-2.4849999999999999</v>
      </c>
    </row>
    <row r="43" spans="1:2" x14ac:dyDescent="0.5">
      <c r="A43" s="47" t="s">
        <v>49</v>
      </c>
      <c r="B43" s="47">
        <v>-2.4849999999999999</v>
      </c>
    </row>
    <row r="44" spans="1:2" x14ac:dyDescent="0.5">
      <c r="A44" s="47" t="s">
        <v>50</v>
      </c>
      <c r="B44" s="47">
        <v>-1.6619999999999999</v>
      </c>
    </row>
    <row r="45" spans="1:2" x14ac:dyDescent="0.5">
      <c r="A45" s="47" t="s">
        <v>51</v>
      </c>
      <c r="B45" s="47">
        <v>-0.745</v>
      </c>
    </row>
    <row r="46" spans="1:2" x14ac:dyDescent="0.5">
      <c r="A46" s="47" t="s">
        <v>52</v>
      </c>
      <c r="B46" s="47">
        <v>-0.83299999999999996</v>
      </c>
    </row>
    <row r="47" spans="1:2" x14ac:dyDescent="0.5">
      <c r="A47" s="47" t="s">
        <v>53</v>
      </c>
      <c r="B47" s="47">
        <v>-0.83299999999999996</v>
      </c>
    </row>
    <row r="48" spans="1:2" x14ac:dyDescent="0.5">
      <c r="A48" s="47" t="s">
        <v>54</v>
      </c>
      <c r="B48" s="47">
        <v>-0.83299999999999996</v>
      </c>
    </row>
    <row r="49" spans="1:2" x14ac:dyDescent="0.5">
      <c r="A49" s="47" t="s">
        <v>55</v>
      </c>
      <c r="B49" s="47">
        <v>-0.745</v>
      </c>
    </row>
    <row r="50" spans="1:2" x14ac:dyDescent="0.5">
      <c r="A50" s="47" t="s">
        <v>56</v>
      </c>
      <c r="B50" s="47">
        <v>-0.745</v>
      </c>
    </row>
    <row r="51" spans="1:2" x14ac:dyDescent="0.5">
      <c r="A51" s="47" t="s">
        <v>57</v>
      </c>
      <c r="B51" s="47">
        <v>-0.745</v>
      </c>
    </row>
    <row r="52" spans="1:2" x14ac:dyDescent="0.5">
      <c r="A52" s="47" t="s">
        <v>58</v>
      </c>
      <c r="B52" s="47">
        <v>-0.745</v>
      </c>
    </row>
    <row r="53" spans="1:2" x14ac:dyDescent="0.5">
      <c r="A53" s="47" t="s">
        <v>59</v>
      </c>
      <c r="B53" s="47">
        <v>-0.745</v>
      </c>
    </row>
    <row r="54" spans="1:2" x14ac:dyDescent="0.5">
      <c r="A54" s="47" t="s">
        <v>60</v>
      </c>
      <c r="B54" s="47">
        <v>-0.745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Results</vt:lpstr>
      <vt:lpstr>EoP-EoPwFC</vt:lpstr>
      <vt:lpstr>EoP-PCiPpUCTdtNI</vt:lpstr>
      <vt:lpstr>Fraction Energy Inputs</vt:lpstr>
      <vt:lpstr>Fraction Nonenergy Inputs</vt:lpstr>
      <vt:lpstr>Table A2</vt:lpstr>
      <vt:lpstr>Table A1</vt:lpstr>
      <vt:lpstr>Table B6</vt:lpstr>
      <vt:lpstr>Table 8</vt:lpstr>
      <vt:lpstr>Industry match table</vt:lpstr>
      <vt:lpstr>Profit margins by sector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2014-03-25T22:25:04Z</dcterms:created>
  <dcterms:modified xsi:type="dcterms:W3CDTF">2019-08-23T20:08:07Z</dcterms:modified>
</cp:coreProperties>
</file>