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Mississippi\MS-eps\"/>
    </mc:Choice>
  </mc:AlternateContent>
  <xr:revisionPtr revIDLastSave="0" documentId="13_ncr:1_{2D0141A8-0B97-4514-9B82-8FAB8A676DF9}" xr6:coauthVersionLast="46" xr6:coauthVersionMax="46" xr10:uidLastSave="{00000000-0000-0000-0000-000000000000}"/>
  <bookViews>
    <workbookView xWindow="6300" yWindow="1395"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210" i="5" s="1"/>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1" i="5"/>
  <c r="P139" i="5"/>
  <c r="K7" i="10"/>
  <c r="P140" i="5"/>
  <c r="P126" i="5"/>
  <c r="B673" i="5"/>
  <c r="B669" i="5"/>
  <c r="B670" i="5"/>
  <c r="B672" i="5"/>
  <c r="B671" i="5"/>
  <c r="B668" i="5"/>
  <c r="P240" i="5"/>
  <c r="P204" i="5"/>
  <c r="E11" i="10"/>
  <c r="D11" i="10"/>
  <c r="P62" i="5"/>
  <c r="B10" i="10"/>
  <c r="H10" i="10" s="1"/>
  <c r="B11" i="10"/>
  <c r="H11" i="10" s="1"/>
  <c r="I3" i="10"/>
  <c r="P207" i="5" l="1"/>
  <c r="P215" i="5"/>
  <c r="P213" i="5"/>
  <c r="P208" i="5"/>
  <c r="P209" i="5"/>
  <c r="N88" i="3"/>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<sst xmlns="http://schemas.openxmlformats.org/spreadsheetml/2006/main" count="18388" uniqueCount="2197">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</sst>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66</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Mississippi</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0</v>
      </c>
      <c r="C3" s="74">
        <f>E28</f>
        <v>3.6472799999999999</v>
      </c>
      <c r="D3" s="75">
        <v>0.55000000000000004</v>
      </c>
      <c r="E3" s="75">
        <v>0.4</v>
      </c>
      <c r="F3" s="117">
        <f t="shared" ref="F3:G9" si="0">$C3*(1-D3)</f>
        <v>1.6412759999999997</v>
      </c>
      <c r="G3" s="117">
        <f t="shared" si="0"/>
        <v>2.1883679999999996</v>
      </c>
      <c r="H3" s="69"/>
      <c r="I3" s="76" t="e">
        <f t="shared" ref="I3:I11" si="1">1-F3/$B3</f>
        <v>#DIV/0!</v>
      </c>
      <c r="J3" s="76" t="e">
        <f>1-G3/$B3</f>
        <v>#DIV/0!</v>
      </c>
      <c r="K3" s="69" t="e">
        <f t="shared" ref="K3:K11" si="2">"In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x14ac:dyDescent="0.25">
      <c r="A4" s="73" t="s">
        <v>1028</v>
      </c>
      <c r="B4" s="116">
        <f>'State 2005 Data'!J6</f>
        <v>0</v>
      </c>
      <c r="C4" s="74">
        <f>G28</f>
        <v>12.6975</v>
      </c>
      <c r="D4" s="75">
        <v>0.89</v>
      </c>
      <c r="E4" s="75">
        <v>0.66</v>
      </c>
      <c r="F4" s="117">
        <f t="shared" si="0"/>
        <v>1.3967249999999998</v>
      </c>
      <c r="G4" s="117">
        <f t="shared" si="0"/>
        <v>4.3171499999999998</v>
      </c>
      <c r="H4" s="69"/>
      <c r="I4" s="76" t="e">
        <f t="shared" si="1"/>
        <v>#DIV/0!</v>
      </c>
      <c r="J4" s="76" t="e">
        <f t="shared" ref="J4:J11" si="3">1-G4/$B4</f>
        <v>#DIV/0!</v>
      </c>
      <c r="K4" s="69" t="e">
        <f t="shared" si="2"/>
        <v>#DIV/0!</v>
      </c>
      <c r="L4" s="69"/>
      <c r="M4" s="69"/>
      <c r="N4" s="69"/>
      <c r="O4" s="69"/>
      <c r="P4" s="69"/>
      <c r="Q4" s="69"/>
      <c r="R4" s="69"/>
      <c r="S4" s="69"/>
      <c r="T4" s="69"/>
      <c r="U4" s="69"/>
      <c r="V4" s="69"/>
      <c r="W4" s="69"/>
      <c r="X4" s="69"/>
      <c r="Y4" s="69"/>
      <c r="Z4" s="69"/>
    </row>
    <row r="5" spans="1:26" x14ac:dyDescent="0.25">
      <c r="A5" s="73" t="s">
        <v>1859</v>
      </c>
      <c r="B5" s="116">
        <f>'State 2005 Data'!J7</f>
        <v>0</v>
      </c>
      <c r="C5" s="118">
        <f>H28</f>
        <v>26.9559</v>
      </c>
      <c r="D5" s="75">
        <v>0.41</v>
      </c>
      <c r="E5" s="75">
        <v>0.33</v>
      </c>
      <c r="F5" s="117">
        <f t="shared" si="0"/>
        <v>15.903981000000002</v>
      </c>
      <c r="G5" s="117">
        <f t="shared" si="0"/>
        <v>18.060452999999999</v>
      </c>
      <c r="H5" s="69"/>
      <c r="I5" s="76" t="e">
        <f>1-F5/$B5</f>
        <v>#DIV/0!</v>
      </c>
      <c r="J5" s="76" t="e">
        <f t="shared" si="3"/>
        <v>#DIV/0!</v>
      </c>
      <c r="K5" s="69" t="e">
        <f t="shared" si="2"/>
        <v>#DIV/0!</v>
      </c>
      <c r="L5" s="69"/>
      <c r="M5" s="69"/>
      <c r="N5" s="69"/>
      <c r="O5" s="69"/>
      <c r="P5" s="69"/>
      <c r="Q5" s="69"/>
      <c r="R5" s="69"/>
      <c r="S5" s="69"/>
      <c r="T5" s="69"/>
      <c r="U5" s="69"/>
      <c r="V5" s="69"/>
      <c r="W5" s="69"/>
      <c r="X5" s="69"/>
      <c r="Y5" s="69"/>
      <c r="Z5" s="69"/>
    </row>
    <row r="6" spans="1:26" x14ac:dyDescent="0.25">
      <c r="A6" s="73" t="s">
        <v>1860</v>
      </c>
      <c r="B6" s="116">
        <f>'State 2005 Data'!J8</f>
        <v>0</v>
      </c>
      <c r="C6" s="118">
        <f>F28</f>
        <v>14.0167</v>
      </c>
      <c r="D6" s="75">
        <v>0.48</v>
      </c>
      <c r="E6" s="75">
        <v>0.27</v>
      </c>
      <c r="F6" s="117">
        <f>$C6*(1-D6)</f>
        <v>7.2886839999999999</v>
      </c>
      <c r="G6" s="117">
        <f t="shared" si="0"/>
        <v>10.232191</v>
      </c>
      <c r="H6" s="69"/>
      <c r="I6" s="76" t="e">
        <f t="shared" si="1"/>
        <v>#DIV/0!</v>
      </c>
      <c r="J6" s="76" t="e">
        <f t="shared" si="3"/>
        <v>#DIV/0!</v>
      </c>
      <c r="K6" s="69" t="e">
        <f t="shared" si="2"/>
        <v>#DIV/0!</v>
      </c>
      <c r="L6" s="69"/>
      <c r="M6" s="69"/>
      <c r="N6" s="69"/>
      <c r="O6" s="69"/>
      <c r="P6" s="69"/>
      <c r="Q6" s="69"/>
      <c r="R6" s="69"/>
      <c r="S6" s="69"/>
      <c r="T6" s="69"/>
      <c r="U6" s="69"/>
      <c r="V6" s="69"/>
      <c r="W6" s="69"/>
      <c r="X6" s="69"/>
      <c r="Y6" s="69"/>
      <c r="Z6" s="69"/>
    </row>
    <row r="7" spans="1:26" x14ac:dyDescent="0.25">
      <c r="A7" s="73" t="s">
        <v>775</v>
      </c>
      <c r="B7" s="116">
        <f>'State 2005 Data'!J9</f>
        <v>6.9276871862912008</v>
      </c>
      <c r="C7" s="118">
        <f>D28</f>
        <v>7.6132600000000004</v>
      </c>
      <c r="D7" s="75">
        <v>0.06</v>
      </c>
      <c r="E7" s="75">
        <v>0.02</v>
      </c>
      <c r="F7" s="117">
        <f t="shared" si="0"/>
        <v>7.1564643999999999</v>
      </c>
      <c r="G7" s="117">
        <f t="shared" si="0"/>
        <v>7.4609947999999999</v>
      </c>
      <c r="H7" s="69"/>
      <c r="I7" s="76">
        <f t="shared" si="1"/>
        <v>-3.3023606227705171E-2</v>
      </c>
      <c r="J7" s="76">
        <f t="shared" si="3"/>
        <v>-7.6982057556543637E-2</v>
      </c>
      <c r="K7" s="69" t="str">
        <f t="shared" si="2"/>
        <v>In a scenario limiting global warming to 1.5 °C, Mississippi would need to cut its agriculture emissions by -8 to -3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Mississippi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2.6841045544812618</v>
      </c>
      <c r="C9" s="118">
        <f>C28</f>
        <v>1.59965</v>
      </c>
      <c r="D9" s="75">
        <v>0.06</v>
      </c>
      <c r="E9" s="75">
        <v>0.02</v>
      </c>
      <c r="F9" s="117">
        <f t="shared" si="0"/>
        <v>1.503671</v>
      </c>
      <c r="G9" s="117">
        <f t="shared" si="0"/>
        <v>1.5676570000000001</v>
      </c>
      <c r="H9" s="69"/>
      <c r="I9" s="76">
        <f t="shared" si="1"/>
        <v>0.43978672608355085</v>
      </c>
      <c r="J9" s="76">
        <f t="shared" si="3"/>
        <v>0.41594786336370182</v>
      </c>
      <c r="K9" s="69" t="str">
        <f t="shared" si="2"/>
        <v>In a scenario limiting global warming to 1.5 °C, Mississippi would need to cut its waste emissions by 42 to 44 percent of 2005 levels.</v>
      </c>
      <c r="L9" s="69"/>
      <c r="M9" s="69"/>
      <c r="N9" s="69"/>
      <c r="O9" s="69"/>
      <c r="P9" s="69"/>
      <c r="Q9" s="69"/>
      <c r="R9" s="69"/>
      <c r="S9" s="69"/>
      <c r="T9" s="69"/>
      <c r="U9" s="69"/>
      <c r="V9" s="69"/>
      <c r="W9" s="69"/>
      <c r="X9" s="69"/>
      <c r="Y9" s="69"/>
      <c r="Z9" s="69"/>
    </row>
    <row r="10" spans="1:26" x14ac:dyDescent="0.25">
      <c r="A10" s="73" t="s">
        <v>1865</v>
      </c>
      <c r="B10" s="119">
        <f>SUM(B3:B9)</f>
        <v>3.1734317407724624</v>
      </c>
      <c r="C10" s="119">
        <f>SUM(C3:C9)</f>
        <v>60.091929999999991</v>
      </c>
      <c r="D10" s="76">
        <f>1-F10/$C10</f>
        <v>0.52651809652311032</v>
      </c>
      <c r="E10" s="76">
        <f>1-G10/$C10</f>
        <v>0.37781239843686165</v>
      </c>
      <c r="F10" s="117">
        <f>SUM(F3:F9)</f>
        <v>28.452441400000005</v>
      </c>
      <c r="G10" s="117">
        <f>SUM(G3:G9)</f>
        <v>37.388453799999994</v>
      </c>
      <c r="H10" s="171">
        <f>IFERROR(B10*(1-'Unique State Inputs'!A$8),"")</f>
        <v>1.7453874574248545</v>
      </c>
      <c r="I10" s="76">
        <f t="shared" si="1"/>
        <v>-7.9658274461810983</v>
      </c>
      <c r="J10" s="76">
        <f t="shared" si="3"/>
        <v>-10.781710417662573</v>
      </c>
      <c r="K10" s="69" t="str">
        <f t="shared" si="2"/>
        <v>In a scenario limiting global warming to 1.5 °C, Mississippi would need to cut its total (including land use) emissions by -1078 to -797 percent of 2005 levels.</v>
      </c>
      <c r="L10" s="69"/>
      <c r="M10" s="69"/>
      <c r="N10" s="69"/>
      <c r="O10" s="69"/>
      <c r="P10" s="69"/>
      <c r="Q10" s="69"/>
      <c r="R10" s="69"/>
      <c r="S10" s="69"/>
      <c r="T10" s="69"/>
      <c r="U10" s="69"/>
      <c r="V10" s="69"/>
      <c r="W10" s="69"/>
      <c r="X10" s="69"/>
      <c r="Y10" s="69"/>
      <c r="Z10" s="69"/>
    </row>
    <row r="11" spans="1:26" x14ac:dyDescent="0.25">
      <c r="A11" s="73" t="s">
        <v>1867</v>
      </c>
      <c r="B11" s="119">
        <f>SUM(B3:B9)-B8</f>
        <v>9.6117917407724622</v>
      </c>
      <c r="C11" s="119">
        <f>SUM(C3:C9)-C8</f>
        <v>66.530289999999994</v>
      </c>
      <c r="D11" s="76">
        <f>1-F11/$C11</f>
        <v>0.47556516888773503</v>
      </c>
      <c r="E11" s="76">
        <f>1-G11/$C11</f>
        <v>0.34125022151564344</v>
      </c>
      <c r="F11" s="117">
        <f>F10-F8</f>
        <v>34.890801400000008</v>
      </c>
      <c r="G11" s="117">
        <f>G10-G8</f>
        <v>43.826813799999996</v>
      </c>
      <c r="H11" s="171">
        <f>IFERROR(B11*(1-'Unique State Inputs'!A$8),"")</f>
        <v>5.2864854574248543</v>
      </c>
      <c r="I11" s="76">
        <f t="shared" si="1"/>
        <v>-2.629999727521767</v>
      </c>
      <c r="J11" s="76">
        <f t="shared" si="3"/>
        <v>-3.5596924051204848</v>
      </c>
      <c r="K11" s="69" t="str">
        <f t="shared" si="2"/>
        <v>In a scenario limiting global warming to 1.5 °C, Mississippi would need to cut its total (excluding land use) emissions by -356 to -263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Mississippi had 275 EV charging outlets, approximately 9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Mississippi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Mississippi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Mississippi,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Mississippi, the share of electricity among fuels used for heating in urban, residential buildings will rise from 3.6% to 3.7%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Mississippi, the share of electricity among fuels used by appliances in urban, residential buildings will fall from 54.7% to 42.2%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Mississippi, the share of electricity among fuels used for heating in rural, residential buildings will rise from 3.6% to 3.7%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54.7% to 42.2%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Mississippi, the share of electricity among fuels used for heating in commercial buildings will fall from 0.6% to 0.6%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Mississippi, the share of electricity among fuels used by appliances in commercial buildings will fall from 42.5% to 25.3%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Mississippi, the share of electricity among fuels used by other components in commercial buildings will rise from 64.1% to 79.7%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Mississippi.</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includingMississippi.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Mississippi increased by 0%.</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Mississippi declined by -100%.</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Mississippi declined by -100%.</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Mississippi declined by -100%.</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Mississippi declined by -100%.</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Mississippi declined by -100%.</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Mississippi declined by -100%.</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Mississippi declined by -100%.</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Mississippi declined by -100%.</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Mississippi, a 100% setting provides for an additional 5301 MW of demand response capacity in 2050 (on top of a BAU quantity of 1715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Mississippi will retire 0 MW of coal by 2050. Mississippi currently has 1444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Mississippi will retire 0 MW of gas non-peaking plants by 2050. Mississippi currently has 7824MW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Mississippi will retire 0 MW of nuclear capacity by 2050. Mississippi currently has 1401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Mississippi will retire 0 MW of biomass capacity by 2050. Mississippi currently has 2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Mississippi will retire 10 MW of petroleum capacity by 2050. Mississippi currently has 9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Mississippi will retire 1458 MW of natural gas peaker capacity by 2050. Mississippi currently has 3306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Mississippi will retire 0 MW of natural gas peaker capacity by 2050. Mississippi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Mississippi had about 2 of grid battery storage.  The BAU scenario is based on EIA AEO data and sees grid battery capacity reach 1007 by 2050.  The additional potential is based on NREL's Renewable Electricity Futures Study (80% RE-ITI (2014) scenario) and suggests Mississippi could reach 12835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Mississippi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Mississippi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Mississippi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30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Mississippi had 275 EV charging outlets, approximately 9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Mississippi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Mississippi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Mississippi,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Mississippi, the share of electricity among fuels used for heating in urban, residential buildings will rise from 3.6% to 3.7%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Mississippi, the share of electricity among fuels used by appliances in urban, residential buildings will fall from 54.7% to 42.2%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Mississippi, the share of electricity among fuels used for heating in rural, residential buildings will rise from 3.6% to 3.7%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54.7% to 42.2%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Mississippi, the share of electricity among fuels used for heating in commercial buildings will fall from 0.6% to 0.6%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Mississippi, the share of electricity among fuels used by appliances in commercial buildings will fall from 42.5% to 25.3%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Mississippi, the share of electricity among fuels used by other components in commercial buildings will rise from 64.1% to 79.7%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Mississippi.</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includingMississippi.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Mississippi increased by 0%.</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Mississippi declined by -100%.</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Mississippi declined by -100%.</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Mississippi declined by -100%.</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Mississippi declined by -100%.</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Mississippi declined by -100%.</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Mississippi declined by -100%.</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Mississippi declined by -100%.</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Mississippi declined by -100%.</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Mississippi, a 100% setting provides for an additional 5301 MW of demand response capacity in 2050 (on top of a BAU quantity of 1715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Mississippi will retire 0 MW of coal by 2050. Mississippi currently has 1444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Mississippi will retire 0 MW of gas non-peaking plants by 2050. Mississippi currently has 7824MW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Yes</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Mississippi will retire 0 MW of nuclear capacity by 2050. Mississippi currently has 1401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Mississippi will retire 0 MW of biomass capacity by 2050. Mississippi currently has 2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Mississippi will retire 0 MW of biomass capacity by 2050. Mississippi currently has 2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Mississippi will retire 10 MW of petroleum capacity by 2050. Mississippi currently has 9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Mississippi will retire 1458 MW of natural gas peaker capacity by 2050. Mississippi currently has 3306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Mississippi will retire 0 MW of natural gas peaker capacity by 2050. Mississippi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Mississippi had about 2 of grid battery storage.  The BAU scenario is based on EIA AEO data and sees grid battery capacity reach 1007 by 2050.  The additional potential is based on NREL's Renewable Electricity Futures Study (80% RE-ITI (2014) scenario) and suggests Mississippi could reach 12835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Mississippi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Mississippi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Mississippi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30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Mississippi</v>
      </c>
      <c r="B6" s="145">
        <f>SUMIFS(B7:B57,$A7:$A57,$A$6)</f>
        <v>275</v>
      </c>
      <c r="C6" s="145">
        <f>SUMIFS(C7:C57,$A7:$A57,$A$6)</f>
        <v>2990498</v>
      </c>
      <c r="D6" s="145">
        <f>ROUND(SUMIFS(D7:D57,$A7:$A57,$A$6),2)</f>
        <v>9.1999999999999993</v>
      </c>
      <c r="E6" s="145">
        <f t="shared" ref="E6:L6" si="0">SUMIFS(E7:E57,$A7:$A57,$A$6)</f>
        <v>0</v>
      </c>
      <c r="F6" s="145">
        <f t="shared" si="0"/>
        <v>0</v>
      </c>
      <c r="G6" s="145">
        <f t="shared" si="0"/>
        <v>0</v>
      </c>
      <c r="H6" s="145">
        <f t="shared" si="0"/>
        <v>0</v>
      </c>
      <c r="I6" s="145">
        <f t="shared" si="0"/>
        <v>5054916</v>
      </c>
      <c r="J6" s="145">
        <f t="shared" si="0"/>
        <v>0</v>
      </c>
      <c r="K6" s="145">
        <f t="shared" si="0"/>
        <v>0</v>
      </c>
      <c r="L6" s="145">
        <f t="shared" si="0"/>
        <v>8365348</v>
      </c>
      <c r="M6" s="145">
        <f>ROUND(SUMIFS(M7:M57,$A7:$A57,$A$6)*100,0)</f>
        <v>-100</v>
      </c>
      <c r="N6" s="145">
        <f>ROUND(SUMIFS(N7:N57,$A7:$A57,$A$6)*100,0)</f>
        <v>0</v>
      </c>
      <c r="O6" s="145">
        <f t="shared" ref="O6:AM6" si="1">ROUND(SUMIFS(O7:O57,$A7:$A57,$A$6),0)</f>
        <v>3586</v>
      </c>
      <c r="P6" s="145">
        <f t="shared" si="1"/>
        <v>1715</v>
      </c>
      <c r="Q6" s="145">
        <f t="shared" si="1"/>
        <v>0</v>
      </c>
      <c r="R6" s="145">
        <f t="shared" si="1"/>
        <v>0</v>
      </c>
      <c r="S6" s="145">
        <f t="shared" si="1"/>
        <v>0</v>
      </c>
      <c r="T6" s="145">
        <f t="shared" si="1"/>
        <v>0</v>
      </c>
      <c r="U6" s="145">
        <f t="shared" si="1"/>
        <v>10</v>
      </c>
      <c r="V6" s="145">
        <f t="shared" si="1"/>
        <v>1458</v>
      </c>
      <c r="W6" s="145">
        <f t="shared" si="1"/>
        <v>0</v>
      </c>
      <c r="X6" s="145">
        <f t="shared" si="1"/>
        <v>1444</v>
      </c>
      <c r="Y6" s="145">
        <f t="shared" si="1"/>
        <v>7824</v>
      </c>
      <c r="Z6" s="145">
        <f t="shared" si="1"/>
        <v>1401</v>
      </c>
      <c r="AA6" s="145">
        <f t="shared" si="1"/>
        <v>0</v>
      </c>
      <c r="AB6" s="145">
        <f t="shared" si="1"/>
        <v>0</v>
      </c>
      <c r="AC6" s="145">
        <f t="shared" si="1"/>
        <v>218</v>
      </c>
      <c r="AD6" s="145">
        <f t="shared" si="1"/>
        <v>0</v>
      </c>
      <c r="AE6" s="145">
        <f t="shared" si="1"/>
        <v>2</v>
      </c>
      <c r="AF6" s="145">
        <f t="shared" si="1"/>
        <v>0</v>
      </c>
      <c r="AG6" s="145">
        <f t="shared" si="1"/>
        <v>9</v>
      </c>
      <c r="AH6" s="145">
        <f t="shared" si="1"/>
        <v>3306</v>
      </c>
      <c r="AI6" s="145">
        <f t="shared" si="1"/>
        <v>0</v>
      </c>
      <c r="AJ6" s="145">
        <f t="shared" si="1"/>
        <v>0</v>
      </c>
      <c r="AK6" s="145">
        <f t="shared" si="1"/>
        <v>0</v>
      </c>
      <c r="AL6" s="145">
        <f t="shared" si="1"/>
        <v>0</v>
      </c>
      <c r="AM6" s="145">
        <f t="shared" si="1"/>
        <v>0</v>
      </c>
      <c r="AN6" s="145">
        <f>ROUND(SUMIFS(AN7:AN57,$A7:$A57,$A$6),)</f>
        <v>1007</v>
      </c>
      <c r="AO6" s="145">
        <f t="shared" ref="AO6:AP6" si="2">ROUND(SUMIFS(AO7:AO57,$A7:$A57,$A$6),)</f>
        <v>12835</v>
      </c>
      <c r="AP6" s="145">
        <f t="shared" si="2"/>
        <v>2</v>
      </c>
      <c r="AQ6" s="145">
        <f>ROUND(SUMIFS(AQ7:AQ57,$A7:$A57,$A$6),0)</f>
        <v>30</v>
      </c>
      <c r="AR6" s="146">
        <f>SUMIFS(AR7:AR57,$A7:$A57,$A$6)</f>
        <v>0.65072758149911758</v>
      </c>
      <c r="AS6" s="145">
        <f>ROUND(SUMIFS(AS7:AS57,$A7:$A57,$A$6),0)</f>
        <v>1277</v>
      </c>
      <c r="AT6" s="145">
        <f>ROUND(SUMIFS(AT7:AT57,$A7:$A57,$A$6),0)</f>
        <v>1715</v>
      </c>
      <c r="AU6" s="145">
        <f>ROUND(SUMIFS(AU7:AU57,$A7:$A57,$A$6),0)</f>
        <v>5301</v>
      </c>
      <c r="AV6" s="145">
        <f>ROUND(SUMIFS(AV7:AV57,$A7:$A57,$A$6)*100,0)</f>
        <v>0</v>
      </c>
      <c r="AW6" s="145">
        <f>ROUND(SUMIFS(AW7:AW57,$A7:$A57,$A$6)*100,0)</f>
        <v>0</v>
      </c>
      <c r="AX6" s="145">
        <f>ROUND(SUMIFS(AX7:AX57,$A7:$A57,$A$6)*100,0)</f>
        <v>0</v>
      </c>
      <c r="AY6" s="145">
        <f>SUMIFS(AY7:AY57,$A7:$A57,$A$6)</f>
        <v>0</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MS</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MS</v>
      </c>
      <c r="D77" s="93">
        <v>2019</v>
      </c>
      <c r="E77" s="93">
        <v>2050</v>
      </c>
    </row>
    <row r="78" spans="1:40" ht="15.95" customHeight="1" x14ac:dyDescent="0.25">
      <c r="B78" s="93" t="s">
        <v>2058</v>
      </c>
      <c r="C78" s="93" t="s">
        <v>497</v>
      </c>
      <c r="D78" s="93" cm="1">
        <f t="array" ref="D78">ROUND(INDEX($B$95:$H$845,MATCH(1,($C78=$E$95:$E$845)*($B78=$F$95:$F$845)*($C$77=$B$95:$B$845),0),MATCH(D$77,$B$95:$H$95,0))*100,1)</f>
        <v>3.6</v>
      </c>
      <c r="E78" s="165" cm="1">
        <f t="array" ref="E78">ROUND(INDEX($B$95:$H$845,MATCH(1,($C78=$E$95:$E$845)*($B78=$F$95:$F$845)*($C$77=$B$95:$B$845),0),MATCH(E$77,$B$95:$H$95,0))*100,1)</f>
        <v>3.7</v>
      </c>
    </row>
    <row r="79" spans="1:40" ht="15.95" customHeight="1" x14ac:dyDescent="0.25">
      <c r="B79" s="165" t="s">
        <v>2058</v>
      </c>
      <c r="C79" s="93" t="s">
        <v>2057</v>
      </c>
      <c r="D79" s="165" cm="1">
        <f t="array" ref="D79">ROUND(INDEX($B$95:$H$845,MATCH(1,($C79=$E$95:$E$845)*($B79=$F$95:$F$845)*($C$77=$B$95:$B$845),0),MATCH(D$77,$B$95:$H$95,0))*100,1)</f>
        <v>54.7</v>
      </c>
      <c r="E79" s="165" cm="1">
        <f t="array" ref="E79">ROUND(INDEX($B$95:$H$845,MATCH(1,($C79=$E$95:$E$845)*($B79=$F$95:$F$845)*($C$77=$B$95:$B$845),0),MATCH(E$77,$B$95:$H$95,0))*100,1)</f>
        <v>42.2</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3.6</v>
      </c>
      <c r="E81" s="165" cm="1">
        <f t="array" ref="E81">ROUND(INDEX($B$95:$H$845,MATCH(1,($C81=$E$95:$E$845)*($B81=$F$95:$F$845)*($C$77=$B$95:$B$845),0),MATCH(E$77,$B$95:$H$95,0))*100,1)</f>
        <v>3.7</v>
      </c>
    </row>
    <row r="82" spans="2:26" ht="15.95" customHeight="1" x14ac:dyDescent="0.25">
      <c r="B82" s="165" t="s">
        <v>2055</v>
      </c>
      <c r="C82" s="165" t="s">
        <v>2057</v>
      </c>
      <c r="D82" s="165" cm="1">
        <f t="array" ref="D82">ROUND(INDEX($B$95:$H$845,MATCH(1,($C82=$E$95:$E$845)*($B82=$F$95:$F$845)*($C$77=$B$95:$B$845),0),MATCH(D$77,$B$95:$H$95,0))*100,1)</f>
        <v>54.7</v>
      </c>
      <c r="E82" s="165" cm="1">
        <f t="array" ref="E82">ROUND(INDEX($B$95:$H$845,MATCH(1,($C82=$E$95:$E$845)*($B82=$F$95:$F$845)*($C$77=$B$95:$B$845),0),MATCH(E$77,$B$95:$H$95,0))*100,1)</f>
        <v>42.2</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MS</v>
      </c>
    </row>
    <row r="84" spans="2:26" ht="15.95" customHeight="1" x14ac:dyDescent="0.25">
      <c r="B84" s="93" t="s">
        <v>2059</v>
      </c>
      <c r="C84" s="165" t="s">
        <v>497</v>
      </c>
      <c r="D84" s="165" cm="1">
        <f t="array" ref="D84">ROUND(INDEX($B$95:$H$845,MATCH(1,($C84=$E$95:$E$845)*($B84=$F$95:$F$845)*($C$77=$B$95:$B$845),0),MATCH(D$77,$B$95:$H$95,0))*100,1)</f>
        <v>0.6</v>
      </c>
      <c r="E84" s="165" cm="1">
        <f t="array" ref="E84">ROUND(INDEX($B$95:$H$845,MATCH(1,($C84=$E$95:$E$845)*($B84=$F$95:$F$845)*($C$77=$B$95:$B$845),0),MATCH(E$77,$B$95:$H$95,0))*100,1)</f>
        <v>0.6</v>
      </c>
    </row>
    <row r="85" spans="2:26" ht="15.95" customHeight="1" x14ac:dyDescent="0.25">
      <c r="B85" s="165" t="s">
        <v>2059</v>
      </c>
      <c r="C85" s="165" t="s">
        <v>2057</v>
      </c>
      <c r="D85" s="165" cm="1">
        <f t="array" ref="D85">ROUND(INDEX($B$95:$H$845,MATCH(1,($C85=$E$95:$E$845)*($B85=$F$95:$F$845)*($C$77=$B$95:$B$845),0),MATCH(D$77,$B$95:$H$95,0))*100,1)</f>
        <v>42.5</v>
      </c>
      <c r="E85" s="165" cm="1">
        <f t="array" ref="E85">ROUND(INDEX($B$95:$H$845,MATCH(1,($C85=$E$95:$E$845)*($B85=$F$95:$F$845)*($C$77=$B$95:$B$845),0),MATCH(E$77,$B$95:$H$95,0))*100,1)</f>
        <v>25.3</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64.099999999999994</v>
      </c>
      <c r="E86" s="165" cm="1">
        <f t="array" ref="E86">ROUND(INDEX($B$95:$H$845,MATCH(1,($C86=$E$95:$E$845)*($B86=$F$95:$F$845)*($C$77=$B$95:$B$845),0),MATCH(E$77,$B$95:$H$95,0))*100,1)</f>
        <v>79.7</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9435126051404.5898</v>
      </c>
      <c r="N86" s="165" cm="1">
        <f t="array" ref="N86">INDEX($K$95:$Z$195,MATCH(1,($J86=$L$95:$L$195)*($J$83=$K$95:$K$195),0),MATCH(N$85,$K$95:$Z$95,0))</f>
        <v>54262486370617.797</v>
      </c>
      <c r="O86" s="165" cm="1">
        <f t="array" ref="O86">INDEX($K$95:$Z$195,MATCH(1,($J86=$L$95:$L$195)*($J$83=$K$95:$K$195),0),MATCH(O$85,$K$95:$Z$95,0))</f>
        <v>31728992279706.801</v>
      </c>
      <c r="P86" s="165" cm="1">
        <f t="array" ref="P86">INDEX($K$95:$Z$195,MATCH(1,($J86=$L$95:$L$195)*($J$83=$K$95:$K$195),0),MATCH(P$85,$K$95:$Z$95,0))</f>
        <v>0</v>
      </c>
      <c r="Q86" s="165" cm="1">
        <f t="array" ref="Q86">INDEX($K$95:$Z$195,MATCH(1,($J86=$L$95:$L$195)*($J$83=$K$95:$K$195),0),MATCH(Q$85,$K$95:$Z$95,0))</f>
        <v>57782868968852.797</v>
      </c>
      <c r="R86" s="165" cm="1">
        <f t="array" ref="R86">INDEX($K$95:$Z$195,MATCH(1,($J86=$L$95:$L$195)*($J$83=$K$95:$K$195),0),MATCH(R$85,$K$95:$Z$95,0))</f>
        <v>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10781126051404.5</v>
      </c>
      <c r="N87" s="165" cm="1">
        <f t="array" ref="N87">INDEX($K$95:$Z$195,MATCH(1,($J87=$L$95:$L$195)*($J$83=$K$95:$K$195),0),MATCH(N$85,$K$95:$Z$95,0))</f>
        <v>57342486370617.797</v>
      </c>
      <c r="O87" s="165" cm="1">
        <f t="array" ref="O87">INDEX($K$95:$Z$195,MATCH(1,($J87=$L$95:$L$195)*($J$83=$K$95:$K$195),0),MATCH(O$85,$K$95:$Z$95,0))</f>
        <v>41745992279706.797</v>
      </c>
      <c r="P87" s="165" cm="1">
        <f t="array" ref="P87">INDEX($K$95:$Z$195,MATCH(1,($J87=$L$95:$L$195)*($J$83=$K$95:$K$195),0),MATCH(P$85,$K$95:$Z$95,0))</f>
        <v>0</v>
      </c>
      <c r="Q87" s="165" cm="1">
        <f t="array" ref="Q87">INDEX($K$95:$Z$195,MATCH(1,($J87=$L$95:$L$195)*($J$83=$K$95:$K$195),0),MATCH(Q$85,$K$95:$Z$95,0))</f>
        <v>183461868968852</v>
      </c>
      <c r="R87" s="165" cm="1">
        <f t="array" ref="R87">INDEX($K$95:$Z$195,MATCH(1,($J87=$L$95:$L$195)*($J$83=$K$95:$K$195),0),MATCH(R$85,$K$95:$Z$95,0))</f>
        <v>127291807746551</v>
      </c>
    </row>
    <row r="88" spans="2:26" ht="15.95" customHeight="1" x14ac:dyDescent="0.25">
      <c r="J88" s="93" t="s">
        <v>2060</v>
      </c>
      <c r="K88" s="165">
        <f>IFERROR(K86/K87 *100,0)</f>
        <v>0</v>
      </c>
      <c r="L88" s="165">
        <f t="shared" ref="L88:R88" si="19">IFERROR(L86/L87 *100,0)</f>
        <v>0</v>
      </c>
      <c r="M88" s="165">
        <f t="shared" si="19"/>
        <v>87.515218785290415</v>
      </c>
      <c r="N88" s="273">
        <f>ROUND(IFERROR(N86/N87 *100,0),0)</f>
        <v>95</v>
      </c>
      <c r="O88" s="165">
        <f>ROUND(IFERROR(O86/O87 *100,0),0)</f>
        <v>76</v>
      </c>
      <c r="P88" s="165">
        <f t="shared" si="19"/>
        <v>0</v>
      </c>
      <c r="Q88" s="165">
        <f t="shared" si="19"/>
        <v>31.495846681177724</v>
      </c>
      <c r="R88" s="165">
        <f t="shared" si="19"/>
        <v>0</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Mississippi</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Mississippi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Mississippi</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0</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0</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0</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6.9276871862912008</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-55.486154452498113</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2.6841045544812618</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-45.874362711725652</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9.6117917407724605</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2021-05-06T17:23:03Z</dcterms:modified>
</cp:coreProperties>
</file>