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ississippi\MS-eps\"/>
    </mc:Choice>
  </mc:AlternateContent>
  <xr:revisionPtr revIDLastSave="0" documentId="13_ncr:1_{5929C84D-F0C8-4333-9FA3-3E75D82D32EE}"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<sst xmlns="http://schemas.openxmlformats.org/spreadsheetml/2006/main" count="32060" uniqueCount="2370">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</sst>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66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Mississippi</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6.9276871862912008</v>
      </c>
      <c r="C7" s="118">
        <f>D28</f>
        <v>7.6132600000000004</v>
      </c>
      <c r="D7" s="75">
        <v>0.06</v>
      </c>
      <c r="E7" s="75">
        <v>0.02</v>
      </c>
      <c r="F7" s="117">
        <f t="shared" si="0"/>
        <v>7.1564643999999999</v>
      </c>
      <c r="G7" s="117">
        <f t="shared" si="0"/>
        <v>7.4609947999999999</v>
      </c>
      <c r="H7" s="69"/>
      <c r="I7" s="76">
        <f t="shared" si="1"/>
        <v>-3.3023606227705171E-2</v>
      </c>
      <c r="J7" s="76">
        <f t="shared" si="3"/>
        <v>-7.6982057556543637E-2</v>
      </c>
      <c r="K7" s="69" t="str">
        <f t="shared" si="2"/>
        <v>In a scenario limiting global warming to 1.5 °C, Mississippi would need to cut its agriculture emissions by -8 to -3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Mississippi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2.6841045544812618</v>
      </c>
      <c r="C9" s="118">
        <f>C28</f>
        <v>1.59965</v>
      </c>
      <c r="D9" s="75">
        <v>0.06</v>
      </c>
      <c r="E9" s="75">
        <v>0.02</v>
      </c>
      <c r="F9" s="117">
        <f t="shared" si="0"/>
        <v>1.503671</v>
      </c>
      <c r="G9" s="117">
        <f t="shared" si="0"/>
        <v>1.5676570000000001</v>
      </c>
      <c r="H9" s="69"/>
      <c r="I9" s="76">
        <f t="shared" si="1"/>
        <v>0.43978672608355085</v>
      </c>
      <c r="J9" s="76">
        <f t="shared" si="3"/>
        <v>0.41594786336370182</v>
      </c>
      <c r="K9" s="69" t="str">
        <f t="shared" si="2"/>
        <v>In a scenario limiting global warming to 1.5 °C, Mississippi would need to cut its waste emissions by 42 to 44 percent of 2005 levels.</v>
      </c>
      <c r="L9" s="69"/>
      <c r="M9" s="69"/>
      <c r="N9" s="69"/>
      <c r="O9" s="69"/>
      <c r="P9" s="69"/>
      <c r="Q9" s="69"/>
      <c r="R9" s="69"/>
      <c r="S9" s="69"/>
      <c r="T9" s="69"/>
      <c r="U9" s="69"/>
      <c r="V9" s="69"/>
      <c r="W9" s="69"/>
      <c r="X9" s="69"/>
      <c r="Y9" s="69"/>
      <c r="Z9" s="69"/>
    </row>
    <row r="10" spans="1:26" ht="14.5" x14ac:dyDescent="0.35">
      <c r="A10" s="73" t="s">
        <v>1864</v>
      </c>
      <c r="B10" s="119">
        <f>SUM(B3:B9)</f>
        <v>3.1734317407724624</v>
      </c>
      <c r="C10" s="119">
        <f>SUM(C3:C9)</f>
        <v>60.091929999999991</v>
      </c>
      <c r="D10" s="76">
        <f>1-F10/$C10</f>
        <v>0.52651809652311032</v>
      </c>
      <c r="E10" s="76">
        <f>1-G10/$C10</f>
        <v>0.37781239843686165</v>
      </c>
      <c r="F10" s="117">
        <f>SUM(F3:F9)</f>
        <v>28.452441400000005</v>
      </c>
      <c r="G10" s="117">
        <f>SUM(G3:G9)</f>
        <v>37.388453799999994</v>
      </c>
      <c r="H10" s="171">
        <f>IFERROR(B10*(1-'Unique State Inputs'!A$8),"")</f>
        <v>1.7453874574248545</v>
      </c>
      <c r="I10" s="76">
        <f t="shared" si="1"/>
        <v>-7.9658274461810983</v>
      </c>
      <c r="J10" s="76">
        <f t="shared" si="3"/>
        <v>-10.781710417662573</v>
      </c>
      <c r="K10" s="69" t="str">
        <f t="shared" si="2"/>
        <v>In a scenario limiting global warming to 1.5 °C, Mississippi would need to cut its total (including land use) emissions by -1078 to -797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9.6117917407724622</v>
      </c>
      <c r="C11" s="119">
        <f>SUM(C3:C9)-C8</f>
        <v>66.530289999999994</v>
      </c>
      <c r="D11" s="76">
        <f>1-F11/$C11</f>
        <v>0.47556516888773503</v>
      </c>
      <c r="E11" s="76">
        <f>1-G11/$C11</f>
        <v>0.34125022151564344</v>
      </c>
      <c r="F11" s="117">
        <f>F10-F8</f>
        <v>34.890801400000008</v>
      </c>
      <c r="G11" s="117">
        <f>G10-G8</f>
        <v>43.826813799999996</v>
      </c>
      <c r="H11" s="171">
        <f>IFERROR(B11*(1-'Unique State Inputs'!A$8),"")</f>
        <v>5.2864854574248543</v>
      </c>
      <c r="I11" s="76">
        <f t="shared" si="1"/>
        <v>-2.629999727521767</v>
      </c>
      <c r="J11" s="76">
        <f t="shared" si="3"/>
        <v>-3.5596924051204848</v>
      </c>
      <c r="K11" s="69" t="str">
        <f t="shared" si="2"/>
        <v>In a scenario limiting global warming to 1.5 °C, Mississippi would need to cut its total (excluding land use) emissions by -356 to -263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Mississippi had 275 EV charging outlets, approximately 9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Mississippi had 275 EV charging outlets, approximately 9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275 EV charging outlets, approximately 9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Mississippi, the share of electricity among fuels used for heating in urban, residential buildings will rise from 3.6% to 3.7%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Mississippi, the share of electricity among fuels used for heating in urban, residential buildings will rise from 3.6% to 3.7%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Mississippi, the share of electricity among fuels used by appliances in urban, residential buildings will fall from 54.7% to 42.2%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Mississippi, the share of electricity among fuels used by appliances in urban, residential buildings will fall from 54.7% to 42.2%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Mississippi, the share of electricity among fuels used for heating in rural, residential buildings will rise from 3.6% to 3.7%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Mississippi, the share of electricity among fuels used for heating in rural, residential buildings will rise from 3.6% to 3.7%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54.7% to 42.2%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54.7% to 42.2%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Mississippi, the share of electricity among fuels used for heating in commercial buildings will fall from 0.6%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Mississippi, the share of electricity among fuels used for heating in commercial buildings will fall from 0.6% to 0.6%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Mississippi, the share of electricity among fuels used by appliances in commercial buildings will fall from 42.5% to 25.3%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Mississippi, the share of electricity among fuels used by appliances in commercial buildings will fall from 42.5% to 25.3%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Mississippi, the share of electricity among fuels used by other components in commercial buildings will rise from 64.1% to 79.7%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Mississippi, the share of electricity among fuels used by other components in commercial buildings will rise from 64.1% to 79.7%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Mississippi.//**Natural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Mississippi.</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Mississippi.</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Mississippi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Mississippi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Mississippi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Mississippi declined by -100%.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Mississippi declined by -100%.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Mississippi declined by -100%.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Mississippi declined by -100%.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Mississippi declined by -100%.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Mississippi declined by -100%.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Mississippi declined by -100%.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Mississippi declined by -100%.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Mississippi declined by -100%.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Mississippi declined by -100%.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Mississippi declined by -100%.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Mississippi declined by -100%.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Mississippi declined by -100%.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Mississippi declined by -100%.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Mississippi declined by -100%.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Mississippi declined by -100%.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Mississippi, a 100% setting provides for an additional 5301 MW of demand response capacity in 2050 (on top of a BAU quantity of 1715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Mississippi, a 100% setting provides for an additional 5301 MW of demand response capacity in 2050 (on top of a BAU quantity of 1715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5301 MW of demand response capacity in 2050 (on top of a BAU quantity of 1715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Mississippi will retire 0 MW of coal by 2050. Mississippi currently has 1444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Mississippi will retire 0 MW of coal by 2050. Mississippi currently has 1444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Mississippi will retire 0 MW of gas non-peaking plants by 2050. Mississippi currently has 7824MW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Mississippi will retire 0 MW of gas non-peaking plants by 2050. Mississippi currently has 7824MW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Mississippi will retire 0 MW of nuclear capacity by 2050. Mississippi currently has 1401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Mississippi will retire 0 MW of nuclear capacity by 2050. Mississippi currently has 1401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Mississippi will retire 0 MW of biomass capacity by 2050. Mississippi currently has 2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Mississippi will retire 10 MW of petroleum capacity by 2050. Mississippi currently has 9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Mississippi will retire 1458 MW of natural gas peaker capacity by 2050. Mississippi currently has 3306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Mississippi will retire 1458 MW of natural gas peaker capacity by 2050. Mississippi currently has 3306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Mississippi will retire 0 MW of natural gas peaker capacity by 2050. Mississippi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Mississippi will retire 0 MW of natural gas peaker capacity by 2050. Mississippi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Mississippi had about 2 of grid battery storage.  The BAU scenario is based on EIA AEO data and sees grid battery capacity reach 1007 by 2050.  The additional potential is based on NREL's Renewable Electricity Futures Study (80% RE-ITI (2014) scenario) and suggests Mississippi could reach 12835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Mississippi had about 2 of grid battery storage.  The BAU scenario is based on EIA AEO data and sees grid battery capacity reach 1007 by 2050.  The additional potential is based on NREL's Renewable Electricity Futures Study (80% RE-ITI (2014) scenario) and suggests Mississippi could reach 12835 of grid battery storage by 2050.</v>
      </c>
      <c r="U255" s="305" t="str">
        <f>N255&amp;O255&amp;P255&amp;T255</f>
        <v>**Description:** This policy causes grid-scale electricity storage from chemical batteries to increase above the amount predicted in the BAU Scenario. // **Guidance for setting values: **In 2019, Mississippi had about 2 of grid battery storage.  The BAU scenario is based on EIA AEO data and sees grid battery capacity reach 1007 by 2050.  The additional potential is based on NREL's Renewable Electricity Futures Study (80% RE-ITI (2014) scenario) and suggests Mississippi could reach 12835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Mississippi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**Mississippi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Mississippi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**Mississippi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Mississippi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**Mississippi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111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111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275 EV charging outlets, approximately 9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Mississippi.//**Natural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Mississippi.//**Natural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Mississippi.//**Natural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Mississippi.//**Natural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Mississippi.//**Natural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Mississippi.//**Natural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Mississippi.//**Natural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Mississippi.//**Natural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Mississippi.//**Natural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Mississippi.//**Natural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Mississippi.//**Natural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Mississippi.//**Natural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Mississippi.//**Natural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Mississippi.//**Natural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Mississippi.//**Natural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Mississippi.//**Natural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Mississippi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5301 MW of demand response capacity in 2050 (on top of a BAU quantity of 1715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Mississippi had about 2 of grid battery storage.  The BAU scenario is based on EIA AEO data and sees grid battery capacity reach 1007 by 2050.  The additional potential is based on NREL's Renewable Electricity Futures Study (80% RE-ITI (2014) scenario) and suggests Mississippi could reach 12835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275 EV charging outlets, approximately 9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3.6% to 3.7% through 2050.//**Urban Residential Appliances: **In the BAU case, in Mississippi, the share of electricity among fuels used by appliances in urban, residential buildings will fall from 54.7% to 42.2% through 2050.//**Urban Residential Other Components: ** In the BAU case, the share of electricity among fuels used by other components in urban, residential buildings is 100%.//**Rural Residential Heating: **In the BAU case, in Mississippi, the share of electricity among fuels used for heating in rural, residential buildings will rise from 3.6% to 3.7% through 2050.//**Rural Residential Appliances: **In the BAU case, in , the share of electricity among fuels used by appliances in rural, residential buildings will fall from 54.7% to 42.2% through 2050.//**Rural Residential Other Components: **In the United States, the share of electricity among fuels used by other components in urban, residential buildings is 100%.//**Commercial Heating: **In the BAU case, in Mississippi, the share of electricity among fuels used for heating in commercial buildings will fall from 0.6% to 0.6% through 2050.//**Commercial Appliances: **In the BAU case, in Mississippi, the share of electricity among fuels used by appliances in commercial buildings will fall from 42.5% to 25.3% through 2050.//**Commercial Other Components: **In the BAU case, in the Mississippi, the share of electricity among fuels used by other components in commercial buildings will rise from 64.1% to 79.7%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Mississippi.//**Natural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Mississippi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Mississippi declined by -100%.//**Natural Gas Nonpeaker : **From 2010-2018, electricity exports in Mississippi declined by -100%.//**Nuclear : **From 2010-2018, electricity exports in Mississippi declined by -100%.//**Hydro : **From 2010-2018, electricity exports in Mississippi declined by -100%.//**Onshore Wind : **From 2010-2018, electricity exports in Mississippi declined by -100%.//**Solar PV : **From 2010-2018, electricity exports in Mississippi declined by -100%.//**Biomass : **From 2010-2018, electricity exports in Mississippi declined by -100%.//**Petroleum : **From 2010-2018, electricity exports in Mississippi declined by -100%.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5301 MW of demand response capacity in 2050 (on top of a BAU quantity of 1715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Mississippi will retire 0 MW of coal by 2050. Mississippi currently has 1444 MW of coal capacity.//**Natural Gas Nonpeaker : **The EIA projects that Mississippi will retire 0 MW of gas non-peaking plants by 2050. Mississippi currently has 7824MW of natural gas non-peaking capacity.//**Nuclear : **The EIA projects that Mississippi will retire 0 MW of nuclear capacity by 2050. Mississippi currently has 1401 MW of nuclear capacity.//**Natural Gas Peaker : **The EIA projects that Mississippi will retire 1458 MW of natural gas peaker capacity by 2050. Mississippi currently has 3306 MW of natural gas peaker capacity.//**Lignite : **The EIA projects that Mississippi will retire 0 MW of natural gas peaker capacity by 2050. Mississippi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Mississippi had about 2 of grid battery storage.  The BAU scenario is based on EIA AEO data and sees grid battery capacity reach 1007 by 2050.  The additional potential is based on NREL's Renewable Electricity Futures Study (80% RE-ITI (2014) scenario) and suggests Mississippi could reach 12835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**Mississippi does not have a capacity construction subsidy for onshore wind. However, the Investment Tax Credit, a similar program for solar power, covers 30% of system costs through 2019, with declining amounts thereafter.//**Solar PV : **Mississippi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**Mississippi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Mississippi had 275 EV charging outlets, approximately 9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Mississippi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Mississippi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Mississippi,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Mississippi, the share of electricity among fuels used for heating in urban, residential buildings will rise from 3.6% to 3.7%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Mississippi, the share of electricity among fuels used by appliances in urban, residential buildings will fall from 54.7% to 42.2%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Mississippi, the share of electricity among fuels used for heating in rural, residential buildings will rise from 3.6% to 3.7%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54.7% to 42.2%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Mississippi, the share of electricity among fuels used for heating in commercial buildings will fall from 0.6%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Mississippi, the share of electricity among fuels used by appliances in commercial buildings will fall from 42.5% to 25.3%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Mississippi, the share of electricity among fuels used by other components in commercial buildings will rise from 64.1% to 79.7%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Mississippi.</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includingMississippi.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Mississippi declined by -100%.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Mississippi, a 100% setting provides for an additional 5301 MW of demand response capacity in 2050 (on top of a BAU quantity of 1715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Mississippi will retire 0 MW of coal by 2050. Mississippi currently has 1444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Mississippi will retire 0 MW of gas non-peaking plants by 2050. Mississippi currently has 7824MW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Mississippi will retire 0 MW of nuclear capacity by 2050. Mississippi currently has 1401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Mississippi will retire 0 MW of biomass capacity by 2050. Mississippi currently has 2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Mississippi will retire 0 MW of biomass capacity by 2050. Mississippi currently has 2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Mississippi will retire 10 MW of petroleum capacity by 2050. Mississippi currently has 9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Mississippi will retire 1458 MW of natural gas peaker capacity by 2050. Mississippi currently has 3306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Mississippi will retire 0 MW of natural gas peaker capacity by 2050. Mississippi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Mississippi had about 2 of grid battery storage.  The BAU scenario is based on EIA AEO data and sees grid battery capacity reach 1007 by 2050.  The additional potential is based on NREL's Renewable Electricity Futures Study (80% RE-ITI (2014) scenario) and suggests Mississippi could reach 12835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Mississippi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Mississippi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Mississippi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111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Mississippi</v>
      </c>
      <c r="B6" s="145">
        <f>SUMIFS(B7:B57,$A7:$A57,$A$6)</f>
        <v>275</v>
      </c>
      <c r="C6" s="145">
        <f>SUMIFS(C7:C57,$A7:$A57,$A$6)</f>
        <v>2990498</v>
      </c>
      <c r="D6" s="145">
        <f>ROUND(SUMIFS(D7:D57,$A7:$A57,$A$6),2)</f>
        <v>9.1999999999999993</v>
      </c>
      <c r="E6" s="145">
        <f t="shared" ref="E6:L6" si="0">SUMIFS(E7:E57,$A7:$A57,$A$6)</f>
        <v>0</v>
      </c>
      <c r="F6" s="145">
        <f t="shared" si="0"/>
        <v>0</v>
      </c>
      <c r="G6" s="145">
        <f t="shared" si="0"/>
        <v>0</v>
      </c>
      <c r="H6" s="145">
        <f t="shared" si="0"/>
        <v>0</v>
      </c>
      <c r="I6" s="145">
        <f t="shared" si="0"/>
        <v>5054916</v>
      </c>
      <c r="J6" s="145">
        <f t="shared" si="0"/>
        <v>0</v>
      </c>
      <c r="K6" s="145">
        <f t="shared" si="0"/>
        <v>0</v>
      </c>
      <c r="L6" s="145">
        <f t="shared" si="0"/>
        <v>8365348</v>
      </c>
      <c r="M6" s="145">
        <f>ROUND(SUMIFS(M7:M57,$A7:$A57,$A$6)*100,0)</f>
        <v>-100</v>
      </c>
      <c r="N6" s="145">
        <f>ROUND(SUMIFS(N7:N57,$A7:$A57,$A$6)*100,0)</f>
        <v>0</v>
      </c>
      <c r="O6" s="145">
        <f t="shared" ref="O6:AM6" si="1">ROUND(SUMIFS(O7:O57,$A7:$A57,$A$6),0)</f>
        <v>3586</v>
      </c>
      <c r="P6" s="145">
        <f t="shared" si="1"/>
        <v>1715</v>
      </c>
      <c r="Q6" s="145">
        <f t="shared" si="1"/>
        <v>0</v>
      </c>
      <c r="R6" s="145">
        <f t="shared" si="1"/>
        <v>0</v>
      </c>
      <c r="S6" s="145">
        <f t="shared" si="1"/>
        <v>0</v>
      </c>
      <c r="T6" s="145">
        <f t="shared" si="1"/>
        <v>0</v>
      </c>
      <c r="U6" s="145">
        <f t="shared" si="1"/>
        <v>10</v>
      </c>
      <c r="V6" s="145">
        <f t="shared" si="1"/>
        <v>1458</v>
      </c>
      <c r="W6" s="145">
        <f t="shared" si="1"/>
        <v>0</v>
      </c>
      <c r="X6" s="145">
        <f t="shared" si="1"/>
        <v>1444</v>
      </c>
      <c r="Y6" s="145">
        <f t="shared" si="1"/>
        <v>7824</v>
      </c>
      <c r="Z6" s="145">
        <f t="shared" si="1"/>
        <v>1401</v>
      </c>
      <c r="AA6" s="145">
        <f t="shared" si="1"/>
        <v>0</v>
      </c>
      <c r="AB6" s="145">
        <f t="shared" si="1"/>
        <v>0</v>
      </c>
      <c r="AC6" s="145">
        <f t="shared" si="1"/>
        <v>218</v>
      </c>
      <c r="AD6" s="145">
        <f t="shared" si="1"/>
        <v>0</v>
      </c>
      <c r="AE6" s="145">
        <f t="shared" si="1"/>
        <v>2</v>
      </c>
      <c r="AF6" s="145">
        <f t="shared" si="1"/>
        <v>0</v>
      </c>
      <c r="AG6" s="145">
        <f t="shared" si="1"/>
        <v>9</v>
      </c>
      <c r="AH6" s="145">
        <f t="shared" si="1"/>
        <v>3306</v>
      </c>
      <c r="AI6" s="145">
        <f t="shared" si="1"/>
        <v>0</v>
      </c>
      <c r="AJ6" s="145">
        <f t="shared" si="1"/>
        <v>0</v>
      </c>
      <c r="AK6" s="145">
        <f t="shared" si="1"/>
        <v>0</v>
      </c>
      <c r="AL6" s="145">
        <f t="shared" si="1"/>
        <v>0</v>
      </c>
      <c r="AM6" s="145">
        <f t="shared" si="1"/>
        <v>0</v>
      </c>
      <c r="AN6" s="380">
        <f>ROUND(SUMIFS(AN7:AN57,$A7:$A57,$A$6),)</f>
        <v>1007</v>
      </c>
      <c r="AO6" s="145">
        <f t="shared" ref="AO6:AP6" si="2">ROUND(SUMIFS(AO7:AO57,$A7:$A57,$A$6),)</f>
        <v>12835</v>
      </c>
      <c r="AP6" s="145">
        <f t="shared" si="2"/>
        <v>2</v>
      </c>
      <c r="AQ6" s="145">
        <f>ROUND(SUMIFS(AQ7:AQ57,$A7:$A57,$A$6),0)</f>
        <v>111</v>
      </c>
      <c r="AR6" s="146">
        <f>SUMIFS(AR7:AR57,$A7:$A57,$A$6)</f>
        <v>0.65072758149911758</v>
      </c>
      <c r="AS6" s="145">
        <f>ROUND(SUMIFS(AS7:AS57,$A7:$A57,$A$6),0)</f>
        <v>1277</v>
      </c>
      <c r="AT6" s="145">
        <f>ROUND(SUMIFS(AT7:AT57,$A7:$A57,$A$6),0)</f>
        <v>1715</v>
      </c>
      <c r="AU6" s="145">
        <f>ROUND(SUMIFS(AU7:AU57,$A7:$A57,$A$6),0)</f>
        <v>5301</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MS</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MS</v>
      </c>
      <c r="D77" s="93">
        <v>2019</v>
      </c>
      <c r="E77" s="93">
        <v>2050</v>
      </c>
    </row>
    <row r="78" spans="1:40" ht="16" customHeight="1" x14ac:dyDescent="0.35">
      <c r="B78" s="93" t="s">
        <v>2056</v>
      </c>
      <c r="C78" s="93" t="s">
        <v>496</v>
      </c>
      <c r="D78" s="93" cm="1">
        <f t="array" ref="D78">ROUND(INDEX($B$95:$H$845,MATCH(1,($C78=$E$95:$E$845)*($B78=$F$95:$F$845)*($C$77=$B$95:$B$845),0),MATCH(D$77,$B$95:$H$95,0))*100,1)</f>
        <v>3.6</v>
      </c>
      <c r="E78" s="165" cm="1">
        <f t="array" ref="E78">ROUND(INDEX($B$95:$H$845,MATCH(1,($C78=$E$95:$E$845)*($B78=$F$95:$F$845)*($C$77=$B$95:$B$845),0),MATCH(E$77,$B$95:$H$95,0))*100,1)</f>
        <v>3.7</v>
      </c>
    </row>
    <row r="79" spans="1:40" ht="16" customHeight="1" x14ac:dyDescent="0.35">
      <c r="B79" s="165" t="s">
        <v>2056</v>
      </c>
      <c r="C79" s="93" t="s">
        <v>2055</v>
      </c>
      <c r="D79" s="165" cm="1">
        <f t="array" ref="D79">ROUND(INDEX($B$95:$H$845,MATCH(1,($C79=$E$95:$E$845)*($B79=$F$95:$F$845)*($C$77=$B$95:$B$845),0),MATCH(D$77,$B$95:$H$95,0))*100,1)</f>
        <v>54.7</v>
      </c>
      <c r="E79" s="165" cm="1">
        <f t="array" ref="E79">ROUND(INDEX($B$95:$H$845,MATCH(1,($C79=$E$95:$E$845)*($B79=$F$95:$F$845)*($C$77=$B$95:$B$845),0),MATCH(E$77,$B$95:$H$95,0))*100,1)</f>
        <v>42.2</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3.6</v>
      </c>
      <c r="E81" s="165" cm="1">
        <f t="array" ref="E81">ROUND(INDEX($B$95:$H$845,MATCH(1,($C81=$E$95:$E$845)*($B81=$F$95:$F$845)*($C$77=$B$95:$B$845),0),MATCH(E$77,$B$95:$H$95,0))*100,1)</f>
        <v>3.7</v>
      </c>
    </row>
    <row r="82" spans="2:26" ht="16" customHeight="1" x14ac:dyDescent="0.35">
      <c r="B82" s="165" t="s">
        <v>2053</v>
      </c>
      <c r="C82" s="165" t="s">
        <v>2055</v>
      </c>
      <c r="D82" s="165" cm="1">
        <f t="array" ref="D82">ROUND(INDEX($B$95:$H$845,MATCH(1,($C82=$E$95:$E$845)*($B82=$F$95:$F$845)*($C$77=$B$95:$B$845),0),MATCH(D$77,$B$95:$H$95,0))*100,1)</f>
        <v>54.7</v>
      </c>
      <c r="E82" s="165" cm="1">
        <f t="array" ref="E82">ROUND(INDEX($B$95:$H$845,MATCH(1,($C82=$E$95:$E$845)*($B82=$F$95:$F$845)*($C$77=$B$95:$B$845),0),MATCH(E$77,$B$95:$H$95,0))*100,1)</f>
        <v>42.2</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MS</v>
      </c>
    </row>
    <row r="84" spans="2:26" ht="16" customHeight="1" x14ac:dyDescent="0.35">
      <c r="B84" s="93" t="s">
        <v>2057</v>
      </c>
      <c r="C84" s="165" t="s">
        <v>496</v>
      </c>
      <c r="D84" s="165" cm="1">
        <f t="array" ref="D84">ROUND(INDEX($B$95:$H$845,MATCH(1,($C84=$E$95:$E$845)*($B84=$F$95:$F$845)*($C$77=$B$95:$B$845),0),MATCH(D$77,$B$95:$H$95,0))*100,1)</f>
        <v>0.6</v>
      </c>
      <c r="E84" s="165" cm="1">
        <f t="array" ref="E84">ROUND(INDEX($B$95:$H$845,MATCH(1,($C84=$E$95:$E$845)*($B84=$F$95:$F$845)*($C$77=$B$95:$B$845),0),MATCH(E$77,$B$95:$H$95,0))*100,1)</f>
        <v>0.6</v>
      </c>
    </row>
    <row r="85" spans="2:26" ht="16" customHeight="1" x14ac:dyDescent="0.35">
      <c r="B85" s="165" t="s">
        <v>2057</v>
      </c>
      <c r="C85" s="165" t="s">
        <v>2055</v>
      </c>
      <c r="D85" s="165" cm="1">
        <f t="array" ref="D85">ROUND(INDEX($B$95:$H$845,MATCH(1,($C85=$E$95:$E$845)*($B85=$F$95:$F$845)*($C$77=$B$95:$B$845),0),MATCH(D$77,$B$95:$H$95,0))*100,1)</f>
        <v>42.5</v>
      </c>
      <c r="E85" s="165" cm="1">
        <f t="array" ref="E85">ROUND(INDEX($B$95:$H$845,MATCH(1,($C85=$E$95:$E$845)*($B85=$F$95:$F$845)*($C$77=$B$95:$B$845),0),MATCH(E$77,$B$95:$H$95,0))*100,1)</f>
        <v>25.3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64.099999999999994</v>
      </c>
      <c r="E86" s="165" cm="1">
        <f t="array" ref="E86">ROUND(INDEX($B$95:$H$845,MATCH(1,($C86=$E$95:$E$845)*($B86=$F$95:$F$845)*($C$77=$B$95:$B$845),0),MATCH(E$77,$B$95:$H$95,0))*100,1)</f>
        <v>79.7</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9435126051404.5898</v>
      </c>
      <c r="N86" s="165" cm="1">
        <f t="array" ref="N86">INDEX($K$95:$Z$195,MATCH(1,($J86=$L$95:$L$195)*($J$83=$K$95:$K$195),0),MATCH(N$85,$K$95:$Z$95,0))</f>
        <v>54262486370617.797</v>
      </c>
      <c r="O86" s="165" cm="1">
        <f t="array" ref="O86">INDEX($K$95:$Z$195,MATCH(1,($J86=$L$95:$L$195)*($J$83=$K$95:$K$195),0),MATCH(O$85,$K$95:$Z$95,0))</f>
        <v>31728992279706.801</v>
      </c>
      <c r="P86" s="165" cm="1">
        <f t="array" ref="P86">INDEX($K$95:$Z$195,MATCH(1,($J86=$L$95:$L$195)*($J$83=$K$95:$K$195),0),MATCH(P$85,$K$95:$Z$95,0))</f>
        <v>0</v>
      </c>
      <c r="Q86" s="165" cm="1">
        <f t="array" ref="Q86">INDEX($K$95:$Z$195,MATCH(1,($J86=$L$95:$L$195)*($J$83=$K$95:$K$195),0),MATCH(Q$85,$K$95:$Z$95,0))</f>
        <v>57782868968852.797</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10781126051404.5</v>
      </c>
      <c r="N87" s="165" cm="1">
        <f t="array" ref="N87">INDEX($K$95:$Z$195,MATCH(1,($J87=$L$95:$L$195)*($J$83=$K$95:$K$195),0),MATCH(N$85,$K$95:$Z$95,0))</f>
        <v>57342486370617.797</v>
      </c>
      <c r="O87" s="165" cm="1">
        <f t="array" ref="O87">INDEX($K$95:$Z$195,MATCH(1,($J87=$L$95:$L$195)*($J$83=$K$95:$K$195),0),MATCH(O$85,$K$95:$Z$95,0))</f>
        <v>41745992279706.797</v>
      </c>
      <c r="P87" s="165" cm="1">
        <f t="array" ref="P87">INDEX($K$95:$Z$195,MATCH(1,($J87=$L$95:$L$195)*($J$83=$K$95:$K$195),0),MATCH(P$85,$K$95:$Z$95,0))</f>
        <v>0</v>
      </c>
      <c r="Q87" s="165" cm="1">
        <f t="array" ref="Q87">INDEX($K$95:$Z$195,MATCH(1,($J87=$L$95:$L$195)*($J$83=$K$95:$K$195),0),MATCH(Q$85,$K$95:$Z$95,0))</f>
        <v>183461868968852</v>
      </c>
      <c r="R87" s="165" cm="1">
        <f t="array" ref="R87">INDEX($K$95:$Z$195,MATCH(1,($J87=$L$95:$L$195)*($J$83=$K$95:$K$195),0),MATCH(R$85,$K$95:$Z$95,0))</f>
        <v>127291807746551</v>
      </c>
    </row>
    <row r="88" spans="2:26" ht="16" customHeight="1" x14ac:dyDescent="0.35">
      <c r="J88" s="93" t="s">
        <v>2058</v>
      </c>
      <c r="K88" s="165">
        <f>IFERROR(K86/K87 *100,0)</f>
        <v>0</v>
      </c>
      <c r="L88" s="165">
        <f t="shared" ref="L88:R88" si="19">IFERROR(L86/L87 *100,0)</f>
        <v>0</v>
      </c>
      <c r="M88" s="165">
        <f t="shared" si="19"/>
        <v>87.515218785290415</v>
      </c>
      <c r="N88" s="264">
        <f>ROUND(IFERROR(N86/N87 *100,0),0)</f>
        <v>95</v>
      </c>
      <c r="O88" s="165">
        <f>ROUND(IFERROR(O86/O87 *100,0),0)</f>
        <v>76</v>
      </c>
      <c r="P88" s="165">
        <f t="shared" si="19"/>
        <v>0</v>
      </c>
      <c r="Q88" s="165">
        <f t="shared" si="19"/>
        <v>31.495846681177724</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Mississippi</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Mississippi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Mississippi</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6.9276871862912008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-55.486154452498113</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2.6841045544812618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-45.874362711725652</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9.6117917407724605</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2021-09-30T18:33:39Z</dcterms:modified>
</cp:coreProperties>
</file>