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6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MS\elec\EIaE\"/>
    </mc:Choice>
  </mc:AlternateContent>
  <xr:revisionPtr revIDLastSave="0" documentId="8_{02B701E5-7771-4F8D-9663-369D81F2C9ED}" xr6:coauthVersionLast="47" xr6:coauthVersionMax="47" xr10:uidLastSave="{00000000-0000-0000-0000-000000000000}"/>
  <bookViews>
    <workbookView xWindow="1560" yWindow="1560" windowWidth="21600" windowHeight="12330" firstSheet="23" activeTab="23" xr2:uid="{1839E201-C116-499E-ABC2-355C9EB0B780}"/>
  </bookViews>
  <sheets>
    <sheet name="About" sheetId="1" r:id="rId1"/>
    <sheet name="Table 7_Wholesale prices" sheetId="38"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state specific adjustments" sheetId="39" r:id="rId25"/>
    <sheet name="Imports_new" sheetId="28" r:id="rId26"/>
    <sheet name="exports" sheetId="20" r:id="rId27"/>
    <sheet name="EIaE-BIE" sheetId="3" r:id="rId28"/>
    <sheet name="EIaE-BEE" sheetId="5" r:id="rId29"/>
    <sheet name="EIaE-IEP" sheetId="9" r:id="rId30"/>
    <sheet name="EIaE-BEEP" sheetId="10" r:id="rId31"/>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38" i="34" l="1"/>
  <c r="E29" i="38"/>
  <c r="H13" i="38"/>
  <c r="F22" i="38" s="1"/>
  <c r="G3" i="38"/>
  <c r="E58" i="38" s="1"/>
  <c r="H3" i="38"/>
  <c r="F58" i="38" s="1"/>
  <c r="G4" i="38"/>
  <c r="E21" i="38" s="1"/>
  <c r="H4" i="38"/>
  <c r="F21" i="38" s="1"/>
  <c r="G5" i="38"/>
  <c r="E54" i="38" s="1"/>
  <c r="H5" i="38"/>
  <c r="F54" i="38" s="1"/>
  <c r="G6" i="38"/>
  <c r="E47" i="38" s="1"/>
  <c r="H6" i="38"/>
  <c r="F47" i="38" s="1"/>
  <c r="G7" i="38"/>
  <c r="E24" i="38" s="1"/>
  <c r="H7" i="38"/>
  <c r="F45" i="38" s="1"/>
  <c r="G8" i="38"/>
  <c r="E40" i="38" s="1"/>
  <c r="H8" i="38"/>
  <c r="F29" i="38" s="1"/>
  <c r="G9" i="38"/>
  <c r="E56" i="38" s="1"/>
  <c r="H9" i="38"/>
  <c r="F56" i="38" s="1"/>
  <c r="G10" i="38"/>
  <c r="E32" i="38" s="1"/>
  <c r="H10" i="38"/>
  <c r="F32" i="38" s="1"/>
  <c r="G11" i="38"/>
  <c r="H11" i="38"/>
  <c r="G12" i="38"/>
  <c r="E27" i="38" s="1"/>
  <c r="H12" i="38"/>
  <c r="F27" i="38" s="1"/>
  <c r="G13" i="38"/>
  <c r="E59" i="38" s="1"/>
  <c r="F4" i="38"/>
  <c r="D21" i="38" s="1"/>
  <c r="F5" i="38"/>
  <c r="D54" i="38" s="1"/>
  <c r="F6" i="38"/>
  <c r="D47" i="38" s="1"/>
  <c r="F7" i="38"/>
  <c r="D35" i="38" s="1"/>
  <c r="F8" i="38"/>
  <c r="D30" i="38" s="1"/>
  <c r="F9" i="38"/>
  <c r="D51" i="38" s="1"/>
  <c r="F10" i="38"/>
  <c r="D25" i="38" s="1"/>
  <c r="F11" i="38"/>
  <c r="F12" i="38"/>
  <c r="D27" i="38" s="1"/>
  <c r="F13" i="38"/>
  <c r="D59" i="38" s="1"/>
  <c r="F3" i="38"/>
  <c r="D58" i="38" s="1"/>
  <c r="D18" i="38" l="1"/>
  <c r="D56" i="38"/>
  <c r="F44" i="38"/>
  <c r="F42" i="38"/>
  <c r="D32" i="38"/>
  <c r="F18" i="38"/>
  <c r="E53" i="38"/>
  <c r="D42" i="38"/>
  <c r="F28" i="38"/>
  <c r="D64" i="38"/>
  <c r="F52" i="38"/>
  <c r="D40" i="38"/>
  <c r="F26" i="38"/>
  <c r="E63" i="38"/>
  <c r="F50" i="38"/>
  <c r="E39" i="38"/>
  <c r="D26" i="38"/>
  <c r="E61" i="38"/>
  <c r="D50" i="38"/>
  <c r="E37" i="38"/>
  <c r="D24" i="38"/>
  <c r="F60" i="38"/>
  <c r="D48" i="38"/>
  <c r="F36" i="38"/>
  <c r="E45" i="38"/>
  <c r="F34" i="38"/>
  <c r="E20" i="38"/>
  <c r="E18" i="38"/>
  <c r="F63" i="38"/>
  <c r="D61" i="38"/>
  <c r="F55" i="38"/>
  <c r="D53" i="38"/>
  <c r="E50" i="38"/>
  <c r="D45" i="38"/>
  <c r="E42" i="38"/>
  <c r="F39" i="38"/>
  <c r="D37" i="38"/>
  <c r="E34" i="38"/>
  <c r="F31" i="38"/>
  <c r="D29" i="38"/>
  <c r="E26" i="38"/>
  <c r="F23" i="38"/>
  <c r="F20" i="38"/>
  <c r="F65" i="38"/>
  <c r="D63" i="38"/>
  <c r="E60" i="38"/>
  <c r="F57" i="38"/>
  <c r="D55" i="38"/>
  <c r="E52" i="38"/>
  <c r="F49" i="38"/>
  <c r="E44" i="38"/>
  <c r="F41" i="38"/>
  <c r="D39" i="38"/>
  <c r="E36" i="38"/>
  <c r="F33" i="38"/>
  <c r="D31" i="38"/>
  <c r="E28" i="38"/>
  <c r="F25" i="38"/>
  <c r="D23" i="38"/>
  <c r="D20" i="38"/>
  <c r="D34" i="38"/>
  <c r="E23" i="38"/>
  <c r="E65" i="38"/>
  <c r="F62" i="38"/>
  <c r="D60" i="38"/>
  <c r="E57" i="38"/>
  <c r="D52" i="38"/>
  <c r="E49" i="38"/>
  <c r="F46" i="38"/>
  <c r="D44" i="38"/>
  <c r="E41" i="38"/>
  <c r="F38" i="38"/>
  <c r="D36" i="38"/>
  <c r="E33" i="38"/>
  <c r="F30" i="38"/>
  <c r="D28" i="38"/>
  <c r="E25" i="38"/>
  <c r="E22" i="38"/>
  <c r="F19" i="38"/>
  <c r="E55" i="38"/>
  <c r="D65" i="38"/>
  <c r="E62" i="38"/>
  <c r="F59" i="38"/>
  <c r="D57" i="38"/>
  <c r="F51" i="38"/>
  <c r="D49" i="38"/>
  <c r="E46" i="38"/>
  <c r="F43" i="38"/>
  <c r="D41" i="38"/>
  <c r="E38" i="38"/>
  <c r="F35" i="38"/>
  <c r="D33" i="38"/>
  <c r="E30" i="38"/>
  <c r="D22" i="38"/>
  <c r="E19" i="38"/>
  <c r="F64" i="38"/>
  <c r="D62" i="38"/>
  <c r="E51" i="38"/>
  <c r="F48" i="38"/>
  <c r="D46" i="38"/>
  <c r="E43" i="38"/>
  <c r="F40" i="38"/>
  <c r="D38" i="38"/>
  <c r="E35" i="38"/>
  <c r="F24" i="38"/>
  <c r="D19" i="38"/>
  <c r="E31" i="38"/>
  <c r="E64" i="38"/>
  <c r="F61" i="38"/>
  <c r="F53" i="38"/>
  <c r="E48" i="38"/>
  <c r="D43" i="38"/>
  <c r="F37" i="38"/>
  <c r="A6" i="34"/>
  <c r="G6" i="34" s="1"/>
  <c r="O6" i="34" s="1"/>
  <c r="A7" i="34"/>
  <c r="G7" i="34" s="1"/>
  <c r="O7" i="34" s="1"/>
  <c r="A8" i="34"/>
  <c r="F8" i="34" s="1"/>
  <c r="N8" i="34" s="1"/>
  <c r="A9" i="34"/>
  <c r="F9" i="34" s="1"/>
  <c r="N9" i="34" s="1"/>
  <c r="A10" i="34"/>
  <c r="G10" i="34" s="1"/>
  <c r="O10" i="34" s="1"/>
  <c r="A11" i="34"/>
  <c r="G11" i="34" s="1"/>
  <c r="O11" i="34" s="1"/>
  <c r="A12" i="34"/>
  <c r="G12" i="34" s="1"/>
  <c r="O12" i="34" s="1"/>
  <c r="A13" i="34"/>
  <c r="G13" i="34" s="1"/>
  <c r="O13" i="34" s="1"/>
  <c r="A14" i="34"/>
  <c r="G14" i="34" s="1"/>
  <c r="O14" i="34" s="1"/>
  <c r="A15" i="34"/>
  <c r="G15" i="34" s="1"/>
  <c r="O15" i="34" s="1"/>
  <c r="A16" i="34"/>
  <c r="F16" i="34" s="1"/>
  <c r="N16" i="34" s="1"/>
  <c r="A17" i="34"/>
  <c r="F17" i="34" s="1"/>
  <c r="N17" i="34" s="1"/>
  <c r="A18" i="34"/>
  <c r="G18" i="34" s="1"/>
  <c r="O18" i="34" s="1"/>
  <c r="A19" i="34"/>
  <c r="G19" i="34" s="1"/>
  <c r="O19" i="34" s="1"/>
  <c r="A20" i="34"/>
  <c r="G20" i="34" s="1"/>
  <c r="O20" i="34" s="1"/>
  <c r="A21" i="34"/>
  <c r="G21" i="34" s="1"/>
  <c r="O21" i="34" s="1"/>
  <c r="A22" i="34"/>
  <c r="G22" i="34" s="1"/>
  <c r="O22" i="34" s="1"/>
  <c r="A23" i="34"/>
  <c r="G23" i="34" s="1"/>
  <c r="O23" i="34" s="1"/>
  <c r="A24" i="34"/>
  <c r="F24" i="34" s="1"/>
  <c r="N24" i="34" s="1"/>
  <c r="A25" i="34"/>
  <c r="F25" i="34" s="1"/>
  <c r="N25" i="34" s="1"/>
  <c r="A26" i="34"/>
  <c r="G26" i="34" s="1"/>
  <c r="O26" i="34" s="1"/>
  <c r="A27" i="34"/>
  <c r="G27" i="34" s="1"/>
  <c r="O27" i="34" s="1"/>
  <c r="A28" i="34"/>
  <c r="G28" i="34" s="1"/>
  <c r="O28" i="34" s="1"/>
  <c r="A29" i="34"/>
  <c r="G29" i="34" s="1"/>
  <c r="O29" i="34" s="1"/>
  <c r="A30" i="34"/>
  <c r="G30" i="34" s="1"/>
  <c r="O30" i="34" s="1"/>
  <c r="A31" i="34"/>
  <c r="G31" i="34" s="1"/>
  <c r="O31" i="34" s="1"/>
  <c r="A32" i="34"/>
  <c r="F32" i="34" s="1"/>
  <c r="N32" i="34" s="1"/>
  <c r="A33" i="34"/>
  <c r="F33" i="34" s="1"/>
  <c r="N33" i="34" s="1"/>
  <c r="A34" i="34"/>
  <c r="G34" i="34" s="1"/>
  <c r="O34" i="34" s="1"/>
  <c r="A35" i="34"/>
  <c r="G35" i="34" s="1"/>
  <c r="O35" i="34" s="1"/>
  <c r="A36" i="34"/>
  <c r="G36" i="34" s="1"/>
  <c r="O36" i="34" s="1"/>
  <c r="A37" i="34"/>
  <c r="G37" i="34" s="1"/>
  <c r="O37" i="34" s="1"/>
  <c r="A38" i="34"/>
  <c r="G38" i="34" s="1"/>
  <c r="A39" i="34"/>
  <c r="G39" i="34" s="1"/>
  <c r="O39" i="34" s="1"/>
  <c r="A40" i="34"/>
  <c r="F40" i="34" s="1"/>
  <c r="N40" i="34" s="1"/>
  <c r="A41" i="34"/>
  <c r="F41" i="34" s="1"/>
  <c r="N41" i="34" s="1"/>
  <c r="A42" i="34"/>
  <c r="G42" i="34" s="1"/>
  <c r="O42" i="34" s="1"/>
  <c r="A43" i="34"/>
  <c r="G43" i="34" s="1"/>
  <c r="O43" i="34" s="1"/>
  <c r="A44" i="34"/>
  <c r="G44" i="34" s="1"/>
  <c r="O44" i="34" s="1"/>
  <c r="A45" i="34"/>
  <c r="G45" i="34" s="1"/>
  <c r="O45" i="34" s="1"/>
  <c r="A46" i="34"/>
  <c r="G46" i="34" s="1"/>
  <c r="O46" i="34" s="1"/>
  <c r="A47" i="34"/>
  <c r="G47" i="34" s="1"/>
  <c r="O47" i="34" s="1"/>
  <c r="A48" i="34"/>
  <c r="F48" i="34" s="1"/>
  <c r="N48" i="34" s="1"/>
  <c r="A49" i="34"/>
  <c r="F49" i="34" s="1"/>
  <c r="N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N5" i="34" s="1"/>
  <c r="F47" i="34"/>
  <c r="N47" i="34" s="1"/>
  <c r="F39" i="34"/>
  <c r="N39" i="34" s="1"/>
  <c r="F31" i="34"/>
  <c r="N31" i="34" s="1"/>
  <c r="F23" i="34"/>
  <c r="N23" i="34" s="1"/>
  <c r="F15" i="34"/>
  <c r="N15" i="34" s="1"/>
  <c r="F7" i="34"/>
  <c r="N7" i="34" s="1"/>
  <c r="G49" i="34"/>
  <c r="O49" i="34" s="1"/>
  <c r="G41" i="34"/>
  <c r="O41" i="34" s="1"/>
  <c r="G33" i="34"/>
  <c r="O33" i="34" s="1"/>
  <c r="G25" i="34"/>
  <c r="O25" i="34" s="1"/>
  <c r="G17" i="34"/>
  <c r="O17" i="34" s="1"/>
  <c r="G9" i="34"/>
  <c r="F54" i="34"/>
  <c r="N54" i="34" s="1"/>
  <c r="F46" i="34"/>
  <c r="N46" i="34" s="1"/>
  <c r="F38" i="34"/>
  <c r="N38" i="34" s="1"/>
  <c r="F30" i="34"/>
  <c r="N30" i="34" s="1"/>
  <c r="F22" i="34"/>
  <c r="N22" i="34" s="1"/>
  <c r="F14" i="34"/>
  <c r="N14" i="34" s="1"/>
  <c r="F6" i="34"/>
  <c r="N6" i="34" s="1"/>
  <c r="G48" i="34"/>
  <c r="O48" i="34" s="1"/>
  <c r="G40" i="34"/>
  <c r="O40" i="34" s="1"/>
  <c r="G32" i="34"/>
  <c r="O32" i="34" s="1"/>
  <c r="G24" i="34"/>
  <c r="O24" i="34" s="1"/>
  <c r="G16" i="34"/>
  <c r="O16" i="34" s="1"/>
  <c r="G8" i="34"/>
  <c r="O8" i="34" s="1"/>
  <c r="F53" i="34"/>
  <c r="N53" i="34" s="1"/>
  <c r="F45" i="34"/>
  <c r="N45" i="34" s="1"/>
  <c r="F37" i="34"/>
  <c r="N37" i="34" s="1"/>
  <c r="F29" i="34"/>
  <c r="N29" i="34" s="1"/>
  <c r="F21" i="34"/>
  <c r="N21" i="34" s="1"/>
  <c r="F13" i="34"/>
  <c r="N13" i="34" s="1"/>
  <c r="F52" i="34"/>
  <c r="N52" i="34" s="1"/>
  <c r="F44" i="34"/>
  <c r="N44" i="34" s="1"/>
  <c r="F36" i="34"/>
  <c r="N36" i="34" s="1"/>
  <c r="F28" i="34"/>
  <c r="N28" i="34" s="1"/>
  <c r="F20" i="34"/>
  <c r="N20" i="34" s="1"/>
  <c r="F12" i="34"/>
  <c r="N12" i="34" s="1"/>
  <c r="F51" i="34"/>
  <c r="N51" i="34" s="1"/>
  <c r="F43" i="34"/>
  <c r="N43" i="34" s="1"/>
  <c r="F35" i="34"/>
  <c r="N35" i="34" s="1"/>
  <c r="F27" i="34"/>
  <c r="N27" i="34" s="1"/>
  <c r="F19" i="34"/>
  <c r="N19" i="34" s="1"/>
  <c r="F11" i="34"/>
  <c r="N11" i="34" s="1"/>
  <c r="F50" i="34"/>
  <c r="N50" i="34" s="1"/>
  <c r="F42" i="34"/>
  <c r="N42" i="34" s="1"/>
  <c r="F34" i="34"/>
  <c r="N34" i="34" s="1"/>
  <c r="F26" i="34"/>
  <c r="N26" i="34" s="1"/>
  <c r="F18" i="34"/>
  <c r="N18" i="34" s="1"/>
  <c r="F10" i="34"/>
  <c r="N10" i="34" s="1"/>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H47" i="34" l="1"/>
  <c r="I47" i="34" s="1"/>
  <c r="G2" i="10"/>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F2" i="9"/>
  <c r="G2" i="9"/>
  <c r="H2" i="9" s="1"/>
  <c r="I2" i="9" s="1"/>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E2" i="9"/>
  <c r="D2" i="9" s="1"/>
  <c r="C2" i="9" s="1"/>
  <c r="B2" i="9" s="1"/>
  <c r="C5" i="28"/>
  <c r="H5" i="34"/>
  <c r="I5" i="34" s="1"/>
  <c r="K5" i="34" s="1"/>
  <c r="K14" i="34"/>
  <c r="L14" i="34"/>
  <c r="H18" i="34"/>
  <c r="I18" i="34" s="1"/>
  <c r="H46" i="34"/>
  <c r="I46" i="34" s="1"/>
  <c r="H12" i="34"/>
  <c r="I12" i="34" s="1"/>
  <c r="H16" i="34"/>
  <c r="I16" i="34" s="1"/>
  <c r="H50" i="34"/>
  <c r="I50" i="34" s="1"/>
  <c r="H9" i="34"/>
  <c r="I9" i="34" s="1"/>
  <c r="O9" i="34"/>
  <c r="H23" i="34"/>
  <c r="I23" i="34" s="1"/>
  <c r="H34" i="34"/>
  <c r="I34" i="34" s="1"/>
  <c r="K25" i="34"/>
  <c r="L25" i="34"/>
  <c r="H10" i="34"/>
  <c r="I10" i="34" s="1"/>
  <c r="H27" i="34"/>
  <c r="I27" i="34" s="1"/>
  <c r="H44" i="34"/>
  <c r="I44" i="34" s="1"/>
  <c r="H22" i="34"/>
  <c r="I22" i="34" s="1"/>
  <c r="I28" i="34"/>
  <c r="I39" i="34"/>
  <c r="I36"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L6" i="26"/>
  <c r="O10" i="26"/>
  <c r="K6" i="26"/>
  <c r="F10" i="26"/>
  <c r="N11" i="26"/>
  <c r="N14" i="26" s="1"/>
  <c r="U10" i="26"/>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U14" i="26" l="1"/>
  <c r="I15" i="26"/>
  <c r="G15" i="26"/>
  <c r="W14" i="26"/>
  <c r="J14" i="26"/>
  <c r="P14" i="26"/>
  <c r="G14" i="26"/>
  <c r="E14" i="26"/>
  <c r="W15" i="26"/>
  <c r="AC14" i="26"/>
  <c r="AB15" i="26"/>
  <c r="Q14" i="26"/>
  <c r="AE14" i="26"/>
  <c r="H14" i="26"/>
  <c r="V15" i="26"/>
  <c r="AC15" i="26"/>
  <c r="AA15" i="26"/>
  <c r="D5" i="28"/>
  <c r="E5" i="28" s="1"/>
  <c r="E24" i="28" s="1"/>
  <c r="E16" i="3" s="1"/>
  <c r="E2" i="20"/>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F2" i="20" l="1"/>
  <c r="D2" i="5" s="1"/>
  <c r="C2" i="5"/>
  <c r="D17" i="28"/>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E2" i="5" s="1"/>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AH14" i="26" s="1"/>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F2" i="5" s="1"/>
  <c r="C33" i="23"/>
  <c r="D33" i="23" s="1"/>
  <c r="B85" i="28"/>
  <c r="AB134" i="28"/>
  <c r="AC121" i="28"/>
  <c r="AE114" i="28"/>
  <c r="AD128" i="28"/>
  <c r="AE118" i="28"/>
  <c r="AD127" i="28"/>
  <c r="AD120" i="28"/>
  <c r="AC126" i="28"/>
  <c r="AB125" i="28"/>
  <c r="AC119" i="28"/>
  <c r="AC133" i="28"/>
  <c r="AC132" i="28"/>
  <c r="AD116" i="28"/>
  <c r="AC115" i="28"/>
  <c r="AB129" i="28"/>
  <c r="AD117" i="28"/>
  <c r="AC130" i="28"/>
  <c r="AI10"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AI11" i="26" l="1"/>
  <c r="AH15" i="26"/>
  <c r="G17" i="28"/>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G2" i="5" s="1"/>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H2" i="5" s="1"/>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I2" i="5" s="1"/>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J1251" i="22" s="1"/>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R1251" i="22"/>
  <c r="F1247" i="22"/>
  <c r="H1245" i="22"/>
  <c r="G1242" i="22"/>
  <c r="I1240" i="22"/>
  <c r="L1252" i="22"/>
  <c r="N1250" i="22"/>
  <c r="M1247" i="22"/>
  <c r="O1245" i="22"/>
  <c r="N1242" i="22"/>
  <c r="P1240" i="22"/>
  <c r="K1252" i="22"/>
  <c r="M1250" i="22"/>
  <c r="L1247" i="22"/>
  <c r="N1245" i="22"/>
  <c r="M1242" i="22"/>
  <c r="O1240" i="22"/>
  <c r="J1252" i="22"/>
  <c r="L1250" i="22"/>
  <c r="K1247" i="22"/>
  <c r="M1245" i="22"/>
  <c r="L1242" i="22"/>
  <c r="N1240" i="22"/>
  <c r="I1252" i="22"/>
  <c r="K1250" i="22"/>
  <c r="J1247" i="22"/>
  <c r="L1245" i="22"/>
  <c r="K1242" i="22"/>
  <c r="M1240" i="22"/>
  <c r="H1252" i="22"/>
  <c r="J1250" i="22"/>
  <c r="I1247" i="22"/>
  <c r="K1245" i="22"/>
  <c r="J1242" i="22"/>
  <c r="O1252" i="22"/>
  <c r="N1249" i="22"/>
  <c r="P1247" i="22"/>
  <c r="O1244" i="22"/>
  <c r="Q1242" i="22"/>
  <c r="P1239" i="22"/>
  <c r="I1253" i="22"/>
  <c r="H1250" i="22"/>
  <c r="J1248" i="22"/>
  <c r="I1245" i="22"/>
  <c r="K1243" i="22"/>
  <c r="J1240" i="22"/>
  <c r="I1239"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Q1401"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M1393" i="22" l="1"/>
  <c r="L1393" i="22"/>
  <c r="H1447" i="22"/>
  <c r="M1151" i="22"/>
  <c r="K1399" i="22"/>
  <c r="J1442" i="22"/>
  <c r="O1390" i="22"/>
  <c r="R1441" i="22"/>
  <c r="J1396" i="22"/>
  <c r="F1394" i="22"/>
  <c r="H1397" i="22"/>
  <c r="N1403" i="22"/>
  <c r="K1394" i="22"/>
  <c r="J1400" i="22"/>
  <c r="I1399" i="22"/>
  <c r="K1438" i="22"/>
  <c r="I1447" i="22"/>
  <c r="L1447" i="22"/>
  <c r="J1160" i="22"/>
  <c r="K1031" i="22"/>
  <c r="J1443" i="22"/>
  <c r="L1437" i="22"/>
  <c r="O1437" i="22"/>
  <c r="O1360" i="22"/>
  <c r="H1040" i="22"/>
  <c r="P1401" i="22"/>
  <c r="R1392" i="22"/>
  <c r="J1399" i="22"/>
  <c r="O1402" i="22"/>
  <c r="O1393" i="22"/>
  <c r="M1399" i="22"/>
  <c r="I1390" i="22"/>
  <c r="I1448" i="22"/>
  <c r="F1443" i="22"/>
  <c r="I1443" i="22"/>
  <c r="G1360" i="22"/>
  <c r="I1034" i="22"/>
  <c r="G1399" i="22"/>
  <c r="L1400" i="22"/>
  <c r="Q1389" i="22"/>
  <c r="O1389" i="22"/>
  <c r="J1389" i="22"/>
  <c r="R1394" i="22"/>
  <c r="R1400" i="22"/>
  <c r="L1391" i="22"/>
  <c r="Q1437" i="22"/>
  <c r="M1448" i="22"/>
  <c r="Q1362" i="22"/>
  <c r="L1398" i="22"/>
  <c r="P1392" i="22"/>
  <c r="R1401" i="22"/>
  <c r="F1393" i="22"/>
  <c r="P1398" i="22"/>
  <c r="H1390" i="22"/>
  <c r="H1395" i="22"/>
  <c r="P1442" i="22"/>
  <c r="K1439" i="22"/>
  <c r="R1365" i="22"/>
  <c r="N1395" i="22"/>
  <c r="O1397" i="22"/>
  <c r="J1403" i="22"/>
  <c r="I1394" i="22"/>
  <c r="H1400" i="22"/>
  <c r="K1391" i="22"/>
  <c r="K1396" i="22"/>
  <c r="L1443" i="22"/>
  <c r="O1447" i="22"/>
  <c r="R1444" i="22"/>
  <c r="F1363" i="22"/>
  <c r="F1390" i="22"/>
  <c r="K1401" i="22"/>
  <c r="I1392" i="22"/>
  <c r="R1397" i="22"/>
  <c r="L1389" i="22"/>
  <c r="G1395" i="22"/>
  <c r="K1400" i="22"/>
  <c r="G1436" i="22"/>
  <c r="K1437" i="22"/>
  <c r="P1435" i="22"/>
  <c r="Q1366" i="22"/>
  <c r="L1157" i="22"/>
  <c r="Q1239" i="22"/>
  <c r="R1240" i="22"/>
  <c r="Q1245" i="22"/>
  <c r="P1250" i="22"/>
  <c r="K1240" i="22"/>
  <c r="J1245" i="22"/>
  <c r="I1250" i="22"/>
  <c r="R1242" i="22"/>
  <c r="Q1247" i="22"/>
  <c r="P1252" i="22"/>
  <c r="F1243" i="22"/>
  <c r="R1247" i="22"/>
  <c r="Q1252" i="22"/>
  <c r="G1243" i="22"/>
  <c r="F1248" i="22"/>
  <c r="R1252" i="22"/>
  <c r="H1243" i="22"/>
  <c r="G1248" i="22"/>
  <c r="F1253" i="22"/>
  <c r="I1243" i="22"/>
  <c r="H1248" i="22"/>
  <c r="G1253" i="22"/>
  <c r="O1242" i="22"/>
  <c r="N1247" i="22"/>
  <c r="M1252" i="22"/>
  <c r="L1240" i="22"/>
  <c r="M1241" i="22"/>
  <c r="L1246" i="22"/>
  <c r="K1251" i="22"/>
  <c r="F1241" i="22"/>
  <c r="R1245" i="22"/>
  <c r="Q1250" i="22"/>
  <c r="M1243" i="22"/>
  <c r="L1248" i="22"/>
  <c r="K1253" i="22"/>
  <c r="N1243" i="22"/>
  <c r="M1248" i="22"/>
  <c r="L1253" i="22"/>
  <c r="O1243" i="22"/>
  <c r="N1248" i="22"/>
  <c r="M1253" i="22"/>
  <c r="P1243" i="22"/>
  <c r="O1248" i="22"/>
  <c r="N1253" i="22"/>
  <c r="Q1243" i="22"/>
  <c r="P1248" i="22"/>
  <c r="O1253" i="22"/>
  <c r="J1243" i="22"/>
  <c r="I1248" i="22"/>
  <c r="H1253" i="22"/>
  <c r="G1241" i="22"/>
  <c r="H1242" i="22"/>
  <c r="G1247" i="22"/>
  <c r="F1252" i="22"/>
  <c r="N1241" i="22"/>
  <c r="M1246" i="22"/>
  <c r="L1251" i="22"/>
  <c r="H1244" i="22"/>
  <c r="G1249" i="22"/>
  <c r="J1239" i="22"/>
  <c r="I1244" i="22"/>
  <c r="H1249" i="22"/>
  <c r="K1239" i="22"/>
  <c r="J1244" i="22"/>
  <c r="I1249" i="22"/>
  <c r="L1239" i="22"/>
  <c r="K1244" i="22"/>
  <c r="J1249" i="22"/>
  <c r="M1239" i="22"/>
  <c r="L1244" i="22"/>
  <c r="K1249" i="22"/>
  <c r="F1239" i="22"/>
  <c r="R1243" i="22"/>
  <c r="Q1248" i="22"/>
  <c r="P1253" i="22"/>
  <c r="O1241" i="22"/>
  <c r="P1242" i="22"/>
  <c r="O1247" i="22"/>
  <c r="N1252" i="22"/>
  <c r="I1242" i="22"/>
  <c r="H1247" i="22"/>
  <c r="G1252" i="22"/>
  <c r="P1244" i="22"/>
  <c r="O1249" i="22"/>
  <c r="R1239" i="22"/>
  <c r="Q1244" i="22"/>
  <c r="P1249" i="22"/>
  <c r="F1240" i="22"/>
  <c r="R1244" i="22"/>
  <c r="Q1249" i="22"/>
  <c r="G1240" i="22"/>
  <c r="F1245" i="22"/>
  <c r="R1249" i="22"/>
  <c r="H1240" i="22"/>
  <c r="G1245" i="22"/>
  <c r="F1250" i="22"/>
  <c r="N1239" i="22"/>
  <c r="M1244" i="22"/>
  <c r="L1249" i="22"/>
  <c r="G1250" i="22"/>
  <c r="G1239" i="22"/>
  <c r="F1244" i="22"/>
  <c r="R1248" i="22"/>
  <c r="Q1253" i="22"/>
  <c r="L1243" i="22"/>
  <c r="K1248" i="22"/>
  <c r="J1253" i="22"/>
  <c r="F1246" i="22"/>
  <c r="R1250" i="22"/>
  <c r="H1241" i="22"/>
  <c r="G1246" i="22"/>
  <c r="F1251" i="22"/>
  <c r="I1241" i="22"/>
  <c r="H1246" i="22"/>
  <c r="G1251" i="22"/>
  <c r="J1241" i="22"/>
  <c r="I1246" i="22"/>
  <c r="H1251" i="22"/>
  <c r="K1241" i="22"/>
  <c r="J1246" i="22"/>
  <c r="I1251" i="22"/>
  <c r="Q1240" i="22"/>
  <c r="P1245" i="22"/>
  <c r="O1250" i="22"/>
  <c r="O1239" i="22"/>
  <c r="N1244" i="22"/>
  <c r="M1249" i="22"/>
  <c r="H1239" i="22"/>
  <c r="G1244" i="22"/>
  <c r="F1249" i="22"/>
  <c r="R1253" i="22"/>
  <c r="N1246" i="22"/>
  <c r="M1251" i="22"/>
  <c r="P1241" i="22"/>
  <c r="O1246" i="22"/>
  <c r="N1251" i="22"/>
  <c r="Q1241" i="22"/>
  <c r="P1246" i="22"/>
  <c r="O1251" i="22"/>
  <c r="R1241" i="22"/>
  <c r="Q1246" i="22"/>
  <c r="P1251" i="22"/>
  <c r="F1242" i="22"/>
  <c r="R1246" i="22"/>
  <c r="Q1251" i="22"/>
  <c r="L1241" i="22"/>
  <c r="K1246"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J2" i="5" s="1"/>
  <c r="P729" i="22"/>
  <c r="O734" i="22"/>
  <c r="N739" i="22"/>
  <c r="K732" i="22"/>
  <c r="J732" i="22"/>
  <c r="I737" i="22"/>
  <c r="H742" i="22"/>
  <c r="F730" i="22"/>
  <c r="R734" i="22"/>
  <c r="Q739" i="22"/>
  <c r="P731" i="22"/>
  <c r="R731" i="22"/>
  <c r="Q736" i="22"/>
  <c r="P741" i="22"/>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AM10" i="26"/>
  <c r="AL14" i="26"/>
  <c r="AL15" i="26"/>
  <c r="AM11" i="26"/>
  <c r="AF93" i="23"/>
  <c r="AG87" i="23"/>
  <c r="AG93" i="23" s="1"/>
  <c r="AF101" i="23"/>
  <c r="AG88" i="23"/>
  <c r="AG101" i="23" s="1"/>
  <c r="AF96" i="23"/>
  <c r="AG82" i="23"/>
  <c r="AG96" i="23" s="1"/>
  <c r="AF100" i="23"/>
  <c r="AF99" i="23"/>
  <c r="AG83" i="23"/>
  <c r="AF92" i="23"/>
  <c r="AG86" i="23"/>
  <c r="AG92" i="23" s="1"/>
  <c r="B64" i="23" l="1"/>
  <c r="K70" i="23"/>
  <c r="B62" i="23"/>
  <c r="C64" i="23"/>
  <c r="H73" i="23"/>
  <c r="D66" i="23"/>
  <c r="B61" i="23"/>
  <c r="G73" i="23"/>
  <c r="K72" i="23"/>
  <c r="M68" i="23"/>
  <c r="M67" i="23"/>
  <c r="K65" i="23"/>
  <c r="F68" i="23"/>
  <c r="M70" i="23"/>
  <c r="G60" i="23"/>
  <c r="E70" i="23"/>
  <c r="H62" i="23"/>
  <c r="C73" i="23"/>
  <c r="I62" i="23"/>
  <c r="D62" i="23"/>
  <c r="G61" i="23"/>
  <c r="H60" i="23"/>
  <c r="C66" i="23"/>
  <c r="L70" i="23"/>
  <c r="B73" i="23"/>
  <c r="G70" i="23"/>
  <c r="L6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K2" i="5" s="1"/>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L2" i="5" s="1"/>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M2" i="5" s="1"/>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N2" i="5" s="1"/>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O2" i="5" s="1"/>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P2" i="5" s="1"/>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Q2" i="5" s="1"/>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R2" i="5" s="1"/>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S2" i="5" s="1"/>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T2" i="5" s="1"/>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U2" i="5" s="1"/>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V2" i="5" s="1"/>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W2" i="5" s="1"/>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X2" i="5" s="1"/>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Y2" i="5" s="1"/>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Z2" i="5" s="1"/>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AA2" i="5" s="1"/>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B2" i="5" s="1"/>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C2" i="5" s="1"/>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D2" i="5" s="1"/>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E2" i="5" s="1"/>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sharedStrings.xml><?xml version="1.0" encoding="utf-8"?>
<sst xmlns="http://schemas.openxmlformats.org/spreadsheetml/2006/main" count="15219" uniqueCount="1084">
  <si>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</si>
  <si>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</si>
  <si>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</si>
  <si>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</si>
  <si>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</si>
  <si>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</si>
  <si>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</si>
  <si>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</si>
  <si>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</si>
  <si>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</si>
  <si>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</si>
  <si>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</si>
  <si>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</si>
  <si>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</si>
  <si>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</si>
  <si>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</si>
  <si>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</si>
  <si>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</si>
  <si>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</si>
  <si>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</si>
  <si>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</si>
  <si>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</si>
  <si>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</si>
  <si>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</si>
  <si>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</si>
  <si>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</si>
  <si>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</si>
  <si>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</si>
  <si>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</si>
  <si>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</si>
  <si>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</si>
  <si>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</si>
  <si>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</si>
  <si>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</si>
  <si>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</si>
  <si>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</si>
  <si>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</si>
  <si>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</si>
  <si>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</si>
  <si>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</si>
  <si>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</si>
  <si>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</si>
  <si>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</si>
  <si>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</si>
  <si>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</si>
  <si>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</si>
  <si>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</si>
  <si>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</si>
  <si>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</si>
  <si>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</si>
  <si>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</si>
  <si>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</si>
  <si>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</si>
  <si>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</si>
  <si>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</si>
  <si>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</si>
  <si>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</si>
  <si>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</si>
  <si>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</si>
  <si>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</si>
  <si>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</si>
  <si>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</si>
  <si>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</si>
  <si>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</si>
  <si>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</si>
  <si>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</si>
  <si>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</si>
  <si>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</si>
  <si>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</si>
  <si>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</si>
  <si>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</si>
  <si>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</si>
  <si>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</si>
  <si>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</si>
  <si>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</si>
  <si>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</si>
  <si>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</si>
  <si>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</si>
  <si>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</si>
  <si>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</si>
  <si>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</si>
  <si>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</si>
  <si>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</si>
  <si>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</si>
  <si>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</si>
  <si>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</si>
  <si>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</si>
  <si>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</si>
  <si>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</si>
  <si>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</si>
  <si>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</si>
  <si>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</si>
  <si>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</si>
  <si>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</si>
  <si>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</si>
  <si>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</si>
  <si>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</si>
  <si>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</si>
  <si>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</si>
  <si>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</si>
  <si>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</si>
  <si>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</si>
  <si>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</si>
  <si>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</si>
  <si>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</si>
  <si>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</si>
  <si>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</si>
  <si>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</si>
  <si>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</si>
  <si>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</si>
  <si>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</si>
  <si>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</si>
  <si>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</si>
  <si>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</si>
  <si>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</si>
  <si>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</si>
  <si>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</si>
  <si>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</si>
  <si>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</si>
  <si>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</si>
  <si>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</si>
  <si>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</si>
  <si>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</si>
  <si>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</si>
  <si>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</si>
  <si>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</si>
  <si>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</si>
  <si>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</si>
  <si>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</si>
  <si>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</si>
  <si>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</si>
  <si>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</si>
  <si>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</si>
  <si>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</si>
  <si>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</si>
  <si>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</si>
  <si>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</si>
  <si>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</si>
  <si>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</si>
  <si>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</si>
  <si>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</si>
  <si>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</si>
  <si>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</si>
  <si>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</si>
  <si>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</si>
  <si>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</si>
  <si>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</si>
  <si>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</si>
  <si>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</si>
  <si>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</si>
  <si>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</si>
  <si>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</si>
  <si>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</si>
  <si>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</si>
  <si>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</si>
  <si>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</si>
  <si>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</si>
  <si>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</si>
  <si>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</si>
  <si>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</si>
  <si>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</si>
  <si>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</si>
  <si>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</si>
  <si>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</si>
  <si>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</si>
  <si>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</si>
  <si>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</si>
  <si>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</si>
  <si>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</si>
  <si>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</si>
  <si>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</si>
  <si>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</si>
  <si>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</si>
  <si>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</si>
  <si>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</si>
  <si>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</si>
  <si>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</si>
  <si>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</si>
  <si>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</si>
  <si>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</si>
  <si>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</si>
  <si>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</si>
  <si>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</si>
  <si>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</si>
  <si>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</si>
  <si>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</si>
  <si>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</si>
  <si>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</si>
  <si>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</si>
  <si>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</si>
  <si>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</si>
  <si>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</si>
  <si>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</si>
  <si>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</si>
  <si>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</si>
  <si>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</si>
  <si>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</si>
  <si>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</si>
  <si>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</si>
  <si>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</si>
  <si>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</si>
  <si>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</si>
  <si>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</si>
  <si>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</si>
  <si>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</si>
  <si>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</si>
  <si>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</si>
  <si>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</si>
  <si>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</si>
  <si>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</si>
  <si>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</si>
  <si>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</si>
  <si>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</si>
  <si>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</si>
  <si>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</si>
  <si>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</si>
  <si>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</si>
  <si>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</si>
  <si>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</si>
  <si>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</si>
  <si>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</si>
  <si>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</si>
  <si>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</si>
  <si>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</si>
  <si>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</si>
  <si>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</si>
  <si>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</si>
  <si>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</si>
  <si>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</si>
  <si>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</si>
  <si>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</si>
  <si>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</si>
  <si>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</si>
  <si>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</si>
  <si>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</si>
  <si>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</si>
  <si>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</si>
  <si>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</si>
  <si>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</si>
  <si>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</si>
  <si>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</si>
  <si>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</si>
  <si>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</si>
  <si>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</si>
  <si>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</si>
  <si>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</si>
  <si>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</si>
  <si>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</si>
  <si>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</si>
  <si>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</si>
  <si>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</si>
  <si>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</si>
  <si>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</si>
  <si>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</si>
  <si>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</si>
  <si>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</si>
  <si>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</si>
  <si>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</si>
  <si>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</si>
  <si>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</si>
  <si>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</si>
  <si>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</si>
  <si>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</si>
  <si>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</si>
  <si>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</si>
  <si>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</si>
  <si>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</si>
  <si>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</si>
  <si>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</si>
  <si>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</si>
  <si>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</si>
  <si>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</si>
  <si>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</si>
  <si>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</si>
  <si>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</si>
  <si>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</si>
  <si>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</si>
  <si>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</si>
  <si>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</si>
  <si>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</si>
  <si>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</si>
  <si>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</si>
  <si>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</si>
  <si>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</si>
  <si>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</si>
  <si>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</si>
  <si>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</si>
  <si>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</si>
  <si>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</si>
  <si>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</si>
  <si>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</si>
  <si>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</si>
  <si>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</si>
  <si>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</si>
  <si>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</si>
  <si>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</si>
  <si>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</si>
  <si>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</si>
  <si>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</si>
  <si>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</si>
  <si>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</si>
  <si>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</si>
  <si>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</si>
  <si>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</si>
  <si>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</si>
  <si>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</si>
  <si>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</si>
  <si>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</si>
  <si>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</si>
  <si>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</si>
  <si>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</si>
  <si>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</si>
  <si>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</si>
  <si>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</si>
  <si>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</si>
  <si>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</si>
  <si>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</si>
  <si>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</si>
  <si>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</si>
  <si>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</si>
  <si>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</si>
  <si>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</si>
  <si>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</si>
  <si>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</si>
  <si>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</si>
  <si>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</si>
  <si>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</si>
  <si>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</si>
  <si>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</si>
  <si>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</si>
  <si>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</si>
  <si>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</si>
  <si>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</si>
  <si>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</si>
  <si>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</si>
  <si>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</si>
  <si>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</si>
  <si>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</si>
  <si>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</si>
  <si>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</si>
  <si>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</si>
  <si>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</si>
  <si>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</si>
  <si>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</si>
  <si>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</si>
  <si>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</si>
  <si>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</si>
  <si>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</si>
  <si>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</si>
  <si>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</si>
  <si>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</si>
  <si>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</si>
  <si>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</si>
  <si>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</si>
  <si>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</si>
  <si>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</si>
  <si>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</si>
  <si>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</si>
  <si>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</si>
  <si>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</si>
  <si>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</si>
  <si>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</si>
  <si>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</si>
  <si>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</si>
  <si>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</si>
  <si>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</si>
  <si>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</si>
  <si>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</si>
  <si>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</si>
  <si>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</si>
  <si>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</si>
  <si>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</si>
  <si>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</si>
  <si>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</si>
  <si>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</si>
  <si>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</si>
  <si>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</si>
  <si>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</si>
  <si>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</si>
  <si>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</si>
  <si>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</si>
  <si>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</si>
  <si>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</si>
  <si>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</si>
  <si>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</si>
  <si>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</si>
  <si>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</si>
  <si>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</si>
  <si>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</si>
  <si>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</si>
  <si>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</si>
  <si>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</si>
  <si>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</si>
  <si>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</si>
  <si>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</si>
  <si>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</si>
  <si>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</si>
  <si>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</si>
  <si>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</si>
  <si>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</si>
  <si>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</si>
  <si>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</si>
  <si>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</si>
  <si>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</si>
  <si>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</si>
  <si>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</si>
  <si>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</si>
  <si>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</si>
  <si>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</si>
  <si>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</si>
  <si>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</si>
  <si>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</si>
  <si>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</si>
  <si>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</si>
  <si>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</si>
  <si>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</si>
  <si>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</si>
  <si>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</si>
  <si>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</si>
  <si>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</si>
  <si>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</si>
  <si>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</si>
  <si>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</si>
  <si>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</si>
  <si>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</si>
  <si>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</si>
  <si>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</si>
  <si>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</si>
  <si>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</si>
  <si>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</si>
  <si>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</si>
  <si>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</si>
  <si>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</si>
  <si>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</si>
  <si>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</si>
  <si>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</si>
  <si>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</si>
  <si>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</si>
  <si>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</si>
  <si>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</si>
  <si>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</si>
  <si>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</si>
  <si>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</si>
  <si>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</si>
  <si>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</si>
  <si>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</si>
  <si>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</si>
  <si>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</si>
  <si>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</si>
  <si>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</si>
  <si>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</si>
  <si>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</si>
  <si>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</si>
  <si>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</si>
  <si>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</si>
  <si>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</si>
  <si>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</si>
  <si>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</si>
  <si>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</si>
  <si>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</si>
  <si>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</si>
  <si>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</si>
  <si>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</si>
  <si>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</si>
  <si>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</si>
  <si>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</si>
  <si>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</si>
  <si>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</si>
  <si>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</si>
  <si>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</si>
  <si>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</si>
  <si>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</si>
  <si>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</si>
  <si>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</si>
  <si>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</si>
  <si>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</si>
  <si>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</si>
  <si>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</si>
  <si>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</si>
  <si>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</si>
  <si>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</si>
  <si>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</si>
  <si>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</si>
  <si>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</si>
  <si>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</si>
  <si>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</si>
  <si>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</si>
  <si>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</si>
  <si>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</si>
  <si>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</si>
  <si>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</si>
  <si>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</si>
  <si>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</si>
  <si>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</si>
  <si>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</si>
  <si>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</si>
  <si>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</si>
  <si>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</si>
  <si>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</si>
  <si>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</si>
  <si>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</si>
  <si>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</si>
  <si>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</si>
  <si>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</si>
  <si>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</si>
  <si>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</si>
  <si>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</si>
  <si>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</si>
  <si>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</si>
  <si>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</si>
  <si>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</si>
  <si>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</si>
  <si>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</si>
  <si>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</si>
  <si>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</si>
  <si>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</si>
  <si>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</si>
  <si>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</si>
  <si>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</si>
  <si>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</si>
  <si>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</si>
  <si>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</si>
  <si>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</si>
  <si>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</si>
  <si>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</si>
  <si>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</si>
  <si>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</si>
  <si>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</si>
  <si>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</si>
  <si>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</si>
  <si>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</si>
  <si>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</si>
  <si>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</si>
  <si>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</si>
  <si>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</si>
  <si>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</si>
  <si>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</si>
  <si>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</si>
  <si>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</si>
  <si>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</si>
  <si>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</si>
  <si>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</si>
  <si>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</si>
  <si>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</si>
  <si>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</si>
  <si>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</si>
  <si>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</si>
  <si>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</si>
  <si>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</si>
  <si>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</si>
  <si>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</si>
  <si>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</si>
  <si>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</si>
  <si>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</si>
  <si>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</si>
  <si>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</si>
  <si>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</si>
  <si>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</si>
  <si>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</si>
  <si>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</si>
  <si>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</si>
  <si>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</si>
  <si>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</si>
  <si>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</si>
  <si>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</si>
  <si>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</si>
  <si>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</si>
  <si>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</si>
  <si>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</si>
  <si>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</si>
  <si>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</si>
  <si>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</si>
  <si>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</si>
  <si>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</si>
  <si>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</si>
  <si>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</si>
  <si>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</si>
  <si>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</si>
  <si>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</si>
  <si>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</si>
  <si>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</si>
  <si>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</si>
  <si>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</si>
  <si>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</si>
  <si>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</si>
  <si>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</si>
  <si>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</si>
  <si>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</si>
  <si>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</si>
  <si>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</si>
  <si>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</si>
  <si>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</si>
  <si>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</si>
  <si>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</si>
  <si>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</si>
  <si>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</si>
  <si>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</si>
  <si>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</si>
  <si>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</si>
  <si>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</si>
  <si>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</si>
  <si>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</si>
  <si>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</si>
  <si>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</si>
  <si>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</si>
  <si>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</si>
  <si>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</si>
  <si>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</si>
  <si>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</si>
  <si>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</si>
  <si>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</si>
  <si>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</si>
  <si>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</si>
  <si>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</si>
  <si>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</si>
  <si>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</si>
  <si>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</si>
  <si>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</si>
  <si>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</si>
  <si>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</si>
  <si>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</si>
  <si>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</si>
  <si>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</si>
  <si>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</si>
  <si>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</si>
  <si>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</si>
  <si>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</si>
  <si>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</si>
  <si>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</si>
  <si>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</si>
  <si>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</si>
  <si>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</si>
  <si>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</si>
  <si>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</si>
  <si>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</si>
  <si>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</si>
  <si>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</si>
  <si>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</si>
  <si>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</si>
  <si>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</si>
  <si>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</si>
  <si>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</si>
  <si>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</si>
  <si>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</si>
  <si>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</si>
  <si>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</si>
  <si>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</si>
  <si>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</si>
  <si>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</si>
  <si>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</si>
  <si>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</si>
  <si>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</si>
  <si>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</si>
  <si>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</si>
  <si>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</si>
  <si>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</si>
  <si>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</si>
  <si>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</si>
  <si>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</si>
  <si>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</si>
  <si>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</si>
  <si>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</si>
  <si>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</si>
  <si>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</si>
  <si>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</si>
  <si>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</si>
  <si>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</si>
  <si>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</si>
  <si>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</si>
  <si>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</si>
  <si>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</si>
  <si>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</si>
  <si>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</si>
  <si>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</si>
  <si>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</si>
  <si>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</si>
  <si>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</si>
  <si>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</si>
  <si>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</si>
  <si>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</si>
  <si>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</si>
  <si>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</si>
  <si>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</si>
  <si>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</si>
  <si>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</si>
  <si>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</si>
  <si>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</si>
  <si>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</si>
  <si>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</si>
  <si>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</si>
  <si>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</si>
  <si>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</si>
  <si>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</si>
  <si>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</si>
  <si>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</si>
  <si>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</si>
  <si>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</si>
  <si>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</si>
  <si>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</si>
  <si>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</si>
  <si>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</si>
  <si>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</si>
  <si>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</si>
  <si>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</si>
  <si>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</si>
  <si>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</si>
  <si>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</si>
  <si>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</si>
  <si>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</si>
  <si>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</si>
  <si>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</si>
  <si>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</si>
  <si>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</si>
  <si>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</si>
  <si>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</si>
  <si>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</si>
  <si>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</si>
  <si>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</si>
  <si>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</si>
  <si>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</si>
  <si>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</si>
  <si>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</si>
  <si>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</si>
  <si>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</si>
  <si>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</si>
  <si>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</si>
  <si>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</si>
  <si>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</si>
  <si>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</si>
  <si>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</si>
  <si>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</si>
  <si>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</si>
  <si>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</si>
  <si>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</si>
  <si>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</si>
  <si>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</si>
  <si>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</si>
  <si>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</si>
  <si>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</si>
  <si>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</si>
  <si>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</si>
  <si>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</si>
  <si>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</si>
  <si>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</si>
  <si>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</si>
  <si>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</si>
  <si>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</si>
  <si>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</si>
  <si>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</si>
  <si>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</si>
  <si>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</si>
  <si>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</si>
  <si>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</si>
  <si>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</si>
  <si>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</si>
  <si>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</si>
  <si>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</si>
  <si>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</si>
  <si>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</si>
  <si>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</si>
  <si>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</si>
  <si>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</si>
  <si>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</si>
  <si>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</si>
  <si>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</si>
  <si>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</si>
  <si>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</si>
  <si>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</si>
  <si>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</si>
  <si>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</si>
  <si>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</si>
  <si>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</si>
  <si>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</si>
  <si>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</si>
  <si>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</si>
  <si>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</si>
  <si>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</si>
  <si>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</si>
  <si>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</si>
  <si>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</si>
  <si>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</si>
  <si>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</si>
  <si>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</si>
  <si>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</si>
  <si>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</si>
  <si>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</si>
  <si>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</si>
  <si>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</si>
  <si>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</si>
  <si>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</si>
  <si>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</si>
  <si>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</si>
  <si>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</si>
  <si>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</si>
  <si>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</si>
  <si>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</si>
  <si>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</si>
  <si>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</si>
  <si>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</si>
  <si>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</si>
  <si>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</si>
  <si>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</si>
  <si>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</si>
  <si>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</si>
  <si>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</si>
  <si>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</si>
  <si>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</si>
  <si>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</si>
  <si>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</si>
  <si>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</si>
  <si>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</si>
  <si>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</si>
  <si>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</si>
  <si>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</si>
  <si>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</si>
  <si>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</si>
  <si>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</si>
  <si>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</si>
  <si>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</si>
  <si>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</si>
  <si>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</si>
  <si>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</si>
  <si>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</si>
  <si>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</si>
  <si>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</si>
  <si>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</si>
  <si>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</si>
  <si>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</si>
  <si>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</si>
  <si>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</si>
  <si>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</si>
  <si>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</si>
  <si>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</si>
  <si>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</si>
  <si>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</si>
  <si>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</si>
  <si>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</si>
  <si>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</si>
  <si>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</si>
  <si>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</si>
  <si>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</si>
  <si>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</si>
  <si>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</si>
  <si>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</si>
  <si>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</si>
  <si>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</si>
  <si>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</si>
  <si>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</si>
  <si>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</si>
  <si>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</si>
  <si>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</si>
  <si>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</si>
  <si>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</si>
  <si>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</si>
  <si>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</si>
  <si>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</si>
  <si>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</si>
  <si>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</si>
  <si>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</si>
  <si>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</si>
  <si>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</si>
  <si>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</si>
  <si>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</si>
  <si>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</si>
  <si>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</si>
  <si>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</si>
  <si>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</si>
  <si>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</si>
  <si>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</si>
  <si>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</si>
  <si>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</si>
  <si>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</si>
  <si>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</si>
  <si>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</si>
  <si>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</si>
  <si>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</si>
  <si>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</si>
  <si>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</si>
  <si>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</si>
  <si>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</si>
  <si>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</si>
  <si>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</si>
  <si>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</si>
  <si>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</si>
  <si>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</si>
  <si>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</si>
  <si>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</si>
  <si>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</si>
  <si>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</si>
  <si>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</si>
  <si>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</si>
  <si>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</si>
  <si>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</si>
  <si>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</si>
  <si>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</si>
  <si>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</si>
  <si>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</si>
  <si>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</si>
  <si>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</si>
  <si>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</si>
  <si>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</si>
  <si>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</si>
  <si>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</si>
  <si>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</si>
  <si>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</si>
  <si>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</si>
  <si>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</si>
  <si>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</si>
  <si>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</si>
  <si>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</si>
  <si>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</si>
  <si>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</si>
  <si>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</si>
  <si>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</si>
  <si>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</si>
  <si>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</si>
  <si>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</si>
  <si>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</si>
  <si>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</si>
  <si>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</si>
  <si>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</si>
  <si>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</si>
  <si>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</si>
  <si>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</si>
  <si>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</si>
  <si>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</si>
  <si>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</si>
  <si>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</si>
  <si>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</si>
  <si>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</si>
  <si>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</si>
  <si>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</si>
  <si>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</si>
  <si>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</si>
  <si>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</si>
  <si>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</si>
  <si>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</si>
  <si>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</si>
  <si>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</si>
  <si>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</si>
  <si>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</si>
  <si>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</si>
  <si>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</si>
  <si>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</si>
  <si>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</si>
  <si>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</si>
  <si>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</si>
  <si>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</si>
  <si>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</si>
  <si>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</si>
  <si>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</si>
  <si>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</si>
  <si>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</si>
  <si>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</si>
  <si>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</si>
  <si>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</si>
  <si>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</si>
  <si>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</si>
  <si>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</si>
  <si>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</si>
  <si>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</si>
  <si>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</si>
  <si>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</si>
  <si>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</si>
  <si>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</si>
  <si>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</si>
  <si>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</si>
  <si>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</si>
  <si>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</si>
  <si>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</si>
  <si>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</si>
  <si>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</si>
  <si>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</si>
  <si>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</si>
  <si>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</si>
  <si>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</si>
  <si>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</si>
  <si>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</si>
  <si>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</si>
  <si>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</si>
  <si>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</si>
  <si>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</si>
  <si>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</si>
  <si>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</si>
  <si>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</si>
  <si>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</si>
  <si>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</si>
  <si>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</si>
  <si>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</si>
  <si>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</si>
  <si>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</si>
  <si>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</si>
  <si>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</si>
  <si>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</si>
  <si>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</si>
  <si>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</si>
  <si>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</si>
  <si>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</si>
  <si>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</si>
  <si>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</si>
  <si>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</si>
  <si>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</si>
  <si>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</si>
  <si>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</si>
  <si>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</si>
  <si>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</si>
  <si>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</si>
  <si>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</si>
  <si>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</si>
  <si>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</si>
  <si>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</si>
  <si>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</si>
  <si>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</si>
  <si>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</si>
  <si>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</si>
  <si>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</si>
  <si>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</si>
  <si>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</si>
  <si>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</si>
  <si>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</si>
  <si>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</si>
  <si>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</si>
  <si>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</si>
  <si>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</si>
  <si>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</si>
  <si>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</si>
  <si>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</si>
  <si>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</si>
  <si>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</si>
  <si>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</si>
  <si>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</si>
  <si>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</si>
  <si>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</si>
  <si>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</si>
  <si>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</si>
  <si>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</si>
  <si>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</si>
  <si>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</si>
  <si>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</si>
  <si>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</si>
  <si>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</si>
  <si>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</si>
  <si>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</si>
  <si>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</si>
  <si>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</si>
  <si>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</si>
  <si>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</si>
  <si>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</si>
  <si>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</si>
  <si>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</si>
  <si>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</si>
  <si>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</si>
  <si>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</si>
  <si>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</si>
  <si>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</si>
  <si>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</si>
  <si>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</si>
  <si>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</si>
  <si>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</si>
  <si>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</si>
  <si>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</si>
  <si>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</si>
  <si>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t>https://www.eia.gov/outlooks/steo/tables/pdf/7atab.pdf</t>
  </si>
  <si>
    <t>Short-Term Energy Outlook</t>
  </si>
  <si>
    <t>Table 7</t>
  </si>
  <si>
    <t>March 2024</t>
  </si>
  <si>
    <t>2012 USD/2023 USD</t>
  </si>
  <si>
    <t>Wholesale Electricity Prices (dollars per megawatthour)</t>
  </si>
  <si>
    <t>ERCOT</t>
  </si>
  <si>
    <t>CAISO</t>
  </si>
  <si>
    <t>ISO-NE</t>
  </si>
  <si>
    <t>NYISO</t>
  </si>
  <si>
    <t>PJM</t>
  </si>
  <si>
    <t>SPP</t>
  </si>
  <si>
    <t>SERC</t>
  </si>
  <si>
    <t>FRCC</t>
  </si>
  <si>
    <t>Northwest</t>
  </si>
  <si>
    <t>Southwest</t>
  </si>
  <si>
    <t>2023$</t>
  </si>
  <si>
    <t>2012$</t>
  </si>
  <si>
    <t>MISO</t>
  </si>
  <si>
    <t>VT was not aligning with historical generation expectations, adjusted exports down to better align</t>
  </si>
  <si>
    <t>WV is expected to see the majority of their capacity retired due to 111 coal power plant standards. We assume that the coal retirements in-state lead to a reduction in state exports</t>
  </si>
  <si>
    <t>West Virginia: adjusted to reduce exports when coal power plants retire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</si>
</sst>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2">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b/>
      <sz val="9"/>
      <color theme="1"/>
      <name val="Calibri"/>
      <family val="2"/>
      <scheme val="minor"/>
    </font>
    <font>
      <sz val="10"/>
      <color rgb="FF000000"/>
      <name val="Times New Roman"/>
      <family val="1"/>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1">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0" fillId="0" borderId="10" applyNumberFormat="0" applyProtection="0">
      <alignment wrapText="1"/>
    </xf>
    <xf numFmtId="0" fontId="51" fillId="0" borderId="0"/>
  </cellStyleXfs>
  <cellXfs count="212">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49" fontId="0" fillId="0" borderId="0" xfId="0" applyNumberFormat="1" applyAlignment="1">
      <alignment horizontal="left"/>
    </xf>
    <xf numFmtId="2" fontId="0" fillId="3" borderId="0" xfId="10" applyNumberFormat="1" applyFont="1" applyFill="1"/>
    <xf numFmtId="0" fontId="0" fillId="0" borderId="0" xfId="10" applyNumberFormat="1" applyFont="1"/>
    <xf numFmtId="167" fontId="49" fillId="0"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6.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7"/>
  <sheetViews>
    <sheetView topLeftCell="A37" workbookViewId="0">
      <selection activeCell="A44" sqref="A44"/>
    </sheetView>
  </sheetViews>
  <sheetFormatPr defaultRowHeight="15"/>
  <cols>
    <col min="2" max="2" width="70.140625" customWidth="1"/>
    <col min="3" max="3" width="10.7109375" bestFit="1" customWidth="1"/>
    <col min="13" max="14" width="8.7109375" style="163"/>
  </cols>
  <sheetData>
    <row r="1" spans="1:13">
      <c r="A1" s="1" t="s">
        <v>0</v>
      </c>
      <c r="B1" s="85" t="s">
        <v>498</v>
      </c>
      <c r="C1" s="86">
        <v>45477</v>
      </c>
      <c r="D1" s="87"/>
      <c r="E1" s="87"/>
      <c r="F1" s="87"/>
      <c r="G1" s="87"/>
      <c r="H1" s="87"/>
      <c r="I1" s="87"/>
      <c r="J1" s="87"/>
      <c r="K1" s="85" t="s">
        <v>533</v>
      </c>
      <c r="L1" s="85" t="s">
        <v>535</v>
      </c>
      <c r="M1" s="163" t="s">
        <v>1053</v>
      </c>
    </row>
    <row r="2" spans="1:13">
      <c r="A2" s="1" t="s">
        <v>1</v>
      </c>
      <c r="B2" s="87" t="str">
        <f>LOOKUP(B1,K1:L50,L1:L50)</f>
        <v>MS</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193" t="s">
        <v>1065</v>
      </c>
      <c r="E22" s="87" t="s">
        <v>592</v>
      </c>
      <c r="K22" s="85" t="s">
        <v>500</v>
      </c>
      <c r="L22" s="85" t="s">
        <v>556</v>
      </c>
      <c r="M22" s="163" t="s">
        <v>1053</v>
      </c>
    </row>
    <row r="23" spans="2:13">
      <c r="B23" t="s">
        <v>1063</v>
      </c>
      <c r="E23" s="87">
        <v>2016</v>
      </c>
      <c r="K23" s="85" t="s">
        <v>499</v>
      </c>
      <c r="L23" s="85" t="s">
        <v>557</v>
      </c>
      <c r="M23" s="163" t="s">
        <v>1053</v>
      </c>
    </row>
    <row r="24" spans="2:13">
      <c r="B24" s="4" t="s">
        <v>1062</v>
      </c>
      <c r="E24" s="87" t="s">
        <v>593</v>
      </c>
      <c r="K24" s="85" t="s">
        <v>498</v>
      </c>
      <c r="L24" s="85" t="s">
        <v>558</v>
      </c>
      <c r="M24" s="163" t="s">
        <v>1053</v>
      </c>
    </row>
    <row r="25" spans="2:13">
      <c r="B25" t="s">
        <v>1064</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s="44" t="s">
        <v>1083</v>
      </c>
      <c r="K43" s="85" t="s">
        <v>491</v>
      </c>
      <c r="L43" s="85" t="s">
        <v>577</v>
      </c>
      <c r="M43" s="163" t="s">
        <v>1053</v>
      </c>
    </row>
    <row r="44" spans="1:13">
      <c r="K44" s="85" t="s">
        <v>490</v>
      </c>
      <c r="L44" s="85" t="s">
        <v>578</v>
      </c>
      <c r="M44" s="163" t="s">
        <v>1053</v>
      </c>
    </row>
    <row r="45" spans="1:13">
      <c r="A45" t="s">
        <v>119</v>
      </c>
      <c r="K45" s="85" t="s">
        <v>489</v>
      </c>
      <c r="L45" s="85" t="s">
        <v>579</v>
      </c>
      <c r="M45" s="163" t="s">
        <v>1053</v>
      </c>
    </row>
    <row r="46" spans="1:13">
      <c r="A46" t="s">
        <v>120</v>
      </c>
      <c r="K46" s="85" t="s">
        <v>488</v>
      </c>
      <c r="L46" s="85" t="s">
        <v>580</v>
      </c>
      <c r="M46" s="163" t="s">
        <v>1053</v>
      </c>
    </row>
    <row r="47" spans="1:13">
      <c r="A47" t="s">
        <v>121</v>
      </c>
      <c r="K47" s="85" t="s">
        <v>487</v>
      </c>
      <c r="L47" s="85" t="s">
        <v>581</v>
      </c>
      <c r="M47" s="163" t="s">
        <v>1053</v>
      </c>
    </row>
    <row r="48" spans="1:13">
      <c r="A48" t="s">
        <v>122</v>
      </c>
      <c r="K48" s="85" t="s">
        <v>486</v>
      </c>
      <c r="L48" s="85" t="s">
        <v>582</v>
      </c>
      <c r="M48" s="163" t="s">
        <v>1053</v>
      </c>
    </row>
    <row r="49" spans="1:13">
      <c r="A49" t="s">
        <v>123</v>
      </c>
      <c r="K49" s="85" t="s">
        <v>485</v>
      </c>
      <c r="L49" s="85" t="s">
        <v>583</v>
      </c>
      <c r="M49" s="163" t="s">
        <v>1053</v>
      </c>
    </row>
    <row r="50" spans="1:13">
      <c r="K50" s="85" t="s">
        <v>484</v>
      </c>
      <c r="L50" s="85" t="s">
        <v>584</v>
      </c>
      <c r="M50" s="163" t="s">
        <v>1053</v>
      </c>
    </row>
    <row r="51" spans="1:13">
      <c r="A51" t="s">
        <v>124</v>
      </c>
    </row>
    <row r="52" spans="1:13">
      <c r="A52" t="s">
        <v>125</v>
      </c>
    </row>
    <row r="54" spans="1:13">
      <c r="A54" t="s">
        <v>116</v>
      </c>
    </row>
    <row r="55" spans="1:13">
      <c r="A55" t="s">
        <v>117</v>
      </c>
    </row>
    <row r="56" spans="1:13">
      <c r="A56" t="s">
        <v>118</v>
      </c>
    </row>
    <row r="58" spans="1:13">
      <c r="A58" t="s">
        <v>134</v>
      </c>
    </row>
    <row r="59" spans="1:13">
      <c r="A59" t="s">
        <v>127</v>
      </c>
    </row>
    <row r="60" spans="1:13">
      <c r="A60" t="s">
        <v>126</v>
      </c>
    </row>
    <row r="62" spans="1:13">
      <c r="A62" s="1" t="s">
        <v>269</v>
      </c>
    </row>
    <row r="63" spans="1:13">
      <c r="A63" t="s">
        <v>270</v>
      </c>
    </row>
    <row r="64" spans="1:13">
      <c r="A64" t="s">
        <v>274</v>
      </c>
    </row>
    <row r="65" spans="1:2">
      <c r="A65" t="s">
        <v>271</v>
      </c>
    </row>
    <row r="67" spans="1:2">
      <c r="A67" s="1" t="s">
        <v>276</v>
      </c>
    </row>
    <row r="68" spans="1:2">
      <c r="A68" s="10">
        <v>2.931E-7</v>
      </c>
      <c r="B68" t="s">
        <v>275</v>
      </c>
    </row>
    <row r="69" spans="1:2">
      <c r="A69" s="11">
        <v>0.88711067149387013</v>
      </c>
      <c r="B69" t="s">
        <v>342</v>
      </c>
    </row>
    <row r="70" spans="1:2">
      <c r="A70" s="11">
        <v>0.84730412960844359</v>
      </c>
      <c r="B70" t="s">
        <v>341</v>
      </c>
    </row>
    <row r="71" spans="1:2">
      <c r="A71">
        <v>0.75350342301658668</v>
      </c>
      <c r="B71" t="s">
        <v>1066</v>
      </c>
    </row>
    <row r="72" spans="1:2">
      <c r="A72" s="90" t="s">
        <v>596</v>
      </c>
    </row>
    <row r="73" spans="1:2">
      <c r="A73" s="87" t="s">
        <v>597</v>
      </c>
    </row>
    <row r="74" spans="1:2">
      <c r="A74" s="87" t="s">
        <v>598</v>
      </c>
    </row>
    <row r="75" spans="1:2">
      <c r="A75" s="87"/>
    </row>
    <row r="76" spans="1:2">
      <c r="A76" s="87" t="s">
        <v>599</v>
      </c>
    </row>
    <row r="77" spans="1:2">
      <c r="A77" s="87" t="s">
        <v>600</v>
      </c>
    </row>
    <row r="78" spans="1:2">
      <c r="A78" s="87"/>
    </row>
    <row r="79" spans="1:2">
      <c r="A79" s="90" t="s">
        <v>601</v>
      </c>
    </row>
    <row r="80" spans="1:2">
      <c r="A80" s="87" t="s">
        <v>602</v>
      </c>
    </row>
    <row r="81" spans="1:1">
      <c r="A81" s="85" t="s">
        <v>603</v>
      </c>
    </row>
    <row r="82" spans="1:1">
      <c r="A82" s="87"/>
    </row>
    <row r="83" spans="1:1">
      <c r="A83" s="90" t="s">
        <v>604</v>
      </c>
    </row>
    <row r="84" spans="1:1">
      <c r="A84" s="87"/>
    </row>
    <row r="85" spans="1:1">
      <c r="A85" s="87" t="s">
        <v>605</v>
      </c>
    </row>
    <row r="86" spans="1:1">
      <c r="A86" s="87" t="s">
        <v>606</v>
      </c>
    </row>
    <row r="87" spans="1:1">
      <c r="A87" s="87"/>
    </row>
  </sheetData>
  <phoneticPr fontId="16" type="noConversion"/>
  <conditionalFormatting sqref="L1:M1048576">
    <cfRule type="duplicateValues" dxfId="6"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FE82B-7048-4C02-A32B-DC1DDEE4B880}">
  <dimension ref="A1:H65"/>
  <sheetViews>
    <sheetView topLeftCell="A23" workbookViewId="0">
      <selection activeCell="F22" sqref="F22"/>
    </sheetView>
  </sheetViews>
  <sheetFormatPr defaultRowHeight="15"/>
  <cols>
    <col min="1" max="1" width="51.42578125" bestFit="1" customWidth="1"/>
  </cols>
  <sheetData>
    <row r="1" spans="1:8">
      <c r="A1" t="s">
        <v>1067</v>
      </c>
      <c r="B1" t="s">
        <v>1078</v>
      </c>
      <c r="F1" t="s">
        <v>1079</v>
      </c>
    </row>
    <row r="2" spans="1:8">
      <c r="B2">
        <v>2023</v>
      </c>
      <c r="C2">
        <v>2024</v>
      </c>
      <c r="D2">
        <v>2025</v>
      </c>
      <c r="F2">
        <v>2023</v>
      </c>
      <c r="G2">
        <v>2024</v>
      </c>
      <c r="H2">
        <v>2025</v>
      </c>
    </row>
    <row r="3" spans="1:8">
      <c r="A3" t="s">
        <v>1068</v>
      </c>
      <c r="B3">
        <v>77</v>
      </c>
      <c r="C3">
        <v>37.450000000000003</v>
      </c>
      <c r="D3">
        <v>28.63</v>
      </c>
      <c r="F3" s="161">
        <f>B3*About!$A$71</f>
        <v>58.019763572277178</v>
      </c>
      <c r="G3" s="161">
        <f>C3*About!$A$71</f>
        <v>28.218703191971173</v>
      </c>
      <c r="H3" s="161">
        <f>D3*About!$A$71</f>
        <v>21.572803000964875</v>
      </c>
    </row>
    <row r="4" spans="1:8">
      <c r="A4" t="s">
        <v>1069</v>
      </c>
      <c r="B4">
        <v>60.17</v>
      </c>
      <c r="C4">
        <v>40.98</v>
      </c>
      <c r="D4">
        <v>43.33</v>
      </c>
      <c r="F4" s="161">
        <f>B4*About!$A$71</f>
        <v>45.338300962908022</v>
      </c>
      <c r="G4" s="161">
        <f>C4*About!$A$71</f>
        <v>30.878570275219719</v>
      </c>
      <c r="H4" s="161">
        <f>D4*About!$A$71</f>
        <v>32.6493033193087</v>
      </c>
    </row>
    <row r="5" spans="1:8">
      <c r="A5" t="s">
        <v>1070</v>
      </c>
      <c r="B5">
        <v>41.36</v>
      </c>
      <c r="C5">
        <v>54.34</v>
      </c>
      <c r="D5">
        <v>56.01</v>
      </c>
      <c r="F5" s="161">
        <f>B5*About!$A$71</f>
        <v>31.164901575966024</v>
      </c>
      <c r="G5" s="161">
        <f>C5*About!$A$71</f>
        <v>40.945376006721325</v>
      </c>
      <c r="H5" s="161">
        <f>D5*About!$A$71</f>
        <v>42.203726723159022</v>
      </c>
    </row>
    <row r="6" spans="1:8">
      <c r="A6" t="s">
        <v>1071</v>
      </c>
      <c r="B6">
        <v>37.96</v>
      </c>
      <c r="C6">
        <v>43.94</v>
      </c>
      <c r="D6">
        <v>46.67</v>
      </c>
      <c r="F6" s="161">
        <f>B6*About!$A$71</f>
        <v>28.60298993770963</v>
      </c>
      <c r="G6" s="161">
        <f>C6*About!$A$71</f>
        <v>33.108940407348818</v>
      </c>
      <c r="H6" s="161">
        <f>D6*About!$A$71</f>
        <v>35.166004752184101</v>
      </c>
    </row>
    <row r="7" spans="1:8">
      <c r="A7" t="s">
        <v>1072</v>
      </c>
      <c r="B7">
        <v>39.340000000000003</v>
      </c>
      <c r="C7">
        <v>38.81</v>
      </c>
      <c r="D7">
        <v>43.37</v>
      </c>
      <c r="F7" s="161">
        <f>B7*About!$A$71</f>
        <v>29.642824661472524</v>
      </c>
      <c r="G7" s="161">
        <f>C7*About!$A$71</f>
        <v>29.243467847273731</v>
      </c>
      <c r="H7" s="161">
        <f>D7*About!$A$71</f>
        <v>32.679443456229365</v>
      </c>
    </row>
    <row r="8" spans="1:8">
      <c r="A8" t="s">
        <v>1080</v>
      </c>
      <c r="B8">
        <v>34.42</v>
      </c>
      <c r="C8">
        <v>35.840000000000003</v>
      </c>
      <c r="D8">
        <v>41.59</v>
      </c>
      <c r="F8" s="161">
        <f>B8*About!$A$71</f>
        <v>25.935587820230914</v>
      </c>
      <c r="G8" s="161">
        <f>C8*About!$A$71</f>
        <v>27.005562680914469</v>
      </c>
      <c r="H8" s="161">
        <f>D8*About!$A$71</f>
        <v>31.338207363259844</v>
      </c>
    </row>
    <row r="9" spans="1:8">
      <c r="A9" t="s">
        <v>1073</v>
      </c>
      <c r="B9">
        <v>34.74</v>
      </c>
      <c r="C9">
        <v>38.729999999999997</v>
      </c>
      <c r="D9">
        <v>43.19</v>
      </c>
      <c r="F9" s="161">
        <f>B9*About!$A$71</f>
        <v>26.176708915596222</v>
      </c>
      <c r="G9" s="161">
        <f>C9*About!$A$71</f>
        <v>29.183187573432399</v>
      </c>
      <c r="H9" s="161">
        <f>D9*About!$A$71</f>
        <v>32.543812840086375</v>
      </c>
    </row>
    <row r="10" spans="1:8">
      <c r="A10" t="s">
        <v>1074</v>
      </c>
      <c r="B10">
        <v>32.26</v>
      </c>
      <c r="C10">
        <v>31.85</v>
      </c>
      <c r="D10">
        <v>34.78</v>
      </c>
      <c r="F10" s="161">
        <f>B10*About!$A$71</f>
        <v>24.308020426515085</v>
      </c>
      <c r="G10" s="161">
        <f>C10*About!$A$71</f>
        <v>23.999084023078286</v>
      </c>
      <c r="H10" s="161">
        <f>D10*About!$A$71</f>
        <v>26.206849052516887</v>
      </c>
    </row>
    <row r="11" spans="1:8">
      <c r="A11" t="s">
        <v>1075</v>
      </c>
      <c r="B11">
        <v>33.049999999999997</v>
      </c>
      <c r="C11">
        <v>34.369999999999997</v>
      </c>
      <c r="D11">
        <v>36.36</v>
      </c>
      <c r="F11" s="161">
        <f>B11*About!$A$71</f>
        <v>24.903288130698186</v>
      </c>
      <c r="G11" s="161">
        <f>C11*About!$A$71</f>
        <v>25.897912649080084</v>
      </c>
      <c r="H11" s="161">
        <f>D11*About!$A$71</f>
        <v>27.397384460883092</v>
      </c>
    </row>
    <row r="12" spans="1:8">
      <c r="A12" t="s">
        <v>1076</v>
      </c>
      <c r="B12">
        <v>81.61</v>
      </c>
      <c r="C12">
        <v>73.48</v>
      </c>
      <c r="D12">
        <v>57.97</v>
      </c>
      <c r="F12" s="161">
        <f>B12*About!$A$71</f>
        <v>61.493414352383638</v>
      </c>
      <c r="G12" s="161">
        <f>C12*About!$A$71</f>
        <v>55.367431523258794</v>
      </c>
      <c r="H12" s="161">
        <f>D12*About!$A$71</f>
        <v>43.680593432271529</v>
      </c>
    </row>
    <row r="13" spans="1:8">
      <c r="A13" t="s">
        <v>1077</v>
      </c>
      <c r="B13">
        <v>59.46</v>
      </c>
      <c r="C13">
        <v>38.659999999999997</v>
      </c>
      <c r="D13">
        <v>39.130000000000003</v>
      </c>
      <c r="F13" s="161">
        <f>B13*About!$A$71</f>
        <v>44.803313532566243</v>
      </c>
      <c r="G13" s="161">
        <f>C13*About!$A$71</f>
        <v>29.130442333821239</v>
      </c>
      <c r="H13" s="161">
        <f>D13*About!$A$71</f>
        <v>29.484588942639039</v>
      </c>
    </row>
    <row r="17" spans="1:6">
      <c r="D17">
        <v>2023</v>
      </c>
      <c r="E17">
        <v>2024</v>
      </c>
      <c r="F17">
        <v>2025</v>
      </c>
    </row>
    <row r="18" spans="1:6">
      <c r="A18" s="85" t="s">
        <v>533</v>
      </c>
      <c r="B18" s="85" t="s">
        <v>535</v>
      </c>
      <c r="C18" t="s">
        <v>1074</v>
      </c>
      <c r="D18" s="161">
        <f>SUMIFS(F$3:F$13,$A$3:$A$13,$C18)</f>
        <v>24.308020426515085</v>
      </c>
      <c r="E18" s="161">
        <f t="shared" ref="E18" si="0">SUMIFS(G$3:G$13,$A$3:$A$13,$C18)</f>
        <v>23.999084023078286</v>
      </c>
      <c r="F18" s="161">
        <f>SUMIFS(H$3:H$13,$A$3:$A$13,$C18)</f>
        <v>26.206849052516887</v>
      </c>
    </row>
    <row r="19" spans="1:6">
      <c r="A19" s="85" t="s">
        <v>531</v>
      </c>
      <c r="B19" s="85" t="s">
        <v>537</v>
      </c>
      <c r="C19" t="s">
        <v>1077</v>
      </c>
      <c r="D19" s="161">
        <f t="shared" ref="D19:D65" si="1">SUMIFS(F$3:F$13,$A$3:$A$13,$C19)</f>
        <v>44.803313532566243</v>
      </c>
      <c r="E19" s="161">
        <f t="shared" ref="E19:E65" si="2">SUMIFS(G$3:G$13,$A$3:$A$13,$C19)</f>
        <v>29.130442333821239</v>
      </c>
      <c r="F19" s="161">
        <f t="shared" ref="F19:F65" si="3">SUMIFS(H$3:H$13,$A$3:$A$13,$C19)</f>
        <v>29.484588942639039</v>
      </c>
    </row>
    <row r="20" spans="1:6">
      <c r="A20" s="85" t="s">
        <v>530</v>
      </c>
      <c r="B20" s="85" t="s">
        <v>538</v>
      </c>
      <c r="C20" t="s">
        <v>1080</v>
      </c>
      <c r="D20" s="161">
        <f t="shared" si="1"/>
        <v>25.935587820230914</v>
      </c>
      <c r="E20" s="161">
        <f t="shared" si="2"/>
        <v>27.005562680914469</v>
      </c>
      <c r="F20" s="161">
        <f t="shared" si="3"/>
        <v>31.338207363259844</v>
      </c>
    </row>
    <row r="21" spans="1:6">
      <c r="A21" s="85" t="s">
        <v>529</v>
      </c>
      <c r="B21" s="85" t="s">
        <v>539</v>
      </c>
      <c r="C21" t="s">
        <v>1069</v>
      </c>
      <c r="D21" s="161">
        <f t="shared" si="1"/>
        <v>45.338300962908022</v>
      </c>
      <c r="E21" s="161">
        <f t="shared" si="2"/>
        <v>30.878570275219719</v>
      </c>
      <c r="F21" s="161">
        <f t="shared" si="3"/>
        <v>32.6493033193087</v>
      </c>
    </row>
    <row r="22" spans="1:6">
      <c r="A22" s="85" t="s">
        <v>528</v>
      </c>
      <c r="B22" s="85" t="s">
        <v>540</v>
      </c>
      <c r="C22" t="s">
        <v>1077</v>
      </c>
      <c r="D22" s="161">
        <f t="shared" si="1"/>
        <v>44.803313532566243</v>
      </c>
      <c r="E22" s="161">
        <f t="shared" si="2"/>
        <v>29.130442333821239</v>
      </c>
      <c r="F22" s="161">
        <f>SUMIFS(H$3:H$13,$A$3:$A$13,$C22)</f>
        <v>29.484588942639039</v>
      </c>
    </row>
    <row r="23" spans="1:6">
      <c r="A23" s="85" t="s">
        <v>527</v>
      </c>
      <c r="B23" s="85" t="s">
        <v>541</v>
      </c>
      <c r="C23" t="s">
        <v>1070</v>
      </c>
      <c r="D23" s="161">
        <f t="shared" si="1"/>
        <v>31.164901575966024</v>
      </c>
      <c r="E23" s="161">
        <f t="shared" si="2"/>
        <v>40.945376006721325</v>
      </c>
      <c r="F23" s="161">
        <f t="shared" si="3"/>
        <v>42.203726723159022</v>
      </c>
    </row>
    <row r="24" spans="1:6">
      <c r="A24" s="85" t="s">
        <v>526</v>
      </c>
      <c r="B24" s="85" t="s">
        <v>542</v>
      </c>
      <c r="C24" t="s">
        <v>1072</v>
      </c>
      <c r="D24" s="161">
        <f t="shared" si="1"/>
        <v>29.642824661472524</v>
      </c>
      <c r="E24" s="161">
        <f t="shared" si="2"/>
        <v>29.243467847273731</v>
      </c>
      <c r="F24" s="161">
        <f t="shared" si="3"/>
        <v>32.679443456229365</v>
      </c>
    </row>
    <row r="25" spans="1:6">
      <c r="A25" s="85" t="s">
        <v>525</v>
      </c>
      <c r="B25" s="85" t="s">
        <v>543</v>
      </c>
      <c r="C25" t="s">
        <v>1074</v>
      </c>
      <c r="D25" s="161">
        <f t="shared" si="1"/>
        <v>24.308020426515085</v>
      </c>
      <c r="E25" s="161">
        <f t="shared" si="2"/>
        <v>23.999084023078286</v>
      </c>
      <c r="F25" s="161">
        <f t="shared" si="3"/>
        <v>26.206849052516887</v>
      </c>
    </row>
    <row r="26" spans="1:6">
      <c r="A26" s="85" t="s">
        <v>524</v>
      </c>
      <c r="B26" s="85" t="s">
        <v>544</v>
      </c>
      <c r="C26" t="s">
        <v>1074</v>
      </c>
      <c r="D26" s="161">
        <f t="shared" si="1"/>
        <v>24.308020426515085</v>
      </c>
      <c r="E26" s="161">
        <f t="shared" si="2"/>
        <v>23.999084023078286</v>
      </c>
      <c r="F26" s="161">
        <f t="shared" si="3"/>
        <v>26.206849052516887</v>
      </c>
    </row>
    <row r="27" spans="1:6">
      <c r="A27" s="85" t="s">
        <v>522</v>
      </c>
      <c r="B27" s="85" t="s">
        <v>546</v>
      </c>
      <c r="C27" t="s">
        <v>1076</v>
      </c>
      <c r="D27" s="161">
        <f t="shared" si="1"/>
        <v>61.493414352383638</v>
      </c>
      <c r="E27" s="161">
        <f t="shared" si="2"/>
        <v>55.367431523258794</v>
      </c>
      <c r="F27" s="161">
        <f t="shared" si="3"/>
        <v>43.680593432271529</v>
      </c>
    </row>
    <row r="28" spans="1:6">
      <c r="A28" s="85" t="s">
        <v>521</v>
      </c>
      <c r="B28" s="85" t="s">
        <v>547</v>
      </c>
      <c r="C28" t="s">
        <v>1080</v>
      </c>
      <c r="D28" s="161">
        <f t="shared" si="1"/>
        <v>25.935587820230914</v>
      </c>
      <c r="E28" s="161">
        <f t="shared" si="2"/>
        <v>27.005562680914469</v>
      </c>
      <c r="F28" s="161">
        <f t="shared" si="3"/>
        <v>31.338207363259844</v>
      </c>
    </row>
    <row r="29" spans="1:6">
      <c r="A29" s="85" t="s">
        <v>520</v>
      </c>
      <c r="B29" s="85" t="s">
        <v>548</v>
      </c>
      <c r="C29" t="s">
        <v>1080</v>
      </c>
      <c r="D29" s="161">
        <f t="shared" si="1"/>
        <v>25.935587820230914</v>
      </c>
      <c r="E29" s="161">
        <f t="shared" si="2"/>
        <v>27.005562680914469</v>
      </c>
      <c r="F29" s="161">
        <f t="shared" si="3"/>
        <v>31.338207363259844</v>
      </c>
    </row>
    <row r="30" spans="1:6">
      <c r="A30" s="85" t="s">
        <v>519</v>
      </c>
      <c r="B30" s="85" t="s">
        <v>549</v>
      </c>
      <c r="C30" t="s">
        <v>1080</v>
      </c>
      <c r="D30" s="161">
        <f t="shared" si="1"/>
        <v>25.935587820230914</v>
      </c>
      <c r="E30" s="161">
        <f t="shared" si="2"/>
        <v>27.005562680914469</v>
      </c>
      <c r="F30" s="161">
        <f t="shared" si="3"/>
        <v>31.338207363259844</v>
      </c>
    </row>
    <row r="31" spans="1:6">
      <c r="A31" s="85" t="s">
        <v>518</v>
      </c>
      <c r="B31" s="85" t="s">
        <v>550</v>
      </c>
      <c r="C31" t="s">
        <v>1073</v>
      </c>
      <c r="D31" s="161">
        <f t="shared" si="1"/>
        <v>26.176708915596222</v>
      </c>
      <c r="E31" s="161">
        <f t="shared" si="2"/>
        <v>29.183187573432399</v>
      </c>
      <c r="F31" s="161">
        <f t="shared" si="3"/>
        <v>32.543812840086375</v>
      </c>
    </row>
    <row r="32" spans="1:6">
      <c r="A32" s="85" t="s">
        <v>517</v>
      </c>
      <c r="B32" s="85" t="s">
        <v>551</v>
      </c>
      <c r="C32" t="s">
        <v>1074</v>
      </c>
      <c r="D32" s="161">
        <f t="shared" si="1"/>
        <v>24.308020426515085</v>
      </c>
      <c r="E32" s="161">
        <f t="shared" si="2"/>
        <v>23.999084023078286</v>
      </c>
      <c r="F32" s="161">
        <f t="shared" si="3"/>
        <v>26.206849052516887</v>
      </c>
    </row>
    <row r="33" spans="1:6">
      <c r="A33" s="85" t="s">
        <v>516</v>
      </c>
      <c r="B33" s="85" t="s">
        <v>552</v>
      </c>
      <c r="C33" t="s">
        <v>1080</v>
      </c>
      <c r="D33" s="161">
        <f t="shared" si="1"/>
        <v>25.935587820230914</v>
      </c>
      <c r="E33" s="161">
        <f t="shared" si="2"/>
        <v>27.005562680914469</v>
      </c>
      <c r="F33" s="161">
        <f t="shared" si="3"/>
        <v>31.338207363259844</v>
      </c>
    </row>
    <row r="34" spans="1:6">
      <c r="A34" s="85" t="s">
        <v>515</v>
      </c>
      <c r="B34" s="85" t="s">
        <v>553</v>
      </c>
      <c r="C34" t="s">
        <v>1070</v>
      </c>
      <c r="D34" s="161">
        <f t="shared" si="1"/>
        <v>31.164901575966024</v>
      </c>
      <c r="E34" s="161">
        <f t="shared" si="2"/>
        <v>40.945376006721325</v>
      </c>
      <c r="F34" s="161">
        <f t="shared" si="3"/>
        <v>42.203726723159022</v>
      </c>
    </row>
    <row r="35" spans="1:6">
      <c r="A35" s="85" t="s">
        <v>502</v>
      </c>
      <c r="B35" s="85" t="s">
        <v>554</v>
      </c>
      <c r="C35" t="s">
        <v>1072</v>
      </c>
      <c r="D35" s="161">
        <f t="shared" si="1"/>
        <v>29.642824661472524</v>
      </c>
      <c r="E35" s="161">
        <f t="shared" si="2"/>
        <v>29.243467847273731</v>
      </c>
      <c r="F35" s="161">
        <f t="shared" si="3"/>
        <v>32.679443456229365</v>
      </c>
    </row>
    <row r="36" spans="1:6">
      <c r="A36" s="85" t="s">
        <v>501</v>
      </c>
      <c r="B36" s="85" t="s">
        <v>555</v>
      </c>
      <c r="C36" t="s">
        <v>1070</v>
      </c>
      <c r="D36" s="161">
        <f t="shared" si="1"/>
        <v>31.164901575966024</v>
      </c>
      <c r="E36" s="161">
        <f t="shared" si="2"/>
        <v>40.945376006721325</v>
      </c>
      <c r="F36" s="161">
        <f t="shared" si="3"/>
        <v>42.203726723159022</v>
      </c>
    </row>
    <row r="37" spans="1:6">
      <c r="A37" s="85" t="s">
        <v>500</v>
      </c>
      <c r="B37" s="85" t="s">
        <v>556</v>
      </c>
      <c r="C37" t="s">
        <v>1080</v>
      </c>
      <c r="D37" s="161">
        <f t="shared" si="1"/>
        <v>25.935587820230914</v>
      </c>
      <c r="E37" s="161">
        <f t="shared" si="2"/>
        <v>27.005562680914469</v>
      </c>
      <c r="F37" s="161">
        <f t="shared" si="3"/>
        <v>31.338207363259844</v>
      </c>
    </row>
    <row r="38" spans="1:6">
      <c r="A38" s="85" t="s">
        <v>499</v>
      </c>
      <c r="B38" s="85" t="s">
        <v>557</v>
      </c>
      <c r="C38" t="s">
        <v>1080</v>
      </c>
      <c r="D38" s="161">
        <f t="shared" si="1"/>
        <v>25.935587820230914</v>
      </c>
      <c r="E38" s="161">
        <f t="shared" si="2"/>
        <v>27.005562680914469</v>
      </c>
      <c r="F38" s="161">
        <f t="shared" si="3"/>
        <v>31.338207363259844</v>
      </c>
    </row>
    <row r="39" spans="1:6">
      <c r="A39" s="85" t="s">
        <v>498</v>
      </c>
      <c r="B39" s="85" t="s">
        <v>558</v>
      </c>
      <c r="C39" t="s">
        <v>1080</v>
      </c>
      <c r="D39" s="161">
        <f t="shared" si="1"/>
        <v>25.935587820230914</v>
      </c>
      <c r="E39" s="161">
        <f t="shared" si="2"/>
        <v>27.005562680914469</v>
      </c>
      <c r="F39" s="161">
        <f t="shared" si="3"/>
        <v>31.338207363259844</v>
      </c>
    </row>
    <row r="40" spans="1:6">
      <c r="A40" s="85" t="s">
        <v>497</v>
      </c>
      <c r="B40" s="85" t="s">
        <v>559</v>
      </c>
      <c r="C40" t="s">
        <v>1080</v>
      </c>
      <c r="D40" s="161">
        <f t="shared" si="1"/>
        <v>25.935587820230914</v>
      </c>
      <c r="E40" s="161">
        <f t="shared" si="2"/>
        <v>27.005562680914469</v>
      </c>
      <c r="F40" s="161">
        <f t="shared" si="3"/>
        <v>31.338207363259844</v>
      </c>
    </row>
    <row r="41" spans="1:6">
      <c r="A41" s="85" t="s">
        <v>514</v>
      </c>
      <c r="B41" s="85" t="s">
        <v>560</v>
      </c>
      <c r="C41" t="s">
        <v>1076</v>
      </c>
      <c r="D41" s="161">
        <f t="shared" si="1"/>
        <v>61.493414352383638</v>
      </c>
      <c r="E41" s="161">
        <f t="shared" si="2"/>
        <v>55.367431523258794</v>
      </c>
      <c r="F41" s="161">
        <f t="shared" si="3"/>
        <v>43.680593432271529</v>
      </c>
    </row>
    <row r="42" spans="1:6">
      <c r="A42" s="85" t="s">
        <v>513</v>
      </c>
      <c r="B42" s="85" t="s">
        <v>561</v>
      </c>
      <c r="C42" t="s">
        <v>1073</v>
      </c>
      <c r="D42" s="161">
        <f t="shared" si="1"/>
        <v>26.176708915596222</v>
      </c>
      <c r="E42" s="161">
        <f t="shared" si="2"/>
        <v>29.183187573432399</v>
      </c>
      <c r="F42" s="161">
        <f t="shared" si="3"/>
        <v>32.543812840086375</v>
      </c>
    </row>
    <row r="43" spans="1:6">
      <c r="A43" s="85" t="s">
        <v>512</v>
      </c>
      <c r="B43" s="85" t="s">
        <v>562</v>
      </c>
      <c r="C43" t="s">
        <v>1076</v>
      </c>
      <c r="D43" s="161">
        <f t="shared" si="1"/>
        <v>61.493414352383638</v>
      </c>
      <c r="E43" s="161">
        <f t="shared" si="2"/>
        <v>55.367431523258794</v>
      </c>
      <c r="F43" s="161">
        <f t="shared" si="3"/>
        <v>43.680593432271529</v>
      </c>
    </row>
    <row r="44" spans="1:6">
      <c r="A44" s="85" t="s">
        <v>511</v>
      </c>
      <c r="B44" s="85" t="s">
        <v>563</v>
      </c>
      <c r="C44" t="s">
        <v>1070</v>
      </c>
      <c r="D44" s="161">
        <f t="shared" si="1"/>
        <v>31.164901575966024</v>
      </c>
      <c r="E44" s="161">
        <f t="shared" si="2"/>
        <v>40.945376006721325</v>
      </c>
      <c r="F44" s="161">
        <f t="shared" si="3"/>
        <v>42.203726723159022</v>
      </c>
    </row>
    <row r="45" spans="1:6">
      <c r="A45" s="85" t="s">
        <v>510</v>
      </c>
      <c r="B45" s="85" t="s">
        <v>564</v>
      </c>
      <c r="C45" t="s">
        <v>1072</v>
      </c>
      <c r="D45" s="161">
        <f t="shared" si="1"/>
        <v>29.642824661472524</v>
      </c>
      <c r="E45" s="161">
        <f t="shared" si="2"/>
        <v>29.243467847273731</v>
      </c>
      <c r="F45" s="161">
        <f t="shared" si="3"/>
        <v>32.679443456229365</v>
      </c>
    </row>
    <row r="46" spans="1:6">
      <c r="A46" s="85" t="s">
        <v>509</v>
      </c>
      <c r="B46" s="85" t="s">
        <v>565</v>
      </c>
      <c r="C46" t="s">
        <v>1077</v>
      </c>
      <c r="D46" s="161">
        <f t="shared" si="1"/>
        <v>44.803313532566243</v>
      </c>
      <c r="E46" s="161">
        <f t="shared" si="2"/>
        <v>29.130442333821239</v>
      </c>
      <c r="F46" s="161">
        <f t="shared" si="3"/>
        <v>29.484588942639039</v>
      </c>
    </row>
    <row r="47" spans="1:6">
      <c r="A47" s="85" t="s">
        <v>508</v>
      </c>
      <c r="B47" s="85" t="s">
        <v>566</v>
      </c>
      <c r="C47" t="s">
        <v>1071</v>
      </c>
      <c r="D47" s="161">
        <f t="shared" si="1"/>
        <v>28.60298993770963</v>
      </c>
      <c r="E47" s="161">
        <f t="shared" si="2"/>
        <v>33.108940407348818</v>
      </c>
      <c r="F47" s="161">
        <f t="shared" si="3"/>
        <v>35.166004752184101</v>
      </c>
    </row>
    <row r="48" spans="1:6">
      <c r="A48" s="85" t="s">
        <v>507</v>
      </c>
      <c r="B48" s="85" t="s">
        <v>567</v>
      </c>
      <c r="C48" t="s">
        <v>1072</v>
      </c>
      <c r="D48" s="161">
        <f t="shared" si="1"/>
        <v>29.642824661472524</v>
      </c>
      <c r="E48" s="161">
        <f t="shared" si="2"/>
        <v>29.243467847273731</v>
      </c>
      <c r="F48" s="161">
        <f t="shared" si="3"/>
        <v>32.679443456229365</v>
      </c>
    </row>
    <row r="49" spans="1:6">
      <c r="A49" s="85" t="s">
        <v>506</v>
      </c>
      <c r="B49" s="85" t="s">
        <v>568</v>
      </c>
      <c r="C49" t="s">
        <v>1080</v>
      </c>
      <c r="D49" s="161">
        <f t="shared" si="1"/>
        <v>25.935587820230914</v>
      </c>
      <c r="E49" s="161">
        <f t="shared" si="2"/>
        <v>27.005562680914469</v>
      </c>
      <c r="F49" s="161">
        <f t="shared" si="3"/>
        <v>31.338207363259844</v>
      </c>
    </row>
    <row r="50" spans="1:6">
      <c r="A50" s="85" t="s">
        <v>505</v>
      </c>
      <c r="B50" s="85" t="s">
        <v>569</v>
      </c>
      <c r="C50" t="s">
        <v>1072</v>
      </c>
      <c r="D50" s="161">
        <f t="shared" si="1"/>
        <v>29.642824661472524</v>
      </c>
      <c r="E50" s="161">
        <f t="shared" si="2"/>
        <v>29.243467847273731</v>
      </c>
      <c r="F50" s="161">
        <f t="shared" si="3"/>
        <v>32.679443456229365</v>
      </c>
    </row>
    <row r="51" spans="1:6">
      <c r="A51" s="85" t="s">
        <v>504</v>
      </c>
      <c r="B51" s="85" t="s">
        <v>570</v>
      </c>
      <c r="C51" t="s">
        <v>1073</v>
      </c>
      <c r="D51" s="161">
        <f t="shared" si="1"/>
        <v>26.176708915596222</v>
      </c>
      <c r="E51" s="161">
        <f t="shared" si="2"/>
        <v>29.183187573432399</v>
      </c>
      <c r="F51" s="161">
        <f t="shared" si="3"/>
        <v>32.543812840086375</v>
      </c>
    </row>
    <row r="52" spans="1:6">
      <c r="A52" s="85" t="s">
        <v>503</v>
      </c>
      <c r="B52" s="85" t="s">
        <v>571</v>
      </c>
      <c r="C52" t="s">
        <v>1076</v>
      </c>
      <c r="D52" s="161">
        <f t="shared" si="1"/>
        <v>61.493414352383638</v>
      </c>
      <c r="E52" s="161">
        <f t="shared" si="2"/>
        <v>55.367431523258794</v>
      </c>
      <c r="F52" s="161">
        <f t="shared" si="3"/>
        <v>43.680593432271529</v>
      </c>
    </row>
    <row r="53" spans="1:6">
      <c r="A53" s="85" t="s">
        <v>496</v>
      </c>
      <c r="B53" s="85" t="s">
        <v>572</v>
      </c>
      <c r="C53" t="s">
        <v>1072</v>
      </c>
      <c r="D53" s="161">
        <f t="shared" si="1"/>
        <v>29.642824661472524</v>
      </c>
      <c r="E53" s="161">
        <f t="shared" si="2"/>
        <v>29.243467847273731</v>
      </c>
      <c r="F53" s="161">
        <f t="shared" si="3"/>
        <v>32.679443456229365</v>
      </c>
    </row>
    <row r="54" spans="1:6">
      <c r="A54" s="85" t="s">
        <v>495</v>
      </c>
      <c r="B54" s="85" t="s">
        <v>573</v>
      </c>
      <c r="C54" t="s">
        <v>1070</v>
      </c>
      <c r="D54" s="161">
        <f t="shared" si="1"/>
        <v>31.164901575966024</v>
      </c>
      <c r="E54" s="161">
        <f t="shared" si="2"/>
        <v>40.945376006721325</v>
      </c>
      <c r="F54" s="161">
        <f t="shared" si="3"/>
        <v>42.203726723159022</v>
      </c>
    </row>
    <row r="55" spans="1:6">
      <c r="A55" s="85" t="s">
        <v>494</v>
      </c>
      <c r="B55" s="85" t="s">
        <v>574</v>
      </c>
      <c r="C55" t="s">
        <v>1074</v>
      </c>
      <c r="D55" s="161">
        <f t="shared" si="1"/>
        <v>24.308020426515085</v>
      </c>
      <c r="E55" s="161">
        <f t="shared" si="2"/>
        <v>23.999084023078286</v>
      </c>
      <c r="F55" s="161">
        <f t="shared" si="3"/>
        <v>26.206849052516887</v>
      </c>
    </row>
    <row r="56" spans="1:6">
      <c r="A56" s="85" t="s">
        <v>493</v>
      </c>
      <c r="B56" s="85" t="s">
        <v>575</v>
      </c>
      <c r="C56" t="s">
        <v>1073</v>
      </c>
      <c r="D56" s="161">
        <f t="shared" si="1"/>
        <v>26.176708915596222</v>
      </c>
      <c r="E56" s="161">
        <f t="shared" si="2"/>
        <v>29.183187573432399</v>
      </c>
      <c r="F56" s="161">
        <f t="shared" si="3"/>
        <v>32.543812840086375</v>
      </c>
    </row>
    <row r="57" spans="1:6">
      <c r="A57" s="85" t="s">
        <v>492</v>
      </c>
      <c r="B57" s="85" t="s">
        <v>576</v>
      </c>
      <c r="C57" t="s">
        <v>1074</v>
      </c>
      <c r="D57" s="161">
        <f t="shared" si="1"/>
        <v>24.308020426515085</v>
      </c>
      <c r="E57" s="161">
        <f t="shared" si="2"/>
        <v>23.999084023078286</v>
      </c>
      <c r="F57" s="161">
        <f t="shared" si="3"/>
        <v>26.206849052516887</v>
      </c>
    </row>
    <row r="58" spans="1:6">
      <c r="A58" s="85" t="s">
        <v>491</v>
      </c>
      <c r="B58" s="85" t="s">
        <v>577</v>
      </c>
      <c r="C58" t="s">
        <v>1068</v>
      </c>
      <c r="D58" s="161">
        <f t="shared" si="1"/>
        <v>58.019763572277178</v>
      </c>
      <c r="E58" s="161">
        <f t="shared" si="2"/>
        <v>28.218703191971173</v>
      </c>
      <c r="F58" s="161">
        <f t="shared" si="3"/>
        <v>21.572803000964875</v>
      </c>
    </row>
    <row r="59" spans="1:6">
      <c r="A59" s="85" t="s">
        <v>490</v>
      </c>
      <c r="B59" s="85" t="s">
        <v>578</v>
      </c>
      <c r="C59" t="s">
        <v>1077</v>
      </c>
      <c r="D59" s="161">
        <f t="shared" si="1"/>
        <v>44.803313532566243</v>
      </c>
      <c r="E59" s="161">
        <f t="shared" si="2"/>
        <v>29.130442333821239</v>
      </c>
      <c r="F59" s="161">
        <f t="shared" si="3"/>
        <v>29.484588942639039</v>
      </c>
    </row>
    <row r="60" spans="1:6">
      <c r="A60" s="85" t="s">
        <v>489</v>
      </c>
      <c r="B60" s="85" t="s">
        <v>579</v>
      </c>
      <c r="C60" t="s">
        <v>1070</v>
      </c>
      <c r="D60" s="161">
        <f t="shared" si="1"/>
        <v>31.164901575966024</v>
      </c>
      <c r="E60" s="161">
        <f t="shared" si="2"/>
        <v>40.945376006721325</v>
      </c>
      <c r="F60" s="161">
        <f t="shared" si="3"/>
        <v>42.203726723159022</v>
      </c>
    </row>
    <row r="61" spans="1:6">
      <c r="A61" s="85" t="s">
        <v>488</v>
      </c>
      <c r="B61" s="85" t="s">
        <v>580</v>
      </c>
      <c r="C61" t="s">
        <v>1072</v>
      </c>
      <c r="D61" s="161">
        <f t="shared" si="1"/>
        <v>29.642824661472524</v>
      </c>
      <c r="E61" s="161">
        <f t="shared" si="2"/>
        <v>29.243467847273731</v>
      </c>
      <c r="F61" s="161">
        <f t="shared" si="3"/>
        <v>32.679443456229365</v>
      </c>
    </row>
    <row r="62" spans="1:6">
      <c r="A62" s="85" t="s">
        <v>487</v>
      </c>
      <c r="B62" s="85" t="s">
        <v>581</v>
      </c>
      <c r="C62" t="s">
        <v>1076</v>
      </c>
      <c r="D62" s="161">
        <f t="shared" si="1"/>
        <v>61.493414352383638</v>
      </c>
      <c r="E62" s="161">
        <f t="shared" si="2"/>
        <v>55.367431523258794</v>
      </c>
      <c r="F62" s="161">
        <f t="shared" si="3"/>
        <v>43.680593432271529</v>
      </c>
    </row>
    <row r="63" spans="1:6">
      <c r="A63" s="85" t="s">
        <v>486</v>
      </c>
      <c r="B63" s="85" t="s">
        <v>582</v>
      </c>
      <c r="C63" t="s">
        <v>1072</v>
      </c>
      <c r="D63" s="161">
        <f t="shared" si="1"/>
        <v>29.642824661472524</v>
      </c>
      <c r="E63" s="161">
        <f t="shared" si="2"/>
        <v>29.243467847273731</v>
      </c>
      <c r="F63" s="161">
        <f t="shared" si="3"/>
        <v>32.679443456229365</v>
      </c>
    </row>
    <row r="64" spans="1:6">
      <c r="A64" s="85" t="s">
        <v>485</v>
      </c>
      <c r="B64" s="85" t="s">
        <v>583</v>
      </c>
      <c r="C64" t="s">
        <v>1080</v>
      </c>
      <c r="D64" s="161">
        <f t="shared" si="1"/>
        <v>25.935587820230914</v>
      </c>
      <c r="E64" s="161">
        <f t="shared" si="2"/>
        <v>27.005562680914469</v>
      </c>
      <c r="F64" s="161">
        <f t="shared" si="3"/>
        <v>31.338207363259844</v>
      </c>
    </row>
    <row r="65" spans="1:6">
      <c r="A65" s="85" t="s">
        <v>484</v>
      </c>
      <c r="B65" s="85" t="s">
        <v>584</v>
      </c>
      <c r="C65" t="s">
        <v>1076</v>
      </c>
      <c r="D65" s="161">
        <f t="shared" si="1"/>
        <v>61.493414352383638</v>
      </c>
      <c r="E65" s="161">
        <f t="shared" si="2"/>
        <v>55.367431523258794</v>
      </c>
      <c r="F65" s="161">
        <f t="shared" si="3"/>
        <v>43.680593432271529</v>
      </c>
    </row>
  </sheetData>
  <conditionalFormatting sqref="B18:B65">
    <cfRule type="duplicateValues" dxfId="5" priority="4"/>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5"/>
  <cols>
    <col min="4" max="4" width="13.570312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7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7"/>
      <c r="C112" s="197"/>
      <c r="D112" s="197"/>
      <c r="E112" s="197"/>
      <c r="F112" s="197"/>
      <c r="G112" s="197"/>
      <c r="H112" s="197"/>
      <c r="I112" s="197"/>
      <c r="J112" s="197"/>
      <c r="K112" s="197"/>
      <c r="L112" s="197"/>
      <c r="M112" s="197"/>
      <c r="N112" s="197"/>
      <c r="O112" s="197"/>
      <c r="P112" s="197"/>
      <c r="Q112" s="197"/>
      <c r="R112" s="197"/>
      <c r="S112" s="197"/>
      <c r="T112" s="197"/>
      <c r="U112" s="197"/>
      <c r="V112" s="197"/>
      <c r="W112" s="197"/>
      <c r="X112" s="197"/>
      <c r="Y112" s="197"/>
      <c r="Z112" s="197"/>
      <c r="AA112" s="197"/>
      <c r="AB112" s="197"/>
      <c r="AC112" s="197"/>
      <c r="AD112" s="197"/>
      <c r="AE112" s="197"/>
      <c r="AF112" s="197"/>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8"/>
      <c r="C500" s="197"/>
      <c r="D500" s="197"/>
      <c r="E500" s="197"/>
      <c r="F500" s="197"/>
      <c r="G500" s="197"/>
      <c r="H500" s="197"/>
      <c r="I500" s="197"/>
      <c r="J500" s="197"/>
      <c r="K500" s="197"/>
      <c r="L500" s="197"/>
      <c r="M500" s="197"/>
      <c r="N500" s="197"/>
      <c r="O500" s="197"/>
      <c r="P500" s="197"/>
      <c r="Q500" s="197"/>
      <c r="R500" s="197"/>
      <c r="S500" s="197"/>
      <c r="T500" s="197"/>
      <c r="U500" s="197"/>
      <c r="V500" s="197"/>
      <c r="W500" s="197"/>
      <c r="X500" s="197"/>
      <c r="Y500" s="197"/>
      <c r="Z500" s="197"/>
      <c r="AA500" s="197"/>
      <c r="AB500" s="197"/>
      <c r="AC500" s="197"/>
      <c r="AD500" s="197"/>
      <c r="AE500" s="197"/>
      <c r="AF500" s="197"/>
      <c r="AG500" s="197"/>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7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85156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c r="B34" s="16" t="s">
        <v>24</v>
      </c>
    </row>
    <row r="35" spans="1:34">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75" thickBot="1"/>
    <row r="39" spans="1:34">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c r="B40" s="7" t="s">
        <v>307</v>
      </c>
    </row>
    <row r="41" spans="1:34">
      <c r="B41" s="7" t="s">
        <v>280</v>
      </c>
    </row>
    <row r="42" spans="1:34">
      <c r="B42" s="7" t="s">
        <v>31</v>
      </c>
    </row>
    <row r="43" spans="1:34">
      <c r="B43" s="7" t="s">
        <v>30</v>
      </c>
    </row>
    <row r="44" spans="1:34">
      <c r="B44" s="7" t="s">
        <v>308</v>
      </c>
    </row>
    <row r="45" spans="1:34">
      <c r="B45" s="7" t="s">
        <v>309</v>
      </c>
    </row>
    <row r="46" spans="1:34">
      <c r="B46" s="7" t="s">
        <v>310</v>
      </c>
    </row>
    <row r="112" spans="2:34"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c r="AH112" s="199"/>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00" spans="2:34" ht="15" customHeight="1">
      <c r="B500" s="200"/>
      <c r="C500" s="199"/>
      <c r="D500" s="199"/>
      <c r="E500" s="199"/>
      <c r="F500" s="199"/>
      <c r="G500" s="199"/>
      <c r="H500" s="199"/>
      <c r="I500" s="199"/>
      <c r="J500" s="199"/>
      <c r="K500" s="199"/>
      <c r="L500" s="199"/>
      <c r="M500" s="199"/>
      <c r="N500" s="199"/>
      <c r="O500" s="199"/>
      <c r="P500" s="199"/>
      <c r="Q500" s="199"/>
      <c r="R500" s="199"/>
      <c r="S500" s="199"/>
      <c r="T500" s="199"/>
      <c r="U500" s="199"/>
      <c r="V500" s="199"/>
      <c r="W500" s="199"/>
      <c r="X500" s="199"/>
      <c r="Y500" s="199"/>
      <c r="Z500" s="199"/>
      <c r="AA500" s="199"/>
      <c r="AB500" s="199"/>
      <c r="AC500" s="199"/>
      <c r="AD500" s="199"/>
      <c r="AE500" s="199"/>
      <c r="AF500" s="199"/>
      <c r="AG500"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5"/>
  <cols>
    <col min="1" max="1" width="26.28515625" customWidth="1"/>
  </cols>
  <sheetData>
    <row r="1" spans="1:47" ht="21">
      <c r="A1" s="34" t="s">
        <v>329</v>
      </c>
    </row>
    <row r="2" spans="1:47" ht="21">
      <c r="A2" s="34" t="s">
        <v>37</v>
      </c>
    </row>
    <row r="3" spans="1:47" ht="21">
      <c r="A3" s="34" t="s">
        <v>330</v>
      </c>
    </row>
    <row r="4" spans="1:47" ht="21">
      <c r="A4" s="34" t="s">
        <v>38</v>
      </c>
    </row>
    <row r="7" spans="1:47" ht="18.7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7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7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7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7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7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7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7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7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7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7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7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7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7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40625" defaultRowHeight="15"/>
  <cols>
    <col min="1" max="1" width="28.7109375" customWidth="1"/>
    <col min="2" max="13" width="15.7109375" customWidth="1"/>
    <col min="14" max="14" width="27.425781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7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01" t="s">
        <v>408</v>
      </c>
      <c r="C146" s="202"/>
      <c r="D146" s="202"/>
      <c r="E146" s="202"/>
      <c r="F146" s="202"/>
      <c r="G146" s="202"/>
      <c r="H146" s="202"/>
      <c r="I146" s="202"/>
      <c r="J146" s="202"/>
      <c r="K146" s="202"/>
      <c r="L146" s="202"/>
      <c r="M146" s="202"/>
      <c r="N146" s="202"/>
      <c r="O146" s="202"/>
      <c r="P146" s="202"/>
      <c r="Q146" s="202"/>
      <c r="R146" s="202"/>
      <c r="S146" s="202"/>
      <c r="T146" s="202"/>
      <c r="U146" s="202"/>
      <c r="V146" s="202"/>
      <c r="W146" s="202"/>
      <c r="X146" s="202"/>
      <c r="Y146" s="202"/>
      <c r="Z146" s="202"/>
      <c r="AA146" s="202"/>
      <c r="AB146" s="202"/>
      <c r="AC146" s="202"/>
      <c r="AD146" s="202"/>
      <c r="AE146" s="202"/>
      <c r="AF146" s="202"/>
      <c r="AG146" s="202"/>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75" thickBot="1"/>
    <row r="146" spans="2:2" ht="36.7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554687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c r="B38" s="16" t="s">
        <v>170</v>
      </c>
    </row>
    <row r="39" spans="1:34">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c r="B48" s="16" t="s">
        <v>184</v>
      </c>
    </row>
    <row r="49" spans="1:34">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3" t="s">
        <v>182</v>
      </c>
      <c r="C112" s="204">
        <v>12.999203</v>
      </c>
      <c r="D112" s="204">
        <v>13.756338</v>
      </c>
      <c r="E112" s="204">
        <v>14.272468</v>
      </c>
      <c r="F112" s="204">
        <v>13.87274</v>
      </c>
      <c r="G112" s="204">
        <v>13.379066999999999</v>
      </c>
      <c r="H112" s="204">
        <v>13.404615</v>
      </c>
      <c r="I112" s="204">
        <v>13.498896999999999</v>
      </c>
      <c r="J112" s="204">
        <v>13.628196000000001</v>
      </c>
      <c r="K112" s="204">
        <v>13.736962</v>
      </c>
      <c r="L112" s="204">
        <v>13.932218000000001</v>
      </c>
      <c r="M112" s="204">
        <v>14.950908999999999</v>
      </c>
      <c r="N112" s="204">
        <v>15.044097000000001</v>
      </c>
      <c r="O112" s="204">
        <v>15.321702</v>
      </c>
      <c r="P112" s="204">
        <v>15.516894000000001</v>
      </c>
      <c r="Q112" s="204">
        <v>15.691060999999999</v>
      </c>
      <c r="R112" s="204">
        <v>15.773815000000001</v>
      </c>
      <c r="S112" s="204">
        <v>15.950137</v>
      </c>
      <c r="T112" s="204">
        <v>16.117809000000001</v>
      </c>
      <c r="U112" s="204">
        <v>16.291615</v>
      </c>
      <c r="V112" s="204">
        <v>16.466549000000001</v>
      </c>
      <c r="W112" s="204">
        <v>16.700437999999998</v>
      </c>
      <c r="X112" s="204">
        <v>16.943705000000001</v>
      </c>
      <c r="Y112" s="204">
        <v>17.277073000000001</v>
      </c>
      <c r="Z112" s="204">
        <v>17.574244</v>
      </c>
      <c r="AA112" s="204">
        <v>17.982026999999999</v>
      </c>
      <c r="AB112" s="204">
        <v>18.336407000000001</v>
      </c>
      <c r="AC112" s="204">
        <v>18.741672999999999</v>
      </c>
      <c r="AD112" s="204">
        <v>19.208071</v>
      </c>
      <c r="AE112" s="204">
        <v>19.600466000000001</v>
      </c>
      <c r="AF112" s="204">
        <v>20.057380999999999</v>
      </c>
      <c r="AG112" s="204">
        <v>20.632099</v>
      </c>
      <c r="AH112" s="205">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75" thickBot="1"/>
    <row r="146" spans="2:34">
      <c r="B146" s="206" t="s">
        <v>305</v>
      </c>
      <c r="C146" s="207"/>
      <c r="D146" s="207"/>
      <c r="E146" s="207"/>
      <c r="F146" s="207"/>
      <c r="G146" s="207"/>
      <c r="H146" s="207"/>
      <c r="I146" s="207"/>
      <c r="J146" s="207"/>
      <c r="K146" s="207"/>
      <c r="L146" s="207"/>
      <c r="M146" s="207"/>
      <c r="N146" s="207"/>
      <c r="O146" s="207"/>
      <c r="P146" s="207"/>
      <c r="Q146" s="207"/>
      <c r="R146" s="207"/>
      <c r="S146" s="207"/>
      <c r="T146" s="207"/>
      <c r="U146" s="207"/>
      <c r="V146" s="207"/>
      <c r="W146" s="207"/>
      <c r="X146" s="207"/>
      <c r="Y146" s="207"/>
      <c r="Z146" s="207"/>
      <c r="AA146" s="207"/>
      <c r="AB146" s="207"/>
      <c r="AC146" s="207"/>
      <c r="AD146" s="207"/>
      <c r="AE146" s="207"/>
      <c r="AF146" s="207"/>
      <c r="AG146" s="207"/>
      <c r="AH146" s="30"/>
    </row>
    <row r="147" spans="2:34">
      <c r="B147" s="7" t="s">
        <v>284</v>
      </c>
    </row>
    <row r="148" spans="2:34">
      <c r="B148" s="7" t="s">
        <v>285</v>
      </c>
    </row>
    <row r="149" spans="2:34">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5"/>
  <cols>
    <col min="1" max="1" width="8.710937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5"/>
  <cols>
    <col min="2" max="2" width="28.42578125" customWidth="1"/>
    <col min="3" max="3" width="14.8554687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5"/>
  <cols>
    <col min="2" max="2" width="12.42578125" customWidth="1"/>
    <col min="23" max="23" width="15.85546875" bestFit="1" customWidth="1"/>
  </cols>
  <sheetData>
    <row r="1" spans="1:30" ht="15.7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7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7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7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7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7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7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7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7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7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7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7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7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7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7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7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7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7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7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7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7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7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7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7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7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7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7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7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7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7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7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7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7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7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7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7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7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7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7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7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7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7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7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7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7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7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7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7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7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7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7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7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7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7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7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7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7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7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7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7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7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7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7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7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7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7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7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7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7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7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7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7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7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7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7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7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7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7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7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7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7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7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7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7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7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7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7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7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7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7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7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7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7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7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7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7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2578125" defaultRowHeight="15" customHeight="1"/>
  <cols>
    <col min="1" max="1" width="7.85546875" style="92" customWidth="1"/>
    <col min="2" max="2" width="14.42578125" style="92"/>
    <col min="3" max="3" width="21.85546875" style="92" customWidth="1"/>
    <col min="4" max="4" width="14.42578125" style="92"/>
    <col min="5" max="5" width="25.28515625" style="92" customWidth="1"/>
    <col min="6" max="6" width="20.7109375" style="92" customWidth="1"/>
    <col min="7" max="9" width="14.42578125" style="92"/>
    <col min="10" max="10" width="24.7109375" style="92" customWidth="1"/>
    <col min="11" max="16384" width="14.42578125" style="92"/>
  </cols>
  <sheetData>
    <row r="1" spans="1:33">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8" t="s">
        <v>608</v>
      </c>
      <c r="B3" s="209"/>
      <c r="C3" s="209"/>
      <c r="D3" s="209"/>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5.5">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2578125" defaultRowHeight="15" customHeight="1"/>
  <cols>
    <col min="1" max="63" width="11.42578125" style="92" customWidth="1"/>
    <col min="64" max="16384" width="14.42578125" style="92"/>
  </cols>
  <sheetData>
    <row r="1" spans="1:63">
      <c r="A1" s="95" t="s">
        <v>844</v>
      </c>
    </row>
    <row r="2" spans="1:63">
      <c r="A2" s="91" t="s">
        <v>845</v>
      </c>
    </row>
    <row r="3" spans="1:63">
      <c r="A3" s="119" t="s">
        <v>846</v>
      </c>
      <c r="B3" s="119"/>
      <c r="C3" s="119"/>
    </row>
    <row r="5" spans="1:63">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c r="A6" s="91" t="s">
        <v>847</v>
      </c>
      <c r="B6" s="91" t="str">
        <f>About!B2</f>
        <v>MS</v>
      </c>
      <c r="C6" s="91">
        <f t="shared" ref="C6:AE6" si="1">SUMIFS(C$20:C$119,$B$20:$B$119,$B$6,$A$20:$A$119,$A$6)</f>
        <v>10791733</v>
      </c>
      <c r="D6" s="91">
        <f t="shared" si="1"/>
        <v>11108581</v>
      </c>
      <c r="E6" s="91">
        <f t="shared" si="1"/>
        <v>14274106</v>
      </c>
      <c r="F6" s="91">
        <f t="shared" si="1"/>
        <v>13211682</v>
      </c>
      <c r="G6" s="91">
        <f t="shared" si="1"/>
        <v>12410270</v>
      </c>
      <c r="H6" s="91">
        <f t="shared" si="1"/>
        <v>13646931</v>
      </c>
      <c r="I6" s="91">
        <f t="shared" si="1"/>
        <v>13231391</v>
      </c>
      <c r="J6" s="91">
        <f t="shared" si="1"/>
        <v>11253984</v>
      </c>
      <c r="K6" s="91">
        <f t="shared" si="1"/>
        <v>13075003</v>
      </c>
      <c r="L6" s="91">
        <f t="shared" si="1"/>
        <v>14605799</v>
      </c>
      <c r="M6" s="91">
        <f t="shared" si="1"/>
        <v>13214383</v>
      </c>
      <c r="N6" s="91">
        <f t="shared" si="1"/>
        <v>0</v>
      </c>
      <c r="O6" s="91">
        <f t="shared" si="1"/>
        <v>7704961</v>
      </c>
      <c r="P6" s="91">
        <f t="shared" si="1"/>
        <v>10562162</v>
      </c>
      <c r="Q6" s="91">
        <f t="shared" si="1"/>
        <v>8018602</v>
      </c>
      <c r="R6" s="91">
        <f t="shared" si="1"/>
        <v>6092172</v>
      </c>
      <c r="S6" s="91">
        <f t="shared" si="1"/>
        <v>5997499</v>
      </c>
      <c r="T6" s="91">
        <f t="shared" si="1"/>
        <v>3894890</v>
      </c>
      <c r="U6" s="91">
        <f t="shared" si="1"/>
        <v>5054916</v>
      </c>
      <c r="V6" s="91">
        <f t="shared" si="1"/>
        <v>2575483</v>
      </c>
      <c r="W6" s="91">
        <f t="shared" si="1"/>
        <v>503319</v>
      </c>
      <c r="X6" s="91">
        <f t="shared" si="1"/>
        <v>2882995</v>
      </c>
      <c r="Y6" s="91">
        <f t="shared" si="1"/>
        <v>0</v>
      </c>
      <c r="Z6" s="91">
        <f t="shared" si="1"/>
        <v>1097948</v>
      </c>
      <c r="AA6" s="91">
        <f t="shared" si="1"/>
        <v>0</v>
      </c>
      <c r="AB6" s="91">
        <f t="shared" si="1"/>
        <v>0</v>
      </c>
      <c r="AC6" s="91">
        <f t="shared" si="1"/>
        <v>0</v>
      </c>
      <c r="AD6" s="91">
        <f t="shared" si="1"/>
        <v>0</v>
      </c>
      <c r="AE6" s="91">
        <f t="shared" si="1"/>
        <v>0</v>
      </c>
      <c r="AF6" s="119">
        <f t="shared" ref="AF6:BK7" si="2">AE6</f>
        <v>0</v>
      </c>
      <c r="AG6" s="119">
        <f t="shared" si="2"/>
        <v>0</v>
      </c>
      <c r="AH6" s="119">
        <f t="shared" si="2"/>
        <v>0</v>
      </c>
      <c r="AI6" s="119">
        <f t="shared" si="2"/>
        <v>0</v>
      </c>
      <c r="AJ6" s="119">
        <f t="shared" si="2"/>
        <v>0</v>
      </c>
      <c r="AK6" s="119">
        <f t="shared" si="2"/>
        <v>0</v>
      </c>
      <c r="AL6" s="119">
        <f t="shared" si="2"/>
        <v>0</v>
      </c>
      <c r="AM6" s="119">
        <f t="shared" si="2"/>
        <v>0</v>
      </c>
      <c r="AN6" s="119">
        <f t="shared" si="2"/>
        <v>0</v>
      </c>
      <c r="AO6" s="119">
        <f t="shared" si="2"/>
        <v>0</v>
      </c>
      <c r="AP6" s="119">
        <f t="shared" si="2"/>
        <v>0</v>
      </c>
      <c r="AQ6" s="119">
        <f t="shared" si="2"/>
        <v>0</v>
      </c>
      <c r="AR6" s="119">
        <f t="shared" si="2"/>
        <v>0</v>
      </c>
      <c r="AS6" s="119">
        <f t="shared" si="2"/>
        <v>0</v>
      </c>
      <c r="AT6" s="119">
        <f t="shared" si="2"/>
        <v>0</v>
      </c>
      <c r="AU6" s="119">
        <f t="shared" si="2"/>
        <v>0</v>
      </c>
      <c r="AV6" s="119">
        <f t="shared" si="2"/>
        <v>0</v>
      </c>
      <c r="AW6" s="119">
        <f t="shared" si="2"/>
        <v>0</v>
      </c>
      <c r="AX6" s="119">
        <f t="shared" si="2"/>
        <v>0</v>
      </c>
      <c r="AY6" s="119">
        <f t="shared" si="2"/>
        <v>0</v>
      </c>
      <c r="AZ6" s="119">
        <f t="shared" si="2"/>
        <v>0</v>
      </c>
      <c r="BA6" s="119">
        <f t="shared" si="2"/>
        <v>0</v>
      </c>
      <c r="BB6" s="119">
        <f t="shared" si="2"/>
        <v>0</v>
      </c>
      <c r="BC6" s="119">
        <f t="shared" si="2"/>
        <v>0</v>
      </c>
      <c r="BD6" s="119">
        <f t="shared" si="2"/>
        <v>0</v>
      </c>
      <c r="BE6" s="119">
        <f t="shared" si="2"/>
        <v>0</v>
      </c>
      <c r="BF6" s="119">
        <f t="shared" si="2"/>
        <v>0</v>
      </c>
      <c r="BG6" s="119">
        <f t="shared" si="2"/>
        <v>0</v>
      </c>
      <c r="BH6" s="119">
        <f t="shared" si="2"/>
        <v>0</v>
      </c>
      <c r="BI6" s="119">
        <f t="shared" si="2"/>
        <v>0</v>
      </c>
      <c r="BJ6" s="119">
        <f t="shared" si="2"/>
        <v>0</v>
      </c>
      <c r="BK6" s="119">
        <f t="shared" si="2"/>
        <v>0</v>
      </c>
    </row>
    <row r="7" spans="1:63">
      <c r="A7" s="91" t="s">
        <v>848</v>
      </c>
      <c r="B7" s="91" t="str">
        <f>About!B2</f>
        <v>MS</v>
      </c>
      <c r="C7" s="91">
        <f t="shared" ref="C7:AE7" si="3">SUMIFS(C$20:C$119,$B$20:$B$119,$B$7,$A$20:$A$119,$A$7)</f>
        <v>0</v>
      </c>
      <c r="D7" s="91">
        <f t="shared" si="3"/>
        <v>0</v>
      </c>
      <c r="E7" s="91">
        <f t="shared" si="3"/>
        <v>0</v>
      </c>
      <c r="F7" s="91">
        <f t="shared" si="3"/>
        <v>0</v>
      </c>
      <c r="G7" s="91">
        <f t="shared" si="3"/>
        <v>0</v>
      </c>
      <c r="H7" s="91">
        <f t="shared" si="3"/>
        <v>0</v>
      </c>
      <c r="I7" s="91">
        <f t="shared" si="3"/>
        <v>0</v>
      </c>
      <c r="J7" s="91">
        <f t="shared" si="3"/>
        <v>0</v>
      </c>
      <c r="K7" s="91">
        <f t="shared" si="3"/>
        <v>0</v>
      </c>
      <c r="L7" s="91">
        <f t="shared" si="3"/>
        <v>0</v>
      </c>
      <c r="M7" s="91">
        <f t="shared" si="3"/>
        <v>0</v>
      </c>
      <c r="N7" s="91">
        <f t="shared" si="3"/>
        <v>4431908</v>
      </c>
      <c r="O7" s="91">
        <f t="shared" si="3"/>
        <v>0</v>
      </c>
      <c r="P7" s="91">
        <f t="shared" si="3"/>
        <v>0</v>
      </c>
      <c r="Q7" s="91">
        <f t="shared" si="3"/>
        <v>0</v>
      </c>
      <c r="R7" s="91">
        <f t="shared" si="3"/>
        <v>0</v>
      </c>
      <c r="S7" s="91">
        <f t="shared" si="3"/>
        <v>0</v>
      </c>
      <c r="T7" s="91">
        <f t="shared" si="3"/>
        <v>0</v>
      </c>
      <c r="U7" s="91">
        <f t="shared" si="3"/>
        <v>0</v>
      </c>
      <c r="V7" s="91">
        <f t="shared" si="3"/>
        <v>0</v>
      </c>
      <c r="W7" s="91">
        <f t="shared" si="3"/>
        <v>0</v>
      </c>
      <c r="X7" s="91">
        <f t="shared" si="3"/>
        <v>0</v>
      </c>
      <c r="Y7" s="91">
        <f t="shared" si="3"/>
        <v>867906</v>
      </c>
      <c r="Z7" s="91">
        <f t="shared" si="3"/>
        <v>0</v>
      </c>
      <c r="AA7" s="91">
        <f t="shared" si="3"/>
        <v>742713</v>
      </c>
      <c r="AB7" s="91">
        <f t="shared" si="3"/>
        <v>11044956</v>
      </c>
      <c r="AC7" s="91">
        <f t="shared" si="3"/>
        <v>8897736</v>
      </c>
      <c r="AD7" s="91">
        <f t="shared" si="3"/>
        <v>7130436</v>
      </c>
      <c r="AE7" s="91">
        <f t="shared" si="3"/>
        <v>8365348</v>
      </c>
      <c r="AF7" s="119">
        <f>AVERAGE(U7:AE7)</f>
        <v>3368099.5454545454</v>
      </c>
      <c r="AG7" s="119">
        <f t="shared" si="2"/>
        <v>3368099.5454545454</v>
      </c>
      <c r="AH7" s="119">
        <f t="shared" si="2"/>
        <v>3368099.5454545454</v>
      </c>
      <c r="AI7" s="119">
        <f t="shared" si="2"/>
        <v>3368099.5454545454</v>
      </c>
      <c r="AJ7" s="119">
        <f t="shared" si="2"/>
        <v>3368099.5454545454</v>
      </c>
      <c r="AK7" s="119">
        <f t="shared" si="2"/>
        <v>3368099.5454545454</v>
      </c>
      <c r="AL7" s="119">
        <f t="shared" si="2"/>
        <v>3368099.5454545454</v>
      </c>
      <c r="AM7" s="119">
        <f t="shared" si="2"/>
        <v>3368099.5454545454</v>
      </c>
      <c r="AN7" s="119">
        <f t="shared" si="2"/>
        <v>3368099.5454545454</v>
      </c>
      <c r="AO7" s="119">
        <f t="shared" si="2"/>
        <v>3368099.5454545454</v>
      </c>
      <c r="AP7" s="119">
        <f t="shared" si="2"/>
        <v>3368099.5454545454</v>
      </c>
      <c r="AQ7" s="119">
        <f t="shared" si="2"/>
        <v>3368099.5454545454</v>
      </c>
      <c r="AR7" s="119">
        <f t="shared" si="2"/>
        <v>3368099.5454545454</v>
      </c>
      <c r="AS7" s="119">
        <f t="shared" si="2"/>
        <v>3368099.5454545454</v>
      </c>
      <c r="AT7" s="119">
        <f t="shared" si="2"/>
        <v>3368099.5454545454</v>
      </c>
      <c r="AU7" s="119">
        <f t="shared" si="2"/>
        <v>3368099.5454545454</v>
      </c>
      <c r="AV7" s="119">
        <f t="shared" si="2"/>
        <v>3368099.5454545454</v>
      </c>
      <c r="AW7" s="119">
        <f t="shared" si="2"/>
        <v>3368099.5454545454</v>
      </c>
      <c r="AX7" s="119">
        <f t="shared" si="2"/>
        <v>3368099.5454545454</v>
      </c>
      <c r="AY7" s="119">
        <f t="shared" si="2"/>
        <v>3368099.5454545454</v>
      </c>
      <c r="AZ7" s="119">
        <f t="shared" si="2"/>
        <v>3368099.5454545454</v>
      </c>
      <c r="BA7" s="119">
        <f t="shared" si="2"/>
        <v>3368099.5454545454</v>
      </c>
      <c r="BB7" s="119">
        <f t="shared" si="2"/>
        <v>3368099.5454545454</v>
      </c>
      <c r="BC7" s="119">
        <f t="shared" si="2"/>
        <v>3368099.5454545454</v>
      </c>
      <c r="BD7" s="119">
        <f t="shared" si="2"/>
        <v>3368099.5454545454</v>
      </c>
      <c r="BE7" s="119">
        <f t="shared" si="2"/>
        <v>3368099.5454545454</v>
      </c>
      <c r="BF7" s="119">
        <f t="shared" si="2"/>
        <v>3368099.5454545454</v>
      </c>
      <c r="BG7" s="119">
        <f t="shared" si="2"/>
        <v>3368099.5454545454</v>
      </c>
      <c r="BH7" s="119">
        <f t="shared" si="2"/>
        <v>3368099.5454545454</v>
      </c>
      <c r="BI7" s="119">
        <f t="shared" si="2"/>
        <v>3368099.5454545454</v>
      </c>
      <c r="BJ7" s="119">
        <f t="shared" si="2"/>
        <v>3368099.5454545454</v>
      </c>
      <c r="BK7" s="119">
        <f t="shared" si="2"/>
        <v>3368099.5454545454</v>
      </c>
    </row>
    <row r="9" spans="1:63">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7.25">
      <c r="A10" s="91" t="s">
        <v>847</v>
      </c>
      <c r="B10" s="144" t="str">
        <f>About!B2</f>
        <v>MS</v>
      </c>
      <c r="C10" s="91">
        <f t="shared" ref="C10:AE10" si="5">SUMIFS(C$122:C$219,$B$122:$B$219,$B$6,$A$122:$A$219,$A$6)</f>
        <v>0</v>
      </c>
      <c r="D10" s="91">
        <f t="shared" si="5"/>
        <v>0</v>
      </c>
      <c r="E10" s="91">
        <f t="shared" si="5"/>
        <v>0</v>
      </c>
      <c r="F10" s="91">
        <f t="shared" si="5"/>
        <v>0</v>
      </c>
      <c r="G10" s="91">
        <f t="shared" si="5"/>
        <v>0</v>
      </c>
      <c r="H10" s="91">
        <f t="shared" si="5"/>
        <v>0</v>
      </c>
      <c r="I10" s="91">
        <f t="shared" si="5"/>
        <v>0</v>
      </c>
      <c r="J10" s="91">
        <f t="shared" si="5"/>
        <v>0</v>
      </c>
      <c r="K10" s="91">
        <f t="shared" si="5"/>
        <v>0</v>
      </c>
      <c r="L10" s="91">
        <f t="shared" si="5"/>
        <v>0</v>
      </c>
      <c r="M10" s="91">
        <f t="shared" si="5"/>
        <v>0</v>
      </c>
      <c r="N10" s="91">
        <f t="shared" si="5"/>
        <v>0</v>
      </c>
      <c r="O10" s="91">
        <f t="shared" si="5"/>
        <v>0</v>
      </c>
      <c r="P10" s="91">
        <f t="shared" si="5"/>
        <v>0</v>
      </c>
      <c r="Q10" s="91">
        <f t="shared" si="5"/>
        <v>0</v>
      </c>
      <c r="R10" s="91">
        <f t="shared" si="5"/>
        <v>0</v>
      </c>
      <c r="S10" s="91">
        <f t="shared" si="5"/>
        <v>0</v>
      </c>
      <c r="T10" s="91">
        <f t="shared" si="5"/>
        <v>0</v>
      </c>
      <c r="U10" s="91">
        <f t="shared" si="5"/>
        <v>0</v>
      </c>
      <c r="V10" s="91">
        <f t="shared" si="5"/>
        <v>0</v>
      </c>
      <c r="W10" s="91">
        <f t="shared" si="5"/>
        <v>0</v>
      </c>
      <c r="X10" s="91">
        <f t="shared" si="5"/>
        <v>0</v>
      </c>
      <c r="Y10" s="91">
        <f t="shared" si="5"/>
        <v>0</v>
      </c>
      <c r="Z10" s="91">
        <f t="shared" si="5"/>
        <v>0</v>
      </c>
      <c r="AA10" s="91">
        <f t="shared" si="5"/>
        <v>0</v>
      </c>
      <c r="AB10" s="91">
        <f t="shared" si="5"/>
        <v>0</v>
      </c>
      <c r="AC10" s="91">
        <f t="shared" si="5"/>
        <v>0</v>
      </c>
      <c r="AD10" s="91">
        <f t="shared" si="5"/>
        <v>0</v>
      </c>
      <c r="AE10" s="91">
        <f t="shared" si="5"/>
        <v>0</v>
      </c>
      <c r="AF10" s="119">
        <f t="shared" ref="AF10:BK11" si="6">AE10</f>
        <v>0</v>
      </c>
      <c r="AG10" s="119">
        <f t="shared" si="6"/>
        <v>0</v>
      </c>
      <c r="AH10" s="119">
        <f t="shared" si="6"/>
        <v>0</v>
      </c>
      <c r="AI10" s="119">
        <f t="shared" si="6"/>
        <v>0</v>
      </c>
      <c r="AJ10" s="119">
        <f t="shared" si="6"/>
        <v>0</v>
      </c>
      <c r="AK10" s="119">
        <f t="shared" si="6"/>
        <v>0</v>
      </c>
      <c r="AL10" s="119">
        <f t="shared" si="6"/>
        <v>0</v>
      </c>
      <c r="AM10" s="119">
        <f t="shared" si="6"/>
        <v>0</v>
      </c>
      <c r="AN10" s="119">
        <f t="shared" si="6"/>
        <v>0</v>
      </c>
      <c r="AO10" s="119">
        <f t="shared" si="6"/>
        <v>0</v>
      </c>
      <c r="AP10" s="119">
        <f t="shared" si="6"/>
        <v>0</v>
      </c>
      <c r="AQ10" s="119">
        <f t="shared" si="6"/>
        <v>0</v>
      </c>
      <c r="AR10" s="119">
        <f t="shared" si="6"/>
        <v>0</v>
      </c>
      <c r="AS10" s="119">
        <f t="shared" si="6"/>
        <v>0</v>
      </c>
      <c r="AT10" s="119">
        <f t="shared" si="6"/>
        <v>0</v>
      </c>
      <c r="AU10" s="119">
        <f t="shared" si="6"/>
        <v>0</v>
      </c>
      <c r="AV10" s="119">
        <f t="shared" si="6"/>
        <v>0</v>
      </c>
      <c r="AW10" s="119">
        <f t="shared" si="6"/>
        <v>0</v>
      </c>
      <c r="AX10" s="119">
        <f t="shared" si="6"/>
        <v>0</v>
      </c>
      <c r="AY10" s="119">
        <f t="shared" si="6"/>
        <v>0</v>
      </c>
      <c r="AZ10" s="119">
        <f t="shared" si="6"/>
        <v>0</v>
      </c>
      <c r="BA10" s="119">
        <f t="shared" si="6"/>
        <v>0</v>
      </c>
      <c r="BB10" s="119">
        <f t="shared" si="6"/>
        <v>0</v>
      </c>
      <c r="BC10" s="119">
        <f t="shared" si="6"/>
        <v>0</v>
      </c>
      <c r="BD10" s="119">
        <f t="shared" si="6"/>
        <v>0</v>
      </c>
      <c r="BE10" s="119">
        <f t="shared" si="6"/>
        <v>0</v>
      </c>
      <c r="BF10" s="119">
        <f t="shared" si="6"/>
        <v>0</v>
      </c>
      <c r="BG10" s="119">
        <f t="shared" si="6"/>
        <v>0</v>
      </c>
      <c r="BH10" s="119">
        <f t="shared" si="6"/>
        <v>0</v>
      </c>
      <c r="BI10" s="119">
        <f t="shared" si="6"/>
        <v>0</v>
      </c>
      <c r="BJ10" s="119">
        <f t="shared" si="6"/>
        <v>0</v>
      </c>
      <c r="BK10" s="119">
        <f t="shared" si="6"/>
        <v>0</v>
      </c>
    </row>
    <row r="11" spans="1:63">
      <c r="A11" s="91" t="s">
        <v>848</v>
      </c>
      <c r="B11" s="91" t="str">
        <f>About!B2</f>
        <v>MS</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0</v>
      </c>
      <c r="K11" s="91">
        <f t="shared" si="7"/>
        <v>0</v>
      </c>
      <c r="L11" s="91">
        <f t="shared" si="7"/>
        <v>0</v>
      </c>
      <c r="M11" s="91">
        <f t="shared" si="7"/>
        <v>0</v>
      </c>
      <c r="N11" s="91">
        <f t="shared" si="7"/>
        <v>0</v>
      </c>
      <c r="O11" s="91">
        <f t="shared" si="7"/>
        <v>0</v>
      </c>
      <c r="P11" s="91">
        <f t="shared" si="7"/>
        <v>0</v>
      </c>
      <c r="Q11" s="91">
        <f t="shared" si="7"/>
        <v>0</v>
      </c>
      <c r="R11" s="91">
        <f t="shared" si="7"/>
        <v>0</v>
      </c>
      <c r="S11" s="91">
        <f t="shared" si="7"/>
        <v>0</v>
      </c>
      <c r="T11" s="91">
        <f t="shared" si="7"/>
        <v>0</v>
      </c>
      <c r="U11" s="91">
        <f t="shared" si="7"/>
        <v>0</v>
      </c>
      <c r="V11" s="91">
        <f t="shared" si="7"/>
        <v>0</v>
      </c>
      <c r="W11" s="91">
        <f t="shared" si="7"/>
        <v>0</v>
      </c>
      <c r="X11" s="91">
        <f t="shared" si="7"/>
        <v>0</v>
      </c>
      <c r="Y11" s="91">
        <f t="shared" si="7"/>
        <v>0</v>
      </c>
      <c r="Z11" s="91">
        <f t="shared" si="7"/>
        <v>0</v>
      </c>
      <c r="AA11" s="91">
        <f t="shared" si="7"/>
        <v>0</v>
      </c>
      <c r="AB11" s="91">
        <f t="shared" si="7"/>
        <v>0</v>
      </c>
      <c r="AC11" s="91">
        <f t="shared" si="7"/>
        <v>0</v>
      </c>
      <c r="AD11" s="91">
        <f t="shared" si="7"/>
        <v>0</v>
      </c>
      <c r="AE11" s="91">
        <f t="shared" si="7"/>
        <v>0</v>
      </c>
      <c r="AF11" s="119">
        <f>AVERAGE(W11:AE11)</f>
        <v>0</v>
      </c>
      <c r="AG11" s="119">
        <f t="shared" si="6"/>
        <v>0</v>
      </c>
      <c r="AH11" s="119">
        <f t="shared" si="6"/>
        <v>0</v>
      </c>
      <c r="AI11" s="119">
        <f t="shared" si="6"/>
        <v>0</v>
      </c>
      <c r="AJ11" s="119">
        <f t="shared" si="6"/>
        <v>0</v>
      </c>
      <c r="AK11" s="119">
        <f t="shared" si="6"/>
        <v>0</v>
      </c>
      <c r="AL11" s="119">
        <f t="shared" si="6"/>
        <v>0</v>
      </c>
      <c r="AM11" s="119">
        <f t="shared" si="6"/>
        <v>0</v>
      </c>
      <c r="AN11" s="119">
        <f t="shared" si="6"/>
        <v>0</v>
      </c>
      <c r="AO11" s="119">
        <f t="shared" si="6"/>
        <v>0</v>
      </c>
      <c r="AP11" s="119">
        <f t="shared" si="6"/>
        <v>0</v>
      </c>
      <c r="AQ11" s="119">
        <f t="shared" si="6"/>
        <v>0</v>
      </c>
      <c r="AR11" s="119">
        <f t="shared" si="6"/>
        <v>0</v>
      </c>
      <c r="AS11" s="119">
        <f t="shared" si="6"/>
        <v>0</v>
      </c>
      <c r="AT11" s="119">
        <f t="shared" si="6"/>
        <v>0</v>
      </c>
      <c r="AU11" s="119">
        <f t="shared" si="6"/>
        <v>0</v>
      </c>
      <c r="AV11" s="119">
        <f t="shared" si="6"/>
        <v>0</v>
      </c>
      <c r="AW11" s="119">
        <f t="shared" si="6"/>
        <v>0</v>
      </c>
      <c r="AX11" s="119">
        <f t="shared" si="6"/>
        <v>0</v>
      </c>
      <c r="AY11" s="119">
        <f t="shared" si="6"/>
        <v>0</v>
      </c>
      <c r="AZ11" s="119">
        <f t="shared" si="6"/>
        <v>0</v>
      </c>
      <c r="BA11" s="119">
        <f t="shared" si="6"/>
        <v>0</v>
      </c>
      <c r="BB11" s="119">
        <f t="shared" si="6"/>
        <v>0</v>
      </c>
      <c r="BC11" s="119">
        <f t="shared" si="6"/>
        <v>0</v>
      </c>
      <c r="BD11" s="119">
        <f t="shared" si="6"/>
        <v>0</v>
      </c>
      <c r="BE11" s="119">
        <f t="shared" si="6"/>
        <v>0</v>
      </c>
      <c r="BF11" s="119">
        <f t="shared" si="6"/>
        <v>0</v>
      </c>
      <c r="BG11" s="119">
        <f t="shared" si="6"/>
        <v>0</v>
      </c>
      <c r="BH11" s="119">
        <f t="shared" si="6"/>
        <v>0</v>
      </c>
      <c r="BI11" s="119">
        <f t="shared" si="6"/>
        <v>0</v>
      </c>
      <c r="BJ11" s="119">
        <f t="shared" si="6"/>
        <v>0</v>
      </c>
      <c r="BK11" s="119">
        <f t="shared" si="6"/>
        <v>0</v>
      </c>
    </row>
    <row r="13" spans="1:63">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c r="A14" s="91" t="s">
        <v>847</v>
      </c>
      <c r="B14" s="91" t="str">
        <f>About!B2</f>
        <v>MS</v>
      </c>
      <c r="C14" s="91">
        <f t="shared" ref="C14:BK14" si="9">IF(C10&gt;C11,C10-C11,0)</f>
        <v>0</v>
      </c>
      <c r="D14" s="91">
        <f t="shared" si="9"/>
        <v>0</v>
      </c>
      <c r="E14" s="91">
        <f t="shared" si="9"/>
        <v>0</v>
      </c>
      <c r="F14" s="91">
        <f t="shared" si="9"/>
        <v>0</v>
      </c>
      <c r="G14" s="91">
        <f t="shared" si="9"/>
        <v>0</v>
      </c>
      <c r="H14" s="91">
        <f t="shared" si="9"/>
        <v>0</v>
      </c>
      <c r="I14" s="91">
        <f t="shared" si="9"/>
        <v>0</v>
      </c>
      <c r="J14" s="91">
        <f t="shared" si="9"/>
        <v>0</v>
      </c>
      <c r="K14" s="91">
        <f t="shared" si="9"/>
        <v>0</v>
      </c>
      <c r="L14" s="91">
        <f t="shared" si="9"/>
        <v>0</v>
      </c>
      <c r="M14" s="91">
        <f t="shared" si="9"/>
        <v>0</v>
      </c>
      <c r="N14" s="91">
        <f t="shared" si="9"/>
        <v>0</v>
      </c>
      <c r="O14" s="91">
        <f t="shared" si="9"/>
        <v>0</v>
      </c>
      <c r="P14" s="91">
        <f t="shared" si="9"/>
        <v>0</v>
      </c>
      <c r="Q14" s="91">
        <f t="shared" si="9"/>
        <v>0</v>
      </c>
      <c r="R14" s="91">
        <f t="shared" si="9"/>
        <v>0</v>
      </c>
      <c r="S14" s="91">
        <f t="shared" si="9"/>
        <v>0</v>
      </c>
      <c r="T14" s="91">
        <f t="shared" si="9"/>
        <v>0</v>
      </c>
      <c r="U14" s="91">
        <f t="shared" si="9"/>
        <v>0</v>
      </c>
      <c r="V14" s="91">
        <f t="shared" si="9"/>
        <v>0</v>
      </c>
      <c r="W14" s="91">
        <f t="shared" si="9"/>
        <v>0</v>
      </c>
      <c r="X14" s="91">
        <f t="shared" si="9"/>
        <v>0</v>
      </c>
      <c r="Y14" s="91">
        <f t="shared" si="9"/>
        <v>0</v>
      </c>
      <c r="Z14" s="91">
        <f t="shared" si="9"/>
        <v>0</v>
      </c>
      <c r="AA14" s="91">
        <f t="shared" si="9"/>
        <v>0</v>
      </c>
      <c r="AB14" s="91">
        <f t="shared" si="9"/>
        <v>0</v>
      </c>
      <c r="AC14" s="91">
        <f t="shared" si="9"/>
        <v>0</v>
      </c>
      <c r="AD14" s="91">
        <f t="shared" si="9"/>
        <v>0</v>
      </c>
      <c r="AE14" s="91">
        <f t="shared" si="9"/>
        <v>0</v>
      </c>
      <c r="AF14" s="91">
        <f t="shared" si="9"/>
        <v>0</v>
      </c>
      <c r="AG14" s="91">
        <f t="shared" si="9"/>
        <v>0</v>
      </c>
      <c r="AH14" s="91">
        <f t="shared" si="9"/>
        <v>0</v>
      </c>
      <c r="AI14" s="91">
        <f t="shared" si="9"/>
        <v>0</v>
      </c>
      <c r="AJ14" s="91">
        <f t="shared" si="9"/>
        <v>0</v>
      </c>
      <c r="AK14" s="91">
        <f t="shared" si="9"/>
        <v>0</v>
      </c>
      <c r="AL14" s="91">
        <f t="shared" si="9"/>
        <v>0</v>
      </c>
      <c r="AM14" s="91">
        <f t="shared" si="9"/>
        <v>0</v>
      </c>
      <c r="AN14" s="91">
        <f t="shared" si="9"/>
        <v>0</v>
      </c>
      <c r="AO14" s="91">
        <f t="shared" si="9"/>
        <v>0</v>
      </c>
      <c r="AP14" s="91">
        <f t="shared" si="9"/>
        <v>0</v>
      </c>
      <c r="AQ14" s="91">
        <f t="shared" si="9"/>
        <v>0</v>
      </c>
      <c r="AR14" s="91">
        <f t="shared" si="9"/>
        <v>0</v>
      </c>
      <c r="AS14" s="91">
        <f t="shared" si="9"/>
        <v>0</v>
      </c>
      <c r="AT14" s="91">
        <f t="shared" si="9"/>
        <v>0</v>
      </c>
      <c r="AU14" s="91">
        <f t="shared" si="9"/>
        <v>0</v>
      </c>
      <c r="AV14" s="91">
        <f t="shared" si="9"/>
        <v>0</v>
      </c>
      <c r="AW14" s="91">
        <f t="shared" si="9"/>
        <v>0</v>
      </c>
      <c r="AX14" s="91">
        <f t="shared" si="9"/>
        <v>0</v>
      </c>
      <c r="AY14" s="91">
        <f t="shared" si="9"/>
        <v>0</v>
      </c>
      <c r="AZ14" s="91">
        <f t="shared" si="9"/>
        <v>0</v>
      </c>
      <c r="BA14" s="91">
        <f t="shared" si="9"/>
        <v>0</v>
      </c>
      <c r="BB14" s="91">
        <f t="shared" si="9"/>
        <v>0</v>
      </c>
      <c r="BC14" s="91">
        <f t="shared" si="9"/>
        <v>0</v>
      </c>
      <c r="BD14" s="91">
        <f t="shared" si="9"/>
        <v>0</v>
      </c>
      <c r="BE14" s="91">
        <f t="shared" si="9"/>
        <v>0</v>
      </c>
      <c r="BF14" s="91">
        <f t="shared" si="9"/>
        <v>0</v>
      </c>
      <c r="BG14" s="91">
        <f t="shared" si="9"/>
        <v>0</v>
      </c>
      <c r="BH14" s="91">
        <f t="shared" si="9"/>
        <v>0</v>
      </c>
      <c r="BI14" s="91">
        <f t="shared" si="9"/>
        <v>0</v>
      </c>
      <c r="BJ14" s="91">
        <f t="shared" si="9"/>
        <v>0</v>
      </c>
      <c r="BK14" s="91">
        <f t="shared" si="9"/>
        <v>0</v>
      </c>
    </row>
    <row r="15" spans="1:63">
      <c r="A15" s="91" t="s">
        <v>848</v>
      </c>
      <c r="B15" s="91" t="str">
        <f>About!B2</f>
        <v>MS</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0</v>
      </c>
      <c r="P15" s="91">
        <f t="shared" si="10"/>
        <v>0</v>
      </c>
      <c r="Q15" s="91">
        <f t="shared" si="10"/>
        <v>0</v>
      </c>
      <c r="R15" s="91">
        <f t="shared" si="10"/>
        <v>0</v>
      </c>
      <c r="S15" s="91">
        <f t="shared" si="10"/>
        <v>0</v>
      </c>
      <c r="T15" s="91">
        <f t="shared" si="10"/>
        <v>0</v>
      </c>
      <c r="U15" s="91">
        <f t="shared" si="10"/>
        <v>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2578125" defaultRowHeight="15" customHeight="1"/>
  <cols>
    <col min="1" max="3" width="8.7109375" style="92" customWidth="1"/>
    <col min="4" max="4" width="27" style="92" customWidth="1"/>
    <col min="5" max="5" width="37.5703125" style="92" customWidth="1"/>
    <col min="6" max="20" width="8.7109375" style="92" customWidth="1"/>
    <col min="21" max="21" width="15.5703125" style="92" customWidth="1"/>
    <col min="22" max="42" width="8.7109375" style="92" customWidth="1"/>
    <col min="43" max="16384" width="14.42578125" style="92"/>
  </cols>
  <sheetData>
    <row r="1" spans="1:42">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0.1449437084790767</v>
      </c>
      <c r="G730" s="107">
        <f>G4/SUMIFS(G$3:G$722,$B$3:$B$722,$B730)*SUMIFS(Calculations!$E$3:$E$53,Calculations!$A$3:$A$53,$B730)</f>
        <v>0.12736788840192212</v>
      </c>
      <c r="H730" s="107">
        <f>H4/SUMIFS(H$3:H$722,$B$3:$B$722,$B730)*SUMIFS(Calculations!$E$3:$E$53,Calculations!$A$3:$A$53,$B730)</f>
        <v>0.10931235747769609</v>
      </c>
      <c r="I730" s="107">
        <f>I4/SUMIFS(I$3:I$722,$B$3:$B$722,$B730)*SUMIFS(Calculations!$E$3:$E$53,Calculations!$A$3:$A$53,$B730)</f>
        <v>0.12497306466063608</v>
      </c>
      <c r="J730" s="107">
        <f>J4/SUMIFS(J$3:J$722,$B$3:$B$722,$B730)*SUMIFS(Calculations!$E$3:$E$53,Calculations!$A$3:$A$53,$B730)</f>
        <v>0.14059286270200977</v>
      </c>
      <c r="K730" s="107">
        <f>K4/SUMIFS(K$3:K$722,$B$3:$B$722,$B730)*SUMIFS(Calculations!$E$3:$E$53,Calculations!$A$3:$A$53,$B730)</f>
        <v>0.16046781104991384</v>
      </c>
      <c r="L730" s="107">
        <f>L4/SUMIFS(L$3:L$722,$B$3:$B$722,$B730)*SUMIFS(Calculations!$E$3:$E$53,Calculations!$A$3:$A$53,$B730)</f>
        <v>0.18186263433238145</v>
      </c>
      <c r="M730" s="107">
        <f>M4/SUMIFS(M$3:M$722,$B$3:$B$722,$B730)*SUMIFS(Calculations!$E$3:$E$53,Calculations!$A$3:$A$53,$B730)</f>
        <v>0.18505371107004095</v>
      </c>
      <c r="N730" s="107">
        <f>N4/SUMIFS(N$3:N$722,$B$3:$B$722,$B730)*SUMIFS(Calculations!$E$3:$E$53,Calculations!$A$3:$A$53,$B730)</f>
        <v>0.18838329911587168</v>
      </c>
      <c r="O730" s="107">
        <f>O4/SUMIFS(O$3:O$722,$B$3:$B$722,$B730)*SUMIFS(Calculations!$E$3:$E$53,Calculations!$A$3:$A$53,$B730)</f>
        <v>0.18835094969636898</v>
      </c>
      <c r="P730" s="107">
        <f>P4/SUMIFS(P$3:P$722,$B$3:$B$722,$B730)*SUMIFS(Calculations!$E$3:$E$53,Calculations!$A$3:$A$53,$B730)</f>
        <v>0.18831879447678282</v>
      </c>
      <c r="Q730" s="107">
        <f>Q4/SUMIFS(Q$3:Q$722,$B$3:$B$722,$B730)*SUMIFS(Calculations!$E$3:$E$53,Calculations!$A$3:$A$53,$B730)</f>
        <v>0.19025975612076654</v>
      </c>
      <c r="R730" s="107">
        <f>R4/SUMIFS(R$3:R$722,$B$3:$B$722,$B730)*SUMIFS(Calculations!$E$3:$E$53,Calculations!$A$3:$A$53,$B730)</f>
        <v>0.19220411027015699</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3.9971581120115528E-2</v>
      </c>
      <c r="G733" s="107">
        <f>G7/SUMIFS(G$3:G$722,$B$3:$B$722,$B733)*SUMIFS(Calculations!$E$3:$E$53,Calculations!$A$3:$A$53,$B733)</f>
        <v>4.1353340820919529E-2</v>
      </c>
      <c r="H733" s="107">
        <f>H7/SUMIFS(H$3:H$722,$B$3:$B$722,$B733)*SUMIFS(Calculations!$E$3:$E$53,Calculations!$A$3:$A$53,$B733)</f>
        <v>4.2772813989067425E-2</v>
      </c>
      <c r="I733" s="107">
        <f>I7/SUMIFS(I$3:I$722,$B$3:$B$722,$B733)*SUMIFS(Calculations!$E$3:$E$53,Calculations!$A$3:$A$53,$B733)</f>
        <v>4.2723380365360941E-2</v>
      </c>
      <c r="J733" s="107">
        <f>J7/SUMIFS(J$3:J$722,$B$3:$B$722,$B733)*SUMIFS(Calculations!$E$3:$E$53,Calculations!$A$3:$A$53,$B733)</f>
        <v>4.2674075872931018E-2</v>
      </c>
      <c r="K733" s="107">
        <f>K7/SUMIFS(K$3:K$722,$B$3:$B$722,$B733)*SUMIFS(Calculations!$E$3:$E$53,Calculations!$A$3:$A$53,$B733)</f>
        <v>4.4240375787880641E-2</v>
      </c>
      <c r="L733" s="107">
        <f>L7/SUMIFS(L$3:L$722,$B$3:$B$722,$B733)*SUMIFS(Calculations!$E$3:$E$53,Calculations!$A$3:$A$53,$B733)</f>
        <v>4.5926453623208699E-2</v>
      </c>
      <c r="M733" s="107">
        <f>M7/SUMIFS(M$3:M$722,$B$3:$B$722,$B733)*SUMIFS(Calculations!$E$3:$E$53,Calculations!$A$3:$A$53,$B733)</f>
        <v>4.6929679382008857E-2</v>
      </c>
      <c r="N733" s="107">
        <f>N7/SUMIFS(N$3:N$722,$B$3:$B$722,$B733)*SUMIFS(Calculations!$E$3:$E$53,Calculations!$A$3:$A$53,$B733)</f>
        <v>4.7976450979303795E-2</v>
      </c>
      <c r="O733" s="107">
        <f>O7/SUMIFS(O$3:O$722,$B$3:$B$722,$B733)*SUMIFS(Calculations!$E$3:$E$53,Calculations!$A$3:$A$53,$B733)</f>
        <v>4.7878712400531286E-2</v>
      </c>
      <c r="P733" s="107">
        <f>P7/SUMIFS(P$3:P$722,$B$3:$B$722,$B733)*SUMIFS(Calculations!$E$3:$E$53,Calculations!$A$3:$A$53,$B733)</f>
        <v>4.778156056563649E-2</v>
      </c>
      <c r="Q733" s="107">
        <f>Q7/SUMIFS(Q$3:Q$722,$B$3:$B$722,$B733)*SUMIFS(Calculations!$E$3:$E$53,Calculations!$A$3:$A$53,$B733)</f>
        <v>4.7823281550797417E-2</v>
      </c>
      <c r="R733" s="107">
        <f>R7/SUMIFS(R$3:R$722,$B$3:$B$722,$B733)*SUMIFS(Calculations!$E$3:$E$53,Calculations!$A$3:$A$53,$B733)</f>
        <v>4.7865075457887624E-2</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0.34949047597740018</v>
      </c>
      <c r="G736" s="107">
        <f>G10/SUMIFS(G$3:G$722,$B$3:$B$722,$B736)*SUMIFS(Calculations!$E$3:$E$53,Calculations!$A$3:$A$53,$B736)</f>
        <v>0.3530600424170105</v>
      </c>
      <c r="H736" s="107">
        <f>H10/SUMIFS(H$3:H$722,$B$3:$B$722,$B736)*SUMIFS(Calculations!$E$3:$E$53,Calculations!$A$3:$A$53,$B736)</f>
        <v>0.3567270358747005</v>
      </c>
      <c r="I736" s="107">
        <f>I10/SUMIFS(I$3:I$722,$B$3:$B$722,$B736)*SUMIFS(Calculations!$E$3:$E$53,Calculations!$A$3:$A$53,$B736)</f>
        <v>0.3413782139294062</v>
      </c>
      <c r="J736" s="107">
        <f>J10/SUMIFS(J$3:J$722,$B$3:$B$722,$B736)*SUMIFS(Calculations!$E$3:$E$53,Calculations!$A$3:$A$53,$B736)</f>
        <v>0.32606948641423572</v>
      </c>
      <c r="K736" s="107">
        <f>K10/SUMIFS(K$3:K$722,$B$3:$B$722,$B736)*SUMIFS(Calculations!$E$3:$E$53,Calculations!$A$3:$A$53,$B736)</f>
        <v>0.29575656459524685</v>
      </c>
      <c r="L736" s="107">
        <f>L10/SUMIFS(L$3:L$722,$B$3:$B$722,$B736)*SUMIFS(Calculations!$E$3:$E$53,Calculations!$A$3:$A$53,$B736)</f>
        <v>0.26312555624543571</v>
      </c>
      <c r="M736" s="107">
        <f>M10/SUMIFS(M$3:M$722,$B$3:$B$722,$B736)*SUMIFS(Calculations!$E$3:$E$53,Calculations!$A$3:$A$53,$B736)</f>
        <v>0.25321219784916893</v>
      </c>
      <c r="N736" s="107">
        <f>N10/SUMIFS(N$3:N$722,$B$3:$B$722,$B736)*SUMIFS(Calculations!$E$3:$E$53,Calculations!$A$3:$A$53,$B736)</f>
        <v>0.24286854198508095</v>
      </c>
      <c r="O736" s="107">
        <f>O10/SUMIFS(O$3:O$722,$B$3:$B$722,$B736)*SUMIFS(Calculations!$E$3:$E$53,Calculations!$A$3:$A$53,$B736)</f>
        <v>0.24324640274479292</v>
      </c>
      <c r="P736" s="107">
        <f>P10/SUMIFS(P$3:P$722,$B$3:$B$722,$B736)*SUMIFS(Calculations!$E$3:$E$53,Calculations!$A$3:$A$53,$B736)</f>
        <v>0.24362199513217775</v>
      </c>
      <c r="Q736" s="107">
        <f>Q10/SUMIFS(Q$3:Q$722,$B$3:$B$722,$B736)*SUMIFS(Calculations!$E$3:$E$53,Calculations!$A$3:$A$53,$B736)</f>
        <v>0.24023240661069004</v>
      </c>
      <c r="R736" s="107">
        <f>R10/SUMIFS(R$3:R$722,$B$3:$B$722,$B736)*SUMIFS(Calculations!$E$3:$E$53,Calculations!$A$3:$A$53,$B736)</f>
        <v>0.2368368936045937</v>
      </c>
    </row>
    <row r="737" spans="2:18" ht="15.75" customHeight="1">
      <c r="B737" s="107" t="s">
        <v>535</v>
      </c>
      <c r="C737" s="107" t="s">
        <v>448</v>
      </c>
      <c r="D737" s="107" t="s">
        <v>645</v>
      </c>
      <c r="E737" s="107" t="str">
        <f t="shared" si="300"/>
        <v>natural gas peaker</v>
      </c>
      <c r="F737" s="107">
        <f>F11/SUMIFS(F$3:F$722,$B$3:$B$722,$B737)*SUMIFS(Calculations!$E$3:$E$53,Calculations!$A$3:$A$53,$B737)</f>
        <v>6.1736774566518375E-4</v>
      </c>
      <c r="G737" s="107">
        <f>G11/SUMIFS(G$3:G$722,$B$3:$B$722,$B737)*SUMIFS(Calculations!$E$3:$E$53,Calculations!$A$3:$A$53,$B737)</f>
        <v>5.345439236617396E-4</v>
      </c>
      <c r="H737" s="107">
        <f>H11/SUMIFS(H$3:H$722,$B$3:$B$722,$B737)*SUMIFS(Calculations!$E$3:$E$53,Calculations!$A$3:$A$53,$B737)</f>
        <v>4.494595251596427E-4</v>
      </c>
      <c r="I737" s="107">
        <f>I11/SUMIFS(I$3:I$722,$B$3:$B$722,$B737)*SUMIFS(Calculations!$E$3:$E$53,Calculations!$A$3:$A$53,$B737)</f>
        <v>4.4887171485379128E-4</v>
      </c>
      <c r="J737" s="107">
        <f>J11/SUMIFS(J$3:J$722,$B$3:$B$722,$B737)*SUMIFS(Calculations!$E$3:$E$53,Calculations!$A$3:$A$53,$B737)</f>
        <v>4.4828544003511391E-4</v>
      </c>
      <c r="K737" s="107">
        <f>K11/SUMIFS(K$3:K$722,$B$3:$B$722,$B737)*SUMIFS(Calculations!$E$3:$E$53,Calculations!$A$3:$A$53,$B737)</f>
        <v>4.6479480698634091E-4</v>
      </c>
      <c r="L737" s="107">
        <f>L11/SUMIFS(L$3:L$722,$B$3:$B$722,$B737)*SUMIFS(Calculations!$E$3:$E$53,Calculations!$A$3:$A$53,$B737)</f>
        <v>4.8256667648979861E-4</v>
      </c>
      <c r="M737" s="107">
        <f>M11/SUMIFS(M$3:M$722,$B$3:$B$722,$B737)*SUMIFS(Calculations!$E$3:$E$53,Calculations!$A$3:$A$53,$B737)</f>
        <v>4.9281730949422853E-4</v>
      </c>
      <c r="N737" s="107">
        <f>N11/SUMIFS(N$3:N$722,$B$3:$B$722,$B737)*SUMIFS(Calculations!$E$3:$E$53,Calculations!$A$3:$A$53,$B737)</f>
        <v>5.035128796480133E-4</v>
      </c>
      <c r="O737" s="107">
        <f>O11/SUMIFS(O$3:O$722,$B$3:$B$722,$B737)*SUMIFS(Calculations!$E$3:$E$53,Calculations!$A$3:$A$53,$B737)</f>
        <v>5.0199698620863103E-4</v>
      </c>
      <c r="P737" s="107">
        <f>P11/SUMIFS(P$3:P$722,$B$3:$B$722,$B737)*SUMIFS(Calculations!$E$3:$E$53,Calculations!$A$3:$A$53,$B737)</f>
        <v>5.0049019297518556E-4</v>
      </c>
      <c r="Q737" s="107">
        <f>Q11/SUMIFS(Q$3:Q$722,$B$3:$B$722,$B737)*SUMIFS(Calculations!$E$3:$E$53,Calculations!$A$3:$A$53,$B737)</f>
        <v>5.0092720138736639E-4</v>
      </c>
      <c r="R737" s="107">
        <f>R11/SUMIFS(R$3:R$722,$B$3:$B$722,$B737)*SUMIFS(Calculations!$E$3:$E$53,Calculations!$A$3:$A$53,$B737)</f>
        <v>5.0136497362370902E-4</v>
      </c>
    </row>
    <row r="738" spans="2:18" ht="15.75" customHeight="1">
      <c r="B738" s="107" t="s">
        <v>535</v>
      </c>
      <c r="C738" s="107" t="s">
        <v>448</v>
      </c>
      <c r="D738" s="107" t="s">
        <v>646</v>
      </c>
      <c r="E738" s="107" t="str">
        <f t="shared" si="300"/>
        <v>nuclear</v>
      </c>
      <c r="F738" s="107">
        <f>F12/SUMIFS(F$3:F$722,$B$3:$B$722,$B738)*SUMIFS(Calculations!$E$3:$E$53,Calculations!$A$3:$A$53,$B738)</f>
        <v>0.21029497564500763</v>
      </c>
      <c r="G738" s="107">
        <f>G12/SUMIFS(G$3:G$722,$B$3:$B$722,$B738)*SUMIFS(Calculations!$E$3:$E$53,Calculations!$A$3:$A$53,$B738)</f>
        <v>0.22291829265898278</v>
      </c>
      <c r="H738" s="107">
        <f>H12/SUMIFS(H$3:H$722,$B$3:$B$722,$B738)*SUMIFS(Calculations!$E$3:$E$53,Calculations!$A$3:$A$53,$B738)</f>
        <v>0.23588614791191595</v>
      </c>
      <c r="I738" s="107">
        <f>I12/SUMIFS(I$3:I$722,$B$3:$B$722,$B738)*SUMIFS(Calculations!$E$3:$E$53,Calculations!$A$3:$A$53,$B738)</f>
        <v>0.23557765226105404</v>
      </c>
      <c r="J738" s="107">
        <f>J12/SUMIFS(J$3:J$722,$B$3:$B$722,$B738)*SUMIFS(Calculations!$E$3:$E$53,Calculations!$A$3:$A$53,$B738)</f>
        <v>0.23526996246730356</v>
      </c>
      <c r="K738" s="107">
        <f>K12/SUMIFS(K$3:K$722,$B$3:$B$722,$B738)*SUMIFS(Calculations!$E$3:$E$53,Calculations!$A$3:$A$53,$B738)</f>
        <v>0.24393443781290006</v>
      </c>
      <c r="L738" s="107">
        <f>L12/SUMIFS(L$3:L$722,$B$3:$B$722,$B738)*SUMIFS(Calculations!$E$3:$E$53,Calculations!$A$3:$A$53,$B738)</f>
        <v>0.25326150199487485</v>
      </c>
      <c r="M738" s="107">
        <f>M12/SUMIFS(M$3:M$722,$B$3:$B$722,$B738)*SUMIFS(Calculations!$E$3:$E$53,Calculations!$A$3:$A$53,$B738)</f>
        <v>0.25864125745164235</v>
      </c>
      <c r="N738" s="107">
        <f>N12/SUMIFS(N$3:N$722,$B$3:$B$722,$B738)*SUMIFS(Calculations!$E$3:$E$53,Calculations!$A$3:$A$53,$B738)</f>
        <v>0.26425452561500329</v>
      </c>
      <c r="O738" s="107">
        <f>O12/SUMIFS(O$3:O$722,$B$3:$B$722,$B738)*SUMIFS(Calculations!$E$3:$E$53,Calculations!$A$3:$A$53,$B738)</f>
        <v>0.26345895172226214</v>
      </c>
      <c r="P738" s="107">
        <f>P12/SUMIFS(P$3:P$722,$B$3:$B$722,$B738)*SUMIFS(Calculations!$E$3:$E$53,Calculations!$A$3:$A$53,$B738)</f>
        <v>0.26266815381579678</v>
      </c>
      <c r="Q738" s="107">
        <f>Q12/SUMIFS(Q$3:Q$722,$B$3:$B$722,$B738)*SUMIFS(Calculations!$E$3:$E$53,Calculations!$A$3:$A$53,$B738)</f>
        <v>0.26289750534843548</v>
      </c>
      <c r="R738" s="107">
        <f>R12/SUMIFS(R$3:R$722,$B$3:$B$722,$B738)*SUMIFS(Calculations!$E$3:$E$53,Calculations!$A$3:$A$53,$B738)</f>
        <v>0.26312725775263024</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1.5398804609381779E-4</v>
      </c>
      <c r="G740" s="107">
        <f>G14/SUMIFS(G$3:G$722,$B$3:$B$722,$B740)*SUMIFS(Calculations!$E$3:$E$53,Calculations!$A$3:$A$53,$B740)</f>
        <v>1.5606121295262383E-4</v>
      </c>
      <c r="H740" s="107">
        <f>H14/SUMIFS(H$3:H$722,$B$3:$B$722,$B740)*SUMIFS(Calculations!$E$3:$E$53,Calculations!$A$3:$A$53,$B740)</f>
        <v>1.5819096440467171E-4</v>
      </c>
      <c r="I740" s="107">
        <f>I14/SUMIFS(I$3:I$722,$B$3:$B$722,$B740)*SUMIFS(Calculations!$E$3:$E$53,Calculations!$A$3:$A$53,$B740)</f>
        <v>1.5798407974884735E-4</v>
      </c>
      <c r="J740" s="107">
        <f>J14/SUMIFS(J$3:J$722,$B$3:$B$722,$B740)*SUMIFS(Calculations!$E$3:$E$53,Calculations!$A$3:$A$53,$B740)</f>
        <v>1.5777773552032133E-4</v>
      </c>
      <c r="K740" s="107">
        <f>K14/SUMIFS(K$3:K$722,$B$3:$B$722,$B740)*SUMIFS(Calculations!$E$3:$E$53,Calculations!$A$3:$A$53,$B740)</f>
        <v>1.6358834255728998E-4</v>
      </c>
      <c r="L740" s="107">
        <f>L14/SUMIFS(L$3:L$722,$B$3:$B$722,$B740)*SUMIFS(Calculations!$E$3:$E$53,Calculations!$A$3:$A$53,$B740)</f>
        <v>1.698432977171064E-4</v>
      </c>
      <c r="M740" s="107">
        <f>M14/SUMIFS(M$3:M$722,$B$3:$B$722,$B740)*SUMIFS(Calculations!$E$3:$E$53,Calculations!$A$3:$A$53,$B740)</f>
        <v>1.7345109203441042E-4</v>
      </c>
      <c r="N740" s="107">
        <f>N14/SUMIFS(N$3:N$722,$B$3:$B$722,$B740)*SUMIFS(Calculations!$E$3:$E$53,Calculations!$A$3:$A$53,$B740)</f>
        <v>1.7721548562888166E-4</v>
      </c>
      <c r="O740" s="107">
        <f>O14/SUMIFS(O$3:O$722,$B$3:$B$722,$B740)*SUMIFS(Calculations!$E$3:$E$53,Calculations!$A$3:$A$53,$B740)</f>
        <v>1.7668195450608386E-4</v>
      </c>
      <c r="P740" s="107">
        <f>P14/SUMIFS(P$3:P$722,$B$3:$B$722,$B740)*SUMIFS(Calculations!$E$3:$E$53,Calculations!$A$3:$A$53,$B740)</f>
        <v>1.7615162627536608E-4</v>
      </c>
      <c r="Q740" s="107">
        <f>Q14/SUMIFS(Q$3:Q$722,$B$3:$B$722,$B740)*SUMIFS(Calculations!$E$3:$E$53,Calculations!$A$3:$A$53,$B740)</f>
        <v>1.7630543496848758E-4</v>
      </c>
      <c r="R740" s="107">
        <f>R14/SUMIFS(R$3:R$722,$B$3:$B$722,$B740)*SUMIFS(Calculations!$E$3:$E$53,Calculations!$A$3:$A$53,$B740)</f>
        <v>1.7645951249578451E-4</v>
      </c>
    </row>
    <row r="741" spans="2:18" ht="15.75" customHeight="1">
      <c r="B741" s="107" t="s">
        <v>535</v>
      </c>
      <c r="C741" s="107" t="s">
        <v>448</v>
      </c>
      <c r="D741" s="107" t="s">
        <v>649</v>
      </c>
      <c r="E741" s="107" t="str">
        <f t="shared" si="300"/>
        <v>solar PV</v>
      </c>
      <c r="F741" s="107">
        <f>F15/SUMIFS(F$3:F$722,$B$3:$B$722,$B741)*SUMIFS(Calculations!$E$3:$E$53,Calculations!$A$3:$A$53,$B741)</f>
        <v>1.4873432081391808E-4</v>
      </c>
      <c r="G741" s="107">
        <f>G15/SUMIFS(G$3:G$722,$B$3:$B$722,$B741)*SUMIFS(Calculations!$E$3:$E$53,Calculations!$A$3:$A$53,$B741)</f>
        <v>2.0139978296126413E-4</v>
      </c>
      <c r="H741" s="107">
        <f>H15/SUMIFS(H$3:H$722,$B$3:$B$722,$B741)*SUMIFS(Calculations!$E$3:$E$53,Calculations!$A$3:$A$53,$B741)</f>
        <v>2.5550268548676664E-4</v>
      </c>
      <c r="I741" s="107">
        <f>I15/SUMIFS(I$3:I$722,$B$3:$B$722,$B741)*SUMIFS(Calculations!$E$3:$E$53,Calculations!$A$3:$A$53,$B741)</f>
        <v>3.0526153097539725E-4</v>
      </c>
      <c r="J741" s="107">
        <f>J15/SUMIFS(J$3:J$722,$B$3:$B$722,$B741)*SUMIFS(Calculations!$E$3:$E$53,Calculations!$A$3:$A$53,$B741)</f>
        <v>3.5489039563809874E-4</v>
      </c>
      <c r="K741" s="107">
        <f>K15/SUMIFS(K$3:K$722,$B$3:$B$722,$B741)*SUMIFS(Calculations!$E$3:$E$53,Calculations!$A$3:$A$53,$B741)</f>
        <v>4.6922296467990506E-4</v>
      </c>
      <c r="L741" s="107">
        <f>L15/SUMIFS(L$3:L$722,$B$3:$B$722,$B741)*SUMIFS(Calculations!$E$3:$E$53,Calculations!$A$3:$A$53,$B741)</f>
        <v>5.9229876177187225E-4</v>
      </c>
      <c r="M741" s="107">
        <f>M15/SUMIFS(M$3:M$722,$B$3:$B$722,$B741)*SUMIFS(Calculations!$E$3:$E$53,Calculations!$A$3:$A$53,$B741)</f>
        <v>8.7943568636709242E-4</v>
      </c>
      <c r="N741" s="107">
        <f>N15/SUMIFS(N$3:N$722,$B$3:$B$722,$B741)*SUMIFS(Calculations!$E$3:$E$53,Calculations!$A$3:$A$53,$B741)</f>
        <v>1.1790360251386612E-3</v>
      </c>
      <c r="O741" s="107">
        <f>O15/SUMIFS(O$3:O$722,$B$3:$B$722,$B741)*SUMIFS(Calculations!$E$3:$E$53,Calculations!$A$3:$A$53,$B741)</f>
        <v>1.7484777905185981E-3</v>
      </c>
      <c r="P741" s="107">
        <f>P15/SUMIFS(P$3:P$722,$B$3:$B$722,$B741)*SUMIFS(Calculations!$E$3:$E$53,Calculations!$A$3:$A$53,$B741)</f>
        <v>2.3145010851806287E-3</v>
      </c>
      <c r="Q741" s="107">
        <f>Q15/SUMIFS(Q$3:Q$722,$B$3:$B$722,$B741)*SUMIFS(Calculations!$E$3:$E$53,Calculations!$A$3:$A$53,$B741)</f>
        <v>3.5014157290377853E-3</v>
      </c>
      <c r="R741" s="107">
        <f>R15/SUMIFS(R$3:R$722,$B$3:$B$722,$B741)*SUMIFS(Calculations!$E$3:$E$53,Calculations!$A$3:$A$53,$B741)</f>
        <v>4.690404918962914E-3</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2.1734941457717621E-3</v>
      </c>
      <c r="G743" s="107">
        <f>G17/SUMIFS(G$3:G$722,$B$3:$B$722,$B743)*SUMIFS(Calculations!$E$3:$E$53,Calculations!$A$3:$A$53,$B743)</f>
        <v>2.2027562615341608E-3</v>
      </c>
      <c r="H743" s="107">
        <f>H17/SUMIFS(H$3:H$722,$B$3:$B$722,$B743)*SUMIFS(Calculations!$E$3:$E$53,Calculations!$A$3:$A$53,$B743)</f>
        <v>2.23281705151363E-3</v>
      </c>
      <c r="I743" s="107">
        <f>I17/SUMIFS(I$3:I$722,$B$3:$B$722,$B743)*SUMIFS(Calculations!$E$3:$E$53,Calculations!$A$3:$A$53,$B743)</f>
        <v>2.2298969379094197E-3</v>
      </c>
      <c r="J743" s="107">
        <f>J17/SUMIFS(J$3:J$722,$B$3:$B$722,$B743)*SUMIFS(Calculations!$E$3:$E$53,Calculations!$A$3:$A$53,$B743)</f>
        <v>2.2269844522711394E-3</v>
      </c>
      <c r="K743" s="107">
        <f>K17/SUMIFS(K$3:K$722,$B$3:$B$722,$B743)*SUMIFS(Calculations!$E$3:$E$53,Calculations!$A$3:$A$53,$B743)</f>
        <v>2.2975301197797008E-3</v>
      </c>
      <c r="L743" s="107">
        <f>L17/SUMIFS(L$3:L$722,$B$3:$B$722,$B743)*SUMIFS(Calculations!$E$3:$E$53,Calculations!$A$3:$A$53,$B743)</f>
        <v>2.3734705480650685E-3</v>
      </c>
      <c r="M743" s="107">
        <f>M17/SUMIFS(M$3:M$722,$B$3:$B$722,$B743)*SUMIFS(Calculations!$E$3:$E$53,Calculations!$A$3:$A$53,$B743)</f>
        <v>2.4117756391878443E-3</v>
      </c>
      <c r="N743" s="107">
        <f>N17/SUMIFS(N$3:N$722,$B$3:$B$722,$B743)*SUMIFS(Calculations!$E$3:$E$53,Calculations!$A$3:$A$53,$B743)</f>
        <v>2.4517433942692836E-3</v>
      </c>
      <c r="O743" s="107">
        <f>O17/SUMIFS(O$3:O$722,$B$3:$B$722,$B743)*SUMIFS(Calculations!$E$3:$E$53,Calculations!$A$3:$A$53,$B743)</f>
        <v>2.4321521847559106E-3</v>
      </c>
      <c r="P743" s="107">
        <f>P17/SUMIFS(P$3:P$722,$B$3:$B$722,$B743)*SUMIFS(Calculations!$E$3:$E$53,Calculations!$A$3:$A$53,$B743)</f>
        <v>2.4126785851196521E-3</v>
      </c>
      <c r="Q743" s="107">
        <f>Q17/SUMIFS(Q$3:Q$722,$B$3:$B$722,$B743)*SUMIFS(Calculations!$E$3:$E$53,Calculations!$A$3:$A$53,$B743)</f>
        <v>2.4027274838614946E-3</v>
      </c>
      <c r="R743" s="107">
        <f>R17/SUMIFS(R$3:R$722,$B$3:$B$722,$B743)*SUMIFS(Calculations!$E$3:$E$53,Calculations!$A$3:$A$53,$B743)</f>
        <v>2.3927589895935755E-3</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7.5969950956390211E-2</v>
      </c>
      <c r="G745" s="107">
        <f>G19/SUMIFS(G$3:G$722,$B$3:$B$722,$B745)*SUMIFS(Calculations!$E$3:$E$53,Calculations!$A$3:$A$53,$B745)</f>
        <v>7.6783038203809634E-2</v>
      </c>
      <c r="H745" s="107">
        <f>H19/SUMIFS(H$3:H$722,$B$3:$B$722,$B745)*SUMIFS(Calculations!$E$3:$E$53,Calculations!$A$3:$A$53,$B745)</f>
        <v>7.7676847469764387E-2</v>
      </c>
      <c r="I745" s="107">
        <f>I19/SUMIFS(I$3:I$722,$B$3:$B$722,$B745)*SUMIFS(Calculations!$E$3:$E$53,Calculations!$A$3:$A$53,$B745)</f>
        <v>7.8096525281284912E-2</v>
      </c>
      <c r="J745" s="107">
        <f>J19/SUMIFS(J$3:J$722,$B$3:$B$722,$B745)*SUMIFS(Calculations!$E$3:$E$53,Calculations!$A$3:$A$53,$B745)</f>
        <v>7.8538274638678227E-2</v>
      </c>
      <c r="K745" s="107">
        <f>K19/SUMIFS(K$3:K$722,$B$3:$B$722,$B745)*SUMIFS(Calculations!$E$3:$E$53,Calculations!$A$3:$A$53,$B745)</f>
        <v>8.6216439723909855E-2</v>
      </c>
      <c r="L745" s="107">
        <f>L19/SUMIFS(L$3:L$722,$B$3:$B$722,$B745)*SUMIFS(Calculations!$E$3:$E$53,Calculations!$A$3:$A$53,$B745)</f>
        <v>9.4955908175451034E-2</v>
      </c>
      <c r="M745" s="107">
        <f>M19/SUMIFS(M$3:M$722,$B$3:$B$722,$B745)*SUMIFS(Calculations!$E$3:$E$53,Calculations!$A$3:$A$53,$B745)</f>
        <v>8.3355546789160129E-2</v>
      </c>
      <c r="N745" s="107">
        <f>N19/SUMIFS(N$3:N$722,$B$3:$B$722,$B745)*SUMIFS(Calculations!$E$3:$E$53,Calculations!$A$3:$A$53,$B745)</f>
        <v>7.3585882426667817E-2</v>
      </c>
      <c r="O745" s="107">
        <f>O19/SUMIFS(O$3:O$722,$B$3:$B$722,$B745)*SUMIFS(Calculations!$E$3:$E$53,Calculations!$A$3:$A$53,$B745)</f>
        <v>7.1610192700370653E-2</v>
      </c>
      <c r="P745" s="107">
        <f>P19/SUMIFS(P$3:P$722,$B$3:$B$722,$B745)*SUMIFS(Calculations!$E$3:$E$53,Calculations!$A$3:$A$53,$B745)</f>
        <v>6.9636367264460264E-2</v>
      </c>
      <c r="Q745" s="107">
        <f>Q19/SUMIFS(Q$3:Q$722,$B$3:$B$722,$B745)*SUMIFS(Calculations!$E$3:$E$53,Calculations!$A$3:$A$53,$B745)</f>
        <v>7.0075399831262944E-2</v>
      </c>
      <c r="R745" s="107">
        <f>R19/SUMIFS(R$3:R$722,$B$3:$B$722,$B745)*SUMIFS(Calculations!$E$3:$E$53,Calculations!$A$3:$A$53,$B745)</f>
        <v>7.0519822868184034E-2</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1.1813249845697928E-2</v>
      </c>
      <c r="G748" s="107">
        <f>G22/SUMIFS(G$3:G$722,$B$3:$B$722,$B748)*SUMIFS(Calculations!$E$3:$E$53,Calculations!$A$3:$A$53,$B748)</f>
        <v>1.2381602459221991E-2</v>
      </c>
      <c r="H748" s="107">
        <f>H22/SUMIFS(H$3:H$722,$B$3:$B$722,$B748)*SUMIFS(Calculations!$E$3:$E$53,Calculations!$A$3:$A$53,$B748)</f>
        <v>1.3006380223120889E-2</v>
      </c>
      <c r="I748" s="107">
        <f>I22/SUMIFS(I$3:I$722,$B$3:$B$722,$B748)*SUMIFS(Calculations!$E$3:$E$53,Calculations!$A$3:$A$53,$B748)</f>
        <v>1.3335347343448592E-2</v>
      </c>
      <c r="J748" s="107">
        <f>J22/SUMIFS(J$3:J$722,$B$3:$B$722,$B748)*SUMIFS(Calculations!$E$3:$E$53,Calculations!$A$3:$A$53,$B748)</f>
        <v>1.3681615385310937E-2</v>
      </c>
      <c r="K748" s="107">
        <f>K22/SUMIFS(K$3:K$722,$B$3:$B$722,$B748)*SUMIFS(Calculations!$E$3:$E$53,Calculations!$A$3:$A$53,$B748)</f>
        <v>1.4567885766229848E-2</v>
      </c>
      <c r="L748" s="107">
        <f>L22/SUMIFS(L$3:L$722,$B$3:$B$722,$B748)*SUMIFS(Calculations!$E$3:$E$53,Calculations!$A$3:$A$53,$B748)</f>
        <v>1.5576659600550513E-2</v>
      </c>
      <c r="M748" s="107">
        <f>M22/SUMIFS(M$3:M$722,$B$3:$B$722,$B748)*SUMIFS(Calculations!$E$3:$E$53,Calculations!$A$3:$A$53,$B748)</f>
        <v>1.424876586236646E-2</v>
      </c>
      <c r="N748" s="107">
        <f>N22/SUMIFS(N$3:N$722,$B$3:$B$722,$B748)*SUMIFS(Calculations!$E$3:$E$53,Calculations!$A$3:$A$53,$B748)</f>
        <v>1.3130432070934339E-2</v>
      </c>
      <c r="O748" s="107">
        <f>O22/SUMIFS(O$3:O$722,$B$3:$B$722,$B748)*SUMIFS(Calculations!$E$3:$E$53,Calculations!$A$3:$A$53,$B748)</f>
        <v>1.312423411060782E-2</v>
      </c>
      <c r="P748" s="107">
        <f>P22/SUMIFS(P$3:P$722,$B$3:$B$722,$B748)*SUMIFS(Calculations!$E$3:$E$53,Calculations!$A$3:$A$53,$B748)</f>
        <v>1.3118041998769399E-2</v>
      </c>
      <c r="Q748" s="107">
        <f>Q22/SUMIFS(Q$3:Q$722,$B$3:$B$722,$B748)*SUMIFS(Calculations!$E$3:$E$53,Calculations!$A$3:$A$53,$B748)</f>
        <v>1.3203222703705299E-2</v>
      </c>
      <c r="R748" s="107">
        <f>R22/SUMIFS(R$3:R$722,$B$3:$B$722,$B748)*SUMIFS(Calculations!$E$3:$E$53,Calculations!$A$3:$A$53,$B748)</f>
        <v>1.3289449262820002E-2</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0.10381514503280398</v>
      </c>
      <c r="G751" s="107">
        <f>G25/SUMIFS(G$3:G$722,$B$3:$B$722,$B751)*SUMIFS(Calculations!$E$3:$E$53,Calculations!$A$3:$A$53,$B751)</f>
        <v>9.9509408098436086E-2</v>
      </c>
      <c r="H751" s="107">
        <f>H25/SUMIFS(H$3:H$722,$B$3:$B$722,$B751)*SUMIFS(Calculations!$E$3:$E$53,Calculations!$A$3:$A$53,$B751)</f>
        <v>9.4776204397460387E-2</v>
      </c>
      <c r="I751" s="107">
        <f>I25/SUMIFS(I$3:I$722,$B$3:$B$722,$B751)*SUMIFS(Calculations!$E$3:$E$53,Calculations!$A$3:$A$53,$B751)</f>
        <v>9.201129034432079E-2</v>
      </c>
      <c r="J751" s="107">
        <f>J25/SUMIFS(J$3:J$722,$B$3:$B$722,$B751)*SUMIFS(Calculations!$E$3:$E$53,Calculations!$A$3:$A$53,$B751)</f>
        <v>8.9100964916829409E-2</v>
      </c>
      <c r="K751" s="107">
        <f>K25/SUMIFS(K$3:K$722,$B$3:$B$722,$B751)*SUMIFS(Calculations!$E$3:$E$53,Calculations!$A$3:$A$53,$B751)</f>
        <v>7.5376907450224448E-2</v>
      </c>
      <c r="L751" s="107">
        <f>L25/SUMIFS(L$3:L$722,$B$3:$B$722,$B751)*SUMIFS(Calculations!$E$3:$E$53,Calculations!$A$3:$A$53,$B751)</f>
        <v>5.9755861806489854E-2</v>
      </c>
      <c r="M751" s="107">
        <f>M25/SUMIFS(M$3:M$722,$B$3:$B$722,$B751)*SUMIFS(Calculations!$E$3:$E$53,Calculations!$A$3:$A$53,$B751)</f>
        <v>7.9353812500267545E-2</v>
      </c>
      <c r="N751" s="107">
        <f>N25/SUMIFS(N$3:N$722,$B$3:$B$722,$B751)*SUMIFS(Calculations!$E$3:$E$53,Calculations!$A$3:$A$53,$B751)</f>
        <v>9.5858936271424514E-2</v>
      </c>
      <c r="O751" s="107">
        <f>O25/SUMIFS(O$3:O$722,$B$3:$B$722,$B751)*SUMIFS(Calculations!$E$3:$E$53,Calculations!$A$3:$A$53,$B751)</f>
        <v>9.6714179393364269E-2</v>
      </c>
      <c r="P751" s="107">
        <f>P25/SUMIFS(P$3:P$722,$B$3:$B$722,$B751)*SUMIFS(Calculations!$E$3:$E$53,Calculations!$A$3:$A$53,$B751)</f>
        <v>9.7568615495097627E-2</v>
      </c>
      <c r="Q751" s="107">
        <f>Q25/SUMIFS(Q$3:Q$722,$B$3:$B$722,$B751)*SUMIFS(Calculations!$E$3:$E$53,Calculations!$A$3:$A$53,$B751)</f>
        <v>9.6240764350147057E-2</v>
      </c>
      <c r="R751" s="107">
        <f>R25/SUMIFS(R$3:R$722,$B$3:$B$722,$B751)*SUMIFS(Calculations!$E$3:$E$53,Calculations!$A$3:$A$53,$B751)</f>
        <v>9.4896609763356871E-2</v>
      </c>
    </row>
    <row r="752" spans="2:18" ht="15.75" customHeight="1">
      <c r="B752" s="107" t="s">
        <v>538</v>
      </c>
      <c r="C752" s="107" t="s">
        <v>448</v>
      </c>
      <c r="D752" s="107" t="s">
        <v>645</v>
      </c>
      <c r="E752" s="107" t="str">
        <f t="shared" si="300"/>
        <v>natural gas peaker</v>
      </c>
      <c r="F752" s="107">
        <f>F26/SUMIFS(F$3:F$722,$B$3:$B$722,$B752)*SUMIFS(Calculations!$E$3:$E$53,Calculations!$A$3:$A$53,$B752)</f>
        <v>3.5313199377228204E-4</v>
      </c>
      <c r="G752" s="107">
        <f>G26/SUMIFS(G$3:G$722,$B$3:$B$722,$B752)*SUMIFS(Calculations!$E$3:$E$53,Calculations!$A$3:$A$53,$B752)</f>
        <v>3.15744086185444E-4</v>
      </c>
      <c r="H752" s="107">
        <f>H26/SUMIFS(H$3:H$722,$B$3:$B$722,$B752)*SUMIFS(Calculations!$E$3:$E$53,Calculations!$A$3:$A$53,$B752)</f>
        <v>2.7464436614698832E-4</v>
      </c>
      <c r="I752" s="107">
        <f>I26/SUMIFS(I$3:I$722,$B$3:$B$722,$B752)*SUMIFS(Calculations!$E$3:$E$53,Calculations!$A$3:$A$53,$B752)</f>
        <v>2.7969380254290178E-4</v>
      </c>
      <c r="J752" s="107">
        <f>J26/SUMIFS(J$3:J$722,$B$3:$B$722,$B752)*SUMIFS(Calculations!$E$3:$E$53,Calculations!$A$3:$A$53,$B752)</f>
        <v>2.8500879709791893E-4</v>
      </c>
      <c r="K752" s="107">
        <f>K26/SUMIFS(K$3:K$722,$B$3:$B$722,$B752)*SUMIFS(Calculations!$E$3:$E$53,Calculations!$A$3:$A$53,$B752)</f>
        <v>2.2158911021449173E-4</v>
      </c>
      <c r="L752" s="107">
        <f>L26/SUMIFS(L$3:L$722,$B$3:$B$722,$B752)*SUMIFS(Calculations!$E$3:$E$53,Calculations!$A$3:$A$53,$B752)</f>
        <v>1.4940332799024634E-4</v>
      </c>
      <c r="M752" s="107">
        <f>M26/SUMIFS(M$3:M$722,$B$3:$B$722,$B752)*SUMIFS(Calculations!$E$3:$E$53,Calculations!$A$3:$A$53,$B752)</f>
        <v>1.3660445581701458E-4</v>
      </c>
      <c r="N752" s="107">
        <f>N26/SUMIFS(N$3:N$722,$B$3:$B$722,$B752)*SUMIFS(Calculations!$E$3:$E$53,Calculations!$A$3:$A$53,$B752)</f>
        <v>1.2582542220012331E-4</v>
      </c>
      <c r="O752" s="107">
        <f>O26/SUMIFS(O$3:O$722,$B$3:$B$722,$B752)*SUMIFS(Calculations!$E$3:$E$53,Calculations!$A$3:$A$53,$B752)</f>
        <v>1.2576602880235463E-4</v>
      </c>
      <c r="P752" s="107">
        <f>P26/SUMIFS(P$3:P$722,$B$3:$B$722,$B752)*SUMIFS(Calculations!$E$3:$E$53,Calculations!$A$3:$A$53,$B752)</f>
        <v>1.2570669144908471E-4</v>
      </c>
      <c r="Q752" s="107">
        <f>Q26/SUMIFS(Q$3:Q$722,$B$3:$B$722,$B752)*SUMIFS(Calculations!$E$3:$E$53,Calculations!$A$3:$A$53,$B752)</f>
        <v>1.2647370018284001E-4</v>
      </c>
      <c r="R752" s="107">
        <f>R26/SUMIFS(R$3:R$722,$B$3:$B$722,$B752)*SUMIFS(Calculations!$E$3:$E$53,Calculations!$A$3:$A$53,$B752)</f>
        <v>1.2725012629920539E-4</v>
      </c>
    </row>
    <row r="753" spans="2:18" ht="15.75" customHeight="1">
      <c r="B753" s="107" t="s">
        <v>538</v>
      </c>
      <c r="C753" s="107" t="s">
        <v>448</v>
      </c>
      <c r="D753" s="107" t="s">
        <v>646</v>
      </c>
      <c r="E753" s="107" t="str">
        <f t="shared" si="300"/>
        <v>nuclear</v>
      </c>
      <c r="F753" s="107">
        <f>F27/SUMIFS(F$3:F$722,$B$3:$B$722,$B753)*SUMIFS(Calculations!$E$3:$E$53,Calculations!$A$3:$A$53,$B753)</f>
        <v>5.9847978680632706E-2</v>
      </c>
      <c r="G753" s="107">
        <f>G27/SUMIFS(G$3:G$722,$B$3:$B$722,$B753)*SUMIFS(Calculations!$E$3:$E$53,Calculations!$A$3:$A$53,$B753)</f>
        <v>6.2678290657081512E-2</v>
      </c>
      <c r="H753" s="107">
        <f>H27/SUMIFS(H$3:H$722,$B$3:$B$722,$B753)*SUMIFS(Calculations!$E$3:$E$53,Calculations!$A$3:$A$53,$B753)</f>
        <v>6.578959153914761E-2</v>
      </c>
      <c r="I753" s="107">
        <f>I27/SUMIFS(I$3:I$722,$B$3:$B$722,$B753)*SUMIFS(Calculations!$E$3:$E$53,Calculations!$A$3:$A$53,$B753)</f>
        <v>6.7475256955805418E-2</v>
      </c>
      <c r="J753" s="107">
        <f>J27/SUMIFS(J$3:J$722,$B$3:$B$722,$B753)*SUMIFS(Calculations!$E$3:$E$53,Calculations!$A$3:$A$53,$B753)</f>
        <v>6.9249574287214496E-2</v>
      </c>
      <c r="K753" s="107">
        <f>K27/SUMIFS(K$3:K$722,$B$3:$B$722,$B753)*SUMIFS(Calculations!$E$3:$E$53,Calculations!$A$3:$A$53,$B753)</f>
        <v>7.3726151629613434E-2</v>
      </c>
      <c r="L753" s="107">
        <f>L27/SUMIFS(L$3:L$722,$B$3:$B$722,$B753)*SUMIFS(Calculations!$E$3:$E$53,Calculations!$A$3:$A$53,$B753)</f>
        <v>7.8821497460354897E-2</v>
      </c>
      <c r="M753" s="107">
        <f>M27/SUMIFS(M$3:M$722,$B$3:$B$722,$B753)*SUMIFS(Calculations!$E$3:$E$53,Calculations!$A$3:$A$53,$B753)</f>
        <v>7.2069129329949827E-2</v>
      </c>
      <c r="N753" s="107">
        <f>N27/SUMIFS(N$3:N$722,$B$3:$B$722,$B753)*SUMIFS(Calculations!$E$3:$E$53,Calculations!$A$3:$A$53,$B753)</f>
        <v>6.6382378022011482E-2</v>
      </c>
      <c r="O753" s="107">
        <f>O27/SUMIFS(O$3:O$722,$B$3:$B$722,$B753)*SUMIFS(Calculations!$E$3:$E$53,Calculations!$A$3:$A$53,$B753)</f>
        <v>6.6351043535595677E-2</v>
      </c>
      <c r="P753" s="107">
        <f>P27/SUMIFS(P$3:P$722,$B$3:$B$722,$B753)*SUMIFS(Calculations!$E$3:$E$53,Calculations!$A$3:$A$53,$B753)</f>
        <v>6.6319738616870072E-2</v>
      </c>
      <c r="Q753" s="107">
        <f>Q27/SUMIFS(Q$3:Q$722,$B$3:$B$722,$B753)*SUMIFS(Calculations!$E$3:$E$53,Calculations!$A$3:$A$53,$B753)</f>
        <v>6.6724393437970916E-2</v>
      </c>
      <c r="R753" s="107">
        <f>R27/SUMIFS(R$3:R$722,$B$3:$B$722,$B753)*SUMIFS(Calculations!$E$3:$E$53,Calculations!$A$3:$A$53,$B753)</f>
        <v>6.7134016637015334E-2</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1.6774479177943764E-4</v>
      </c>
      <c r="G755" s="107">
        <f>G29/SUMIFS(G$3:G$722,$B$3:$B$722,$B755)*SUMIFS(Calculations!$E$3:$E$53,Calculations!$A$3:$A$53,$B755)</f>
        <v>1.7567772625152355E-4</v>
      </c>
      <c r="H755" s="107">
        <f>H29/SUMIFS(H$3:H$722,$B$3:$B$722,$B755)*SUMIFS(Calculations!$E$3:$E$53,Calculations!$A$3:$A$53,$B755)</f>
        <v>1.8439822993654187E-4</v>
      </c>
      <c r="I755" s="107">
        <f>I29/SUMIFS(I$3:I$722,$B$3:$B$722,$B755)*SUMIFS(Calculations!$E$3:$E$53,Calculations!$A$3:$A$53,$B755)</f>
        <v>1.8912289400307563E-4</v>
      </c>
      <c r="J755" s="107">
        <f>J29/SUMIFS(J$3:J$722,$B$3:$B$722,$B755)*SUMIFS(Calculations!$E$3:$E$53,Calculations!$A$3:$A$53,$B755)</f>
        <v>1.9409603591812882E-4</v>
      </c>
      <c r="K755" s="107">
        <f>K29/SUMIFS(K$3:K$722,$B$3:$B$722,$B755)*SUMIFS(Calculations!$E$3:$E$53,Calculations!$A$3:$A$53,$B755)</f>
        <v>2.0664320210050588E-4</v>
      </c>
      <c r="L755" s="107">
        <f>L29/SUMIFS(L$3:L$722,$B$3:$B$722,$B755)*SUMIFS(Calculations!$E$3:$E$53,Calculations!$A$3:$A$53,$B755)</f>
        <v>2.2092468234870255E-4</v>
      </c>
      <c r="M755" s="107">
        <f>M29/SUMIFS(M$3:M$722,$B$3:$B$722,$B755)*SUMIFS(Calculations!$E$3:$E$53,Calculations!$A$3:$A$53,$B755)</f>
        <v>2.0199882033927348E-4</v>
      </c>
      <c r="N755" s="107">
        <f>N29/SUMIFS(N$3:N$722,$B$3:$B$722,$B755)*SUMIFS(Calculations!$E$3:$E$53,Calculations!$A$3:$A$53,$B755)</f>
        <v>1.8605972038834634E-4</v>
      </c>
      <c r="O755" s="107">
        <f>O29/SUMIFS(O$3:O$722,$B$3:$B$722,$B755)*SUMIFS(Calculations!$E$3:$E$53,Calculations!$A$3:$A$53,$B755)</f>
        <v>1.8597189458344513E-4</v>
      </c>
      <c r="P755" s="107">
        <f>P29/SUMIFS(P$3:P$722,$B$3:$B$722,$B755)*SUMIFS(Calculations!$E$3:$E$53,Calculations!$A$3:$A$53,$B755)</f>
        <v>1.858841516522875E-4</v>
      </c>
      <c r="Q755" s="107">
        <f>Q29/SUMIFS(Q$3:Q$722,$B$3:$B$722,$B755)*SUMIFS(Calculations!$E$3:$E$53,Calculations!$A$3:$A$53,$B755)</f>
        <v>1.8701833763825587E-4</v>
      </c>
      <c r="R755" s="107">
        <f>R29/SUMIFS(R$3:R$722,$B$3:$B$722,$B755)*SUMIFS(Calculations!$E$3:$E$53,Calculations!$A$3:$A$53,$B755)</f>
        <v>1.8816644923277438E-4</v>
      </c>
    </row>
    <row r="756" spans="2:18" ht="15.75" customHeight="1">
      <c r="B756" s="107" t="s">
        <v>538</v>
      </c>
      <c r="C756" s="107" t="s">
        <v>448</v>
      </c>
      <c r="D756" s="107" t="s">
        <v>649</v>
      </c>
      <c r="E756" s="107" t="str">
        <f t="shared" si="300"/>
        <v>solar PV</v>
      </c>
      <c r="F756" s="107">
        <f>F30/SUMIFS(F$3:F$722,$B$3:$B$722,$B756)*SUMIFS(Calculations!$E$3:$E$53,Calculations!$A$3:$A$53,$B756)</f>
        <v>6.6581943996811647E-5</v>
      </c>
      <c r="G756" s="107">
        <f>G30/SUMIFS(G$3:G$722,$B$3:$B$722,$B756)*SUMIFS(Calculations!$E$3:$E$53,Calculations!$A$3:$A$53,$B756)</f>
        <v>1.8178230504473417E-4</v>
      </c>
      <c r="H756" s="107">
        <f>H30/SUMIFS(H$3:H$722,$B$3:$B$722,$B756)*SUMIFS(Calculations!$E$3:$E$53,Calculations!$A$3:$A$53,$B756)</f>
        <v>3.0841957610361072E-4</v>
      </c>
      <c r="I756" s="107">
        <f>I30/SUMIFS(I$3:I$722,$B$3:$B$722,$B756)*SUMIFS(Calculations!$E$3:$E$53,Calculations!$A$3:$A$53,$B756)</f>
        <v>6.2443190535984747E-4</v>
      </c>
      <c r="J756" s="107">
        <f>J30/SUMIFS(J$3:J$722,$B$3:$B$722,$B756)*SUMIFS(Calculations!$E$3:$E$53,Calculations!$A$3:$A$53,$B756)</f>
        <v>9.5706384239632682E-4</v>
      </c>
      <c r="K756" s="107">
        <f>K30/SUMIFS(K$3:K$722,$B$3:$B$722,$B756)*SUMIFS(Calculations!$E$3:$E$53,Calculations!$A$3:$A$53,$B756)</f>
        <v>1.6800707561685196E-3</v>
      </c>
      <c r="L756" s="107">
        <f>L30/SUMIFS(L$3:L$722,$B$3:$B$722,$B756)*SUMIFS(Calculations!$E$3:$E$53,Calculations!$A$3:$A$53,$B756)</f>
        <v>2.5030142645481178E-3</v>
      </c>
      <c r="M756" s="107">
        <f>M30/SUMIFS(M$3:M$722,$B$3:$B$722,$B756)*SUMIFS(Calculations!$E$3:$E$53,Calculations!$A$3:$A$53,$B756)</f>
        <v>2.638886830732828E-3</v>
      </c>
      <c r="N756" s="107">
        <f>N30/SUMIFS(N$3:N$722,$B$3:$B$722,$B756)*SUMIFS(Calculations!$E$3:$E$53,Calculations!$A$3:$A$53,$B756)</f>
        <v>2.7533168319622617E-3</v>
      </c>
      <c r="O756" s="107">
        <f>O30/SUMIFS(O$3:O$722,$B$3:$B$722,$B756)*SUMIFS(Calculations!$E$3:$E$53,Calculations!$A$3:$A$53,$B756)</f>
        <v>3.1296329312495326E-3</v>
      </c>
      <c r="P756" s="107">
        <f>P30/SUMIFS(P$3:P$722,$B$3:$B$722,$B756)*SUMIFS(Calculations!$E$3:$E$53,Calculations!$A$3:$A$53,$B756)</f>
        <v>3.5055939330349228E-3</v>
      </c>
      <c r="Q756" s="107">
        <f>Q30/SUMIFS(Q$3:Q$722,$B$3:$B$722,$B756)*SUMIFS(Calculations!$E$3:$E$53,Calculations!$A$3:$A$53,$B756)</f>
        <v>3.9036823531123097E-3</v>
      </c>
      <c r="R756" s="107">
        <f>R30/SUMIFS(R$3:R$722,$B$3:$B$722,$B756)*SUMIFS(Calculations!$E$3:$E$53,Calculations!$A$3:$A$53,$B756)</f>
        <v>4.3066585284387933E-3</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1.7189127498211027E-4</v>
      </c>
      <c r="G758" s="107">
        <f>G32/SUMIFS(G$3:G$722,$B$3:$B$722,$B758)*SUMIFS(Calculations!$E$3:$E$53,Calculations!$A$3:$A$53,$B758)</f>
        <v>1.8013098402454463E-4</v>
      </c>
      <c r="H758" s="107">
        <f>H32/SUMIFS(H$3:H$722,$B$3:$B$722,$B758)*SUMIFS(Calculations!$E$3:$E$53,Calculations!$A$3:$A$53,$B758)</f>
        <v>1.8918871837503824E-4</v>
      </c>
      <c r="I758" s="107">
        <f>I32/SUMIFS(I$3:I$722,$B$3:$B$722,$B758)*SUMIFS(Calculations!$E$3:$E$53,Calculations!$A$3:$A$53,$B758)</f>
        <v>1.9400599328992345E-4</v>
      </c>
      <c r="J758" s="107">
        <f>J32/SUMIFS(J$3:J$722,$B$3:$B$722,$B758)*SUMIFS(Calculations!$E$3:$E$53,Calculations!$A$3:$A$53,$B758)</f>
        <v>1.9907661661005421E-4</v>
      </c>
      <c r="K758" s="107">
        <f>K32/SUMIFS(K$3:K$722,$B$3:$B$722,$B758)*SUMIFS(Calculations!$E$3:$E$53,Calculations!$A$3:$A$53,$B758)</f>
        <v>2.0998688159437235E-4</v>
      </c>
      <c r="L758" s="107">
        <f>L32/SUMIFS(L$3:L$722,$B$3:$B$722,$B758)*SUMIFS(Calculations!$E$3:$E$53,Calculations!$A$3:$A$53,$B758)</f>
        <v>2.2240520232204216E-4</v>
      </c>
      <c r="M758" s="107">
        <f>M32/SUMIFS(M$3:M$722,$B$3:$B$722,$B758)*SUMIFS(Calculations!$E$3:$E$53,Calculations!$A$3:$A$53,$B758)</f>
        <v>2.0092993142234607E-4</v>
      </c>
      <c r="N758" s="107">
        <f>N32/SUMIFS(N$3:N$722,$B$3:$B$722,$B758)*SUMIFS(Calculations!$E$3:$E$53,Calculations!$A$3:$A$53,$B758)</f>
        <v>1.8284375446655103E-4</v>
      </c>
      <c r="O758" s="107">
        <f>O32/SUMIFS(O$3:O$722,$B$3:$B$722,$B758)*SUMIFS(Calculations!$E$3:$E$53,Calculations!$A$3:$A$53,$B758)</f>
        <v>9.646539254817353E-4</v>
      </c>
      <c r="P758" s="107">
        <f>P32/SUMIFS(P$3:P$722,$B$3:$B$722,$B758)*SUMIFS(Calculations!$E$3:$E$53,Calculations!$A$3:$A$53,$B758)</f>
        <v>1.7457263687217911E-3</v>
      </c>
      <c r="Q758" s="107">
        <f>Q32/SUMIFS(Q$3:Q$722,$B$3:$B$722,$B758)*SUMIFS(Calculations!$E$3:$E$53,Calculations!$A$3:$A$53,$B758)</f>
        <v>1.7447198060358523E-3</v>
      </c>
      <c r="R758" s="107">
        <f>R32/SUMIFS(R$3:R$722,$B$3:$B$722,$B758)*SUMIFS(Calculations!$E$3:$E$53,Calculations!$A$3:$A$53,$B758)</f>
        <v>1.7437008847084564E-3</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578</v>
      </c>
      <c r="C1345" s="107" t="s">
        <v>448</v>
      </c>
      <c r="D1345" s="107" t="s">
        <v>639</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578</v>
      </c>
      <c r="C1348" s="107" t="s">
        <v>448</v>
      </c>
      <c r="D1348" s="107" t="s">
        <v>642</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578</v>
      </c>
      <c r="C1351" s="107" t="s">
        <v>448</v>
      </c>
      <c r="D1351" s="107" t="s">
        <v>644</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578</v>
      </c>
      <c r="C1352" s="107" t="s">
        <v>448</v>
      </c>
      <c r="D1352" s="107" t="s">
        <v>645</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578</v>
      </c>
      <c r="C1356" s="107" t="s">
        <v>448</v>
      </c>
      <c r="D1356" s="107" t="s">
        <v>649</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1.0000000000000002</v>
      </c>
      <c r="G1449" s="95">
        <f t="shared" si="312"/>
        <v>1.0000000000000002</v>
      </c>
      <c r="H1449" s="95">
        <f t="shared" si="312"/>
        <v>1.0000000000000004</v>
      </c>
      <c r="I1449" s="95">
        <f t="shared" si="312"/>
        <v>1.0000000000000002</v>
      </c>
      <c r="J1449" s="95">
        <f t="shared" si="312"/>
        <v>1.0000000000000002</v>
      </c>
      <c r="K1449" s="95">
        <f t="shared" si="312"/>
        <v>1</v>
      </c>
      <c r="L1449" s="95">
        <f t="shared" si="312"/>
        <v>1</v>
      </c>
      <c r="M1449" s="95">
        <f t="shared" si="312"/>
        <v>0.99999999999999989</v>
      </c>
      <c r="N1449" s="95">
        <f t="shared" si="312"/>
        <v>0.99999999999999989</v>
      </c>
      <c r="O1449" s="95">
        <f t="shared" si="312"/>
        <v>0.99999999999999989</v>
      </c>
      <c r="P1449" s="95">
        <f t="shared" si="312"/>
        <v>1</v>
      </c>
      <c r="Q1449" s="95">
        <f t="shared" si="312"/>
        <v>1.0000000000000002</v>
      </c>
      <c r="R1449" s="95">
        <f t="shared" si="312"/>
        <v>1</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2578125" defaultRowHeight="15" customHeight="1"/>
  <cols>
    <col min="1" max="10" width="8.7109375" style="92" customWidth="1"/>
    <col min="11" max="11" width="17.5703125" style="92" customWidth="1"/>
    <col min="12" max="16" width="8.7109375" style="92" customWidth="1"/>
    <col min="17" max="17" width="34.140625" style="92" customWidth="1"/>
    <col min="18" max="18" width="14.85546875" style="92" customWidth="1"/>
    <col min="19" max="33" width="8.7109375" style="92" customWidth="1"/>
    <col min="34" max="16384" width="14.425781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MS</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4929.8788349999995</v>
      </c>
      <c r="R4" s="91">
        <f t="shared" ref="R4:R53" si="2">Q4/$Q$54</f>
        <v>0.34370323345751758</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1662.681</v>
      </c>
      <c r="R7" s="91">
        <f t="shared" si="2"/>
        <v>0.11591944853719288</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5296.5879999999997</v>
      </c>
      <c r="R21" s="91">
        <f t="shared" si="2"/>
        <v>0.36926960739234604</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2454.2692618000001</v>
      </c>
      <c r="R45" s="91">
        <f t="shared" si="2"/>
        <v>0.17110771061294347</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0</v>
      </c>
      <c r="R47" s="91">
        <f t="shared" si="2"/>
        <v>0</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14343.4170968</v>
      </c>
      <c r="R54" s="149">
        <f>SUM(R3:R53)</f>
        <v>1</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f t="shared" si="6"/>
        <v>4042.3580000000002</v>
      </c>
      <c r="M154" s="91" t="str">
        <f t="shared" si="7"/>
        <v>LA</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f t="shared" si="8"/>
        <v>1662.681</v>
      </c>
      <c r="M209" s="91" t="str">
        <f t="shared" si="9"/>
        <v>AR</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f t="shared" si="8"/>
        <v>1254.23</v>
      </c>
      <c r="M211" s="91" t="str">
        <f t="shared" si="9"/>
        <v>LA</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f t="shared" si="8"/>
        <v>1162.2706949999999</v>
      </c>
      <c r="M213" s="91" t="str">
        <f t="shared" si="9"/>
        <v>AL</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f t="shared" si="8"/>
        <v>1837.7293050000001</v>
      </c>
      <c r="M214" s="91" t="str">
        <f t="shared" si="9"/>
        <v>AL</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f t="shared" si="8"/>
        <v>483.36726179999999</v>
      </c>
      <c r="M215" s="91" t="str">
        <f t="shared" si="9"/>
        <v>TN</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f t="shared" si="8"/>
        <v>1929.878835</v>
      </c>
      <c r="M216" s="91" t="str">
        <f t="shared" si="9"/>
        <v>AL</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f t="shared" si="8"/>
        <v>1970.902</v>
      </c>
      <c r="M217" s="91" t="str">
        <f t="shared" si="9"/>
        <v>TN</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14343.4170968</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2578125" defaultRowHeight="15" customHeight="1"/>
  <cols>
    <col min="1" max="1" width="9.85546875" style="92" customWidth="1"/>
    <col min="2" max="2" width="42.7109375" style="92" customWidth="1"/>
    <col min="3" max="35" width="8.7109375" style="92" customWidth="1"/>
    <col min="36" max="16384" width="14.425781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10" t="s">
        <v>677</v>
      </c>
      <c r="C146" s="211"/>
      <c r="D146" s="211"/>
      <c r="E146" s="211"/>
      <c r="F146" s="211"/>
      <c r="G146" s="211"/>
      <c r="H146" s="211"/>
      <c r="I146" s="211"/>
      <c r="J146" s="211"/>
      <c r="K146" s="211"/>
      <c r="L146" s="211"/>
      <c r="M146" s="211"/>
      <c r="N146" s="211"/>
      <c r="O146" s="211"/>
      <c r="P146" s="211"/>
      <c r="Q146" s="211"/>
      <c r="R146" s="211"/>
      <c r="S146" s="211"/>
      <c r="T146" s="211"/>
      <c r="U146" s="211"/>
      <c r="V146" s="211"/>
      <c r="W146" s="211"/>
      <c r="X146" s="211"/>
      <c r="Y146" s="211"/>
      <c r="Z146" s="211"/>
      <c r="AA146" s="211"/>
      <c r="AB146" s="211"/>
      <c r="AC146" s="211"/>
      <c r="AD146" s="211"/>
      <c r="AE146" s="211"/>
      <c r="AF146" s="211"/>
      <c r="AG146" s="211"/>
      <c r="AH146" s="211"/>
      <c r="AI146" s="211"/>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2578125" defaultRowHeight="15" customHeight="1"/>
  <cols>
    <col min="1" max="1" width="27.5703125" style="92" customWidth="1"/>
    <col min="2" max="2" width="16.7109375" style="92" customWidth="1"/>
    <col min="3" max="3" width="21.85546875" style="92" customWidth="1"/>
    <col min="4" max="4" width="15" style="92" customWidth="1"/>
    <col min="5" max="5" width="14.42578125" style="92"/>
    <col min="6" max="52" width="8.7109375" style="92" customWidth="1"/>
    <col min="53" max="53" width="9.85546875" style="92" customWidth="1"/>
    <col min="54" max="54" width="15.5703125" style="92" customWidth="1"/>
    <col min="55" max="16384" width="14.42578125" style="92"/>
  </cols>
  <sheetData>
    <row r="2" spans="1:5">
      <c r="A2" s="112" t="s">
        <v>654</v>
      </c>
      <c r="B2" s="91" t="s">
        <v>655</v>
      </c>
      <c r="C2" s="91" t="s">
        <v>656</v>
      </c>
      <c r="D2" s="91" t="s">
        <v>657</v>
      </c>
      <c r="E2" s="91" t="s">
        <v>658</v>
      </c>
    </row>
    <row r="3" spans="1: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c r="A4" s="111" t="s">
        <v>535</v>
      </c>
      <c r="B4" s="91">
        <f>IF(SUMIFS('EIA SEDS data'!$AE$20:$AE$119,'EIA SEDS data'!$B$20:$B$119,A4,'EIA SEDS data'!$A$20:$A$119,"exports")&gt;0, 1, 0)</f>
        <v>1</v>
      </c>
      <c r="C4" s="91">
        <f>SUMIFS('Cross border connections'!$R$4:$R$53,'Cross border connections'!$P$4:$P$53,Calculations!A4)</f>
        <v>0.34370323345751758</v>
      </c>
      <c r="D4" s="91">
        <f t="shared" si="0"/>
        <v>0.34370323345751758</v>
      </c>
      <c r="E4" s="91">
        <f t="shared" si="1"/>
        <v>0.74779432547994462</v>
      </c>
    </row>
    <row r="5" spans="1:5">
      <c r="A5" s="111" t="s">
        <v>538</v>
      </c>
      <c r="B5" s="91">
        <f>IF(SUMIFS('EIA SEDS data'!$AE$20:$AE$119,'EIA SEDS data'!$B$20:$B$119,A5,'EIA SEDS data'!$A$20:$A$119,"exports")&gt;0, 1, 0)</f>
        <v>1</v>
      </c>
      <c r="C5" s="91">
        <f>SUMIFS('Cross border connections'!$R$4:$R$53,'Cross border connections'!$P$4:$P$53,Calculations!A5)</f>
        <v>0.11591944853719288</v>
      </c>
      <c r="D5" s="91">
        <f t="shared" si="0"/>
        <v>0.11591944853719288</v>
      </c>
      <c r="E5" s="91">
        <f t="shared" si="1"/>
        <v>0.25220567452005543</v>
      </c>
    </row>
    <row r="6" spans="1: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0.36926960739234604</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0.17110771061294347</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1</v>
      </c>
      <c r="D54" s="95">
        <f>SUM(D3:D53)</f>
        <v>0.45962268199471046</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0.20415092660573175</v>
      </c>
      <c r="C60" s="91">
        <f>SUMIFS('ReEDs Generation Data'!H$729:H$1448,'ReEDs Generation Data'!$E$729:$E$1448,Calculations!$A60)</f>
        <v>0.18698920494746046</v>
      </c>
      <c r="D60" s="91">
        <f>SUMIFS('ReEDs Generation Data'!I$729:I$1448,'ReEDs Generation Data'!$E$729:$E$1448,Calculations!$A60)</f>
        <v>0.20306958994192098</v>
      </c>
      <c r="E60" s="91">
        <f>SUMIFS('ReEDs Generation Data'!J$729:J$1448,'ReEDs Generation Data'!$E$729:$E$1448,Calculations!$A60)</f>
        <v>0.21913113734068801</v>
      </c>
      <c r="F60" s="91">
        <f>SUMIFS('ReEDs Generation Data'!K$729:K$1448,'ReEDs Generation Data'!$E$729:$E$1448,Calculations!$A60)</f>
        <v>0.24668425077382369</v>
      </c>
      <c r="G60" s="91">
        <f>SUMIFS('ReEDs Generation Data'!L$729:L$1448,'ReEDs Generation Data'!$E$729:$E$1448,Calculations!$A60)</f>
        <v>0.2768185425078325</v>
      </c>
      <c r="H60" s="91">
        <f>SUMIFS('ReEDs Generation Data'!M$729:M$1448,'ReEDs Generation Data'!$E$729:$E$1448,Calculations!$A60)</f>
        <v>0.26840925785920111</v>
      </c>
      <c r="I60" s="91">
        <f>SUMIFS('ReEDs Generation Data'!N$729:N$1448,'ReEDs Generation Data'!$E$729:$E$1448,Calculations!$A60)</f>
        <v>0.26196918154253951</v>
      </c>
      <c r="J60" s="91">
        <f>SUMIFS('ReEDs Generation Data'!O$729:O$1448,'ReEDs Generation Data'!$E$729:$E$1448,Calculations!$A60)</f>
        <v>0.25996114239673962</v>
      </c>
      <c r="K60" s="91">
        <f>SUMIFS('ReEDs Generation Data'!P$729:P$1448,'ReEDs Generation Data'!$E$729:$E$1448,Calculations!$A60)</f>
        <v>0.25795516174124311</v>
      </c>
      <c r="L60" s="91">
        <f>SUMIFS('ReEDs Generation Data'!Q$729:Q$1448,'ReEDs Generation Data'!$E$729:$E$1448,Calculations!$A60)</f>
        <v>0.2603351559520295</v>
      </c>
      <c r="M60" s="91">
        <f>SUMIFS('ReEDs Generation Data'!R$729:R$1448,'ReEDs Generation Data'!$E$729:$E$1448,Calculations!$A60)</f>
        <v>0.26272393313834103</v>
      </c>
    </row>
    <row r="61" spans="1:33" ht="15.75" customHeight="1">
      <c r="A61" s="111" t="s">
        <v>633</v>
      </c>
      <c r="B61" s="91">
        <f>SUMIFS('ReEDs Generation Data'!G$729:G$1448,'ReEDs Generation Data'!$E$729:$E$1448,Calculations!$A61)</f>
        <v>0.45256945051544661</v>
      </c>
      <c r="C61" s="91">
        <f>SUMIFS('ReEDs Generation Data'!H$729:H$1448,'ReEDs Generation Data'!$E$729:$E$1448,Calculations!$A61)</f>
        <v>0.45150324027216088</v>
      </c>
      <c r="D61" s="91">
        <f>SUMIFS('ReEDs Generation Data'!I$729:I$1448,'ReEDs Generation Data'!$E$729:$E$1448,Calculations!$A61)</f>
        <v>0.43338950427372702</v>
      </c>
      <c r="E61" s="91">
        <f>SUMIFS('ReEDs Generation Data'!J$729:J$1448,'ReEDs Generation Data'!$E$729:$E$1448,Calculations!$A61)</f>
        <v>0.41517045133106512</v>
      </c>
      <c r="F61" s="91">
        <f>SUMIFS('ReEDs Generation Data'!K$729:K$1448,'ReEDs Generation Data'!$E$729:$E$1448,Calculations!$A61)</f>
        <v>0.37113347204547131</v>
      </c>
      <c r="G61" s="91">
        <f>SUMIFS('ReEDs Generation Data'!L$729:L$1448,'ReEDs Generation Data'!$E$729:$E$1448,Calculations!$A61)</f>
        <v>0.32288141805192555</v>
      </c>
      <c r="H61" s="91">
        <f>SUMIFS('ReEDs Generation Data'!M$729:M$1448,'ReEDs Generation Data'!$E$729:$E$1448,Calculations!$A61)</f>
        <v>0.33256601034943645</v>
      </c>
      <c r="I61" s="91">
        <f>SUMIFS('ReEDs Generation Data'!N$729:N$1448,'ReEDs Generation Data'!$E$729:$E$1448,Calculations!$A61)</f>
        <v>0.33872747825650545</v>
      </c>
      <c r="J61" s="91">
        <f>SUMIFS('ReEDs Generation Data'!O$729:O$1448,'ReEDs Generation Data'!$E$729:$E$1448,Calculations!$A61)</f>
        <v>0.33996058213815716</v>
      </c>
      <c r="K61" s="91">
        <f>SUMIFS('ReEDs Generation Data'!P$729:P$1448,'ReEDs Generation Data'!$E$729:$E$1448,Calculations!$A61)</f>
        <v>0.3411906106272754</v>
      </c>
      <c r="L61" s="91">
        <f>SUMIFS('ReEDs Generation Data'!Q$729:Q$1448,'ReEDs Generation Data'!$E$729:$E$1448,Calculations!$A61)</f>
        <v>0.33647317096083706</v>
      </c>
      <c r="M61" s="91">
        <f>SUMIFS('ReEDs Generation Data'!R$729:R$1448,'ReEDs Generation Data'!$E$729:$E$1448,Calculations!$A61)</f>
        <v>0.3317335033679506</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0.2855965833160643</v>
      </c>
      <c r="C62" s="91">
        <f>SUMIFS('ReEDs Generation Data'!H$729:H$1448,'ReEDs Generation Data'!$E$729:$E$1448,Calculations!$A62)</f>
        <v>0.30167573945106357</v>
      </c>
      <c r="D62" s="91">
        <f>SUMIFS('ReEDs Generation Data'!I$729:I$1448,'ReEDs Generation Data'!$E$729:$E$1448,Calculations!$A62)</f>
        <v>0.30305290921685946</v>
      </c>
      <c r="E62" s="91">
        <f>SUMIFS('ReEDs Generation Data'!J$729:J$1448,'ReEDs Generation Data'!$E$729:$E$1448,Calculations!$A62)</f>
        <v>0.30451953675451804</v>
      </c>
      <c r="F62" s="91">
        <f>SUMIFS('ReEDs Generation Data'!K$729:K$1448,'ReEDs Generation Data'!$E$729:$E$1448,Calculations!$A62)</f>
        <v>0.31766058944251352</v>
      </c>
      <c r="G62" s="91">
        <f>SUMIFS('ReEDs Generation Data'!L$729:L$1448,'ReEDs Generation Data'!$E$729:$E$1448,Calculations!$A62)</f>
        <v>0.33208299945522973</v>
      </c>
      <c r="H62" s="91">
        <f>SUMIFS('ReEDs Generation Data'!M$729:M$1448,'ReEDs Generation Data'!$E$729:$E$1448,Calculations!$A62)</f>
        <v>0.33071038678159215</v>
      </c>
      <c r="I62" s="91">
        <f>SUMIFS('ReEDs Generation Data'!N$729:N$1448,'ReEDs Generation Data'!$E$729:$E$1448,Calculations!$A62)</f>
        <v>0.33063690363701476</v>
      </c>
      <c r="J62" s="91">
        <f>SUMIFS('ReEDs Generation Data'!O$729:O$1448,'ReEDs Generation Data'!$E$729:$E$1448,Calculations!$A62)</f>
        <v>0.32980999525785781</v>
      </c>
      <c r="K62" s="91">
        <f>SUMIFS('ReEDs Generation Data'!P$729:P$1448,'ReEDs Generation Data'!$E$729:$E$1448,Calculations!$A62)</f>
        <v>0.32898789243266685</v>
      </c>
      <c r="L62" s="91">
        <f>SUMIFS('ReEDs Generation Data'!Q$729:Q$1448,'ReEDs Generation Data'!$E$729:$E$1448,Calculations!$A62)</f>
        <v>0.32962189878640641</v>
      </c>
      <c r="M62" s="91">
        <f>SUMIFS('ReEDs Generation Data'!R$729:R$1448,'ReEDs Generation Data'!$E$729:$E$1448,Calculations!$A62)</f>
        <v>0.33026127438964559</v>
      </c>
    </row>
    <row r="63" spans="1:33" ht="15.75" customHeight="1">
      <c r="A63" s="111" t="s">
        <v>101</v>
      </c>
      <c r="B63" s="91">
        <f>SUMIFS('ReEDs Generation Data'!G$729:G$1448,'ReEDs Generation Data'!$E$729:$E$1448,Calculations!$A63)</f>
        <v>5.3734943280141521E-2</v>
      </c>
      <c r="C63" s="91">
        <f>SUMIFS('ReEDs Generation Data'!H$729:H$1448,'ReEDs Generation Data'!$E$729:$E$1448,Calculations!$A63)</f>
        <v>5.5779194212188313E-2</v>
      </c>
      <c r="D63" s="91">
        <f>SUMIFS('ReEDs Generation Data'!I$729:I$1448,'ReEDs Generation Data'!$E$729:$E$1448,Calculations!$A63)</f>
        <v>5.6058727708809535E-2</v>
      </c>
      <c r="E63" s="91">
        <f>SUMIFS('ReEDs Generation Data'!J$729:J$1448,'ReEDs Generation Data'!$E$729:$E$1448,Calculations!$A63)</f>
        <v>5.6355691258241955E-2</v>
      </c>
      <c r="F63" s="91">
        <f>SUMIFS('ReEDs Generation Data'!K$729:K$1448,'ReEDs Generation Data'!$E$729:$E$1448,Calculations!$A63)</f>
        <v>5.8808261554110487E-2</v>
      </c>
      <c r="G63" s="91">
        <f>SUMIFS('ReEDs Generation Data'!L$729:L$1448,'ReEDs Generation Data'!$E$729:$E$1448,Calculations!$A63)</f>
        <v>6.1503113223759211E-2</v>
      </c>
      <c r="H63" s="91">
        <f>SUMIFS('ReEDs Generation Data'!M$729:M$1448,'ReEDs Generation Data'!$E$729:$E$1448,Calculations!$A63)</f>
        <v>6.1178445244375317E-2</v>
      </c>
      <c r="I63" s="91">
        <f>SUMIFS('ReEDs Generation Data'!N$729:N$1448,'ReEDs Generation Data'!$E$729:$E$1448,Calculations!$A63)</f>
        <v>6.1106883050238134E-2</v>
      </c>
      <c r="J63" s="91">
        <f>SUMIFS('ReEDs Generation Data'!O$729:O$1448,'ReEDs Generation Data'!$E$729:$E$1448,Calculations!$A63)</f>
        <v>6.1002946511139106E-2</v>
      </c>
      <c r="K63" s="91">
        <f>SUMIFS('ReEDs Generation Data'!P$729:P$1448,'ReEDs Generation Data'!$E$729:$E$1448,Calculations!$A63)</f>
        <v>6.0899602564405887E-2</v>
      </c>
      <c r="L63" s="91">
        <f>SUMIFS('ReEDs Generation Data'!Q$729:Q$1448,'ReEDs Generation Data'!$E$729:$E$1448,Calculations!$A63)</f>
        <v>6.102650425450272E-2</v>
      </c>
      <c r="M63" s="91">
        <f>SUMIFS('ReEDs Generation Data'!R$729:R$1448,'ReEDs Generation Data'!$E$729:$E$1448,Calculations!$A63)</f>
        <v>6.1154524720707627E-2</v>
      </c>
    </row>
    <row r="64" spans="1:33" ht="15.75" customHeight="1">
      <c r="A64" s="111" t="s">
        <v>100</v>
      </c>
      <c r="B64" s="91">
        <f>SUMIFS('ReEDs Generation Data'!G$729:G$1448,'ReEDs Generation Data'!$E$729:$E$1448,Calculations!$A64)</f>
        <v>0</v>
      </c>
      <c r="C64" s="91">
        <f>SUMIFS('ReEDs Generation Data'!H$729:H$1448,'ReEDs Generation Data'!$E$729:$E$1448,Calculations!$A64)</f>
        <v>0</v>
      </c>
      <c r="D64" s="91">
        <f>SUMIFS('ReEDs Generation Data'!I$729:I$1448,'ReEDs Generation Data'!$E$729:$E$1448,Calculations!$A64)</f>
        <v>0</v>
      </c>
      <c r="E64" s="91">
        <f>SUMIFS('ReEDs Generation Data'!J$729:J$1448,'ReEDs Generation Data'!$E$729:$E$1448,Calculations!$A64)</f>
        <v>0</v>
      </c>
      <c r="F64" s="91">
        <f>SUMIFS('ReEDs Generation Data'!K$729:K$1448,'ReEDs Generation Data'!$E$729:$E$1448,Calculations!$A64)</f>
        <v>0</v>
      </c>
      <c r="G64" s="91">
        <f>SUMIFS('ReEDs Generation Data'!L$729:L$1448,'ReEDs Generation Data'!$E$729:$E$1448,Calculations!$A64)</f>
        <v>0</v>
      </c>
      <c r="H64" s="91">
        <f>SUMIFS('ReEDs Generation Data'!M$729:M$1448,'ReEDs Generation Data'!$E$729:$E$1448,Calculations!$A64)</f>
        <v>0</v>
      </c>
      <c r="I64" s="91">
        <f>SUMIFS('ReEDs Generation Data'!N$729:N$1448,'ReEDs Generation Data'!$E$729:$E$1448,Calculations!$A64)</f>
        <v>0</v>
      </c>
      <c r="J64" s="91">
        <f>SUMIFS('ReEDs Generation Data'!O$729:O$1448,'ReEDs Generation Data'!$E$729:$E$1448,Calculations!$A64)</f>
        <v>0</v>
      </c>
      <c r="K64" s="91">
        <f>SUMIFS('ReEDs Generation Data'!P$729:P$1448,'ReEDs Generation Data'!$E$729:$E$1448,Calculations!$A64)</f>
        <v>0</v>
      </c>
      <c r="L64" s="91">
        <f>SUMIFS('ReEDs Generation Data'!Q$729:Q$1448,'ReEDs Generation Data'!$E$729:$E$1448,Calculations!$A64)</f>
        <v>0</v>
      </c>
      <c r="M64" s="91">
        <f>SUMIFS('ReEDs Generation Data'!R$729:R$1448,'ReEDs Generation Data'!$E$729:$E$1448,Calculations!$A64)</f>
        <v>0</v>
      </c>
    </row>
    <row r="65" spans="1:37" ht="15.75" customHeight="1">
      <c r="A65" s="111" t="s">
        <v>102</v>
      </c>
      <c r="B65" s="91">
        <f>SUMIFS('ReEDs Generation Data'!G$729:G$1448,'ReEDs Generation Data'!$E$729:$E$1448,Calculations!$A65)</f>
        <v>2.766069333564704E-3</v>
      </c>
      <c r="C65" s="91">
        <f>SUMIFS('ReEDs Generation Data'!H$729:H$1448,'ReEDs Generation Data'!$E$729:$E$1448,Calculations!$A65)</f>
        <v>2.9859280314790456E-3</v>
      </c>
      <c r="D65" s="91">
        <f>SUMIFS('ReEDs Generation Data'!I$729:I$1448,'ReEDs Generation Data'!$E$729:$E$1448,Calculations!$A65)</f>
        <v>3.3535963675345878E-3</v>
      </c>
      <c r="E65" s="91">
        <f>SUMIFS('ReEDs Generation Data'!J$729:J$1448,'ReEDs Generation Data'!$E$729:$E$1448,Calculations!$A65)</f>
        <v>3.7380153069156191E-3</v>
      </c>
      <c r="F65" s="91">
        <f>SUMIFS('ReEDs Generation Data'!K$729:K$1448,'ReEDs Generation Data'!$E$729:$E$1448,Calculations!$A65)</f>
        <v>4.6568107222224979E-3</v>
      </c>
      <c r="G65" s="91">
        <f>SUMIFS('ReEDs Generation Data'!L$729:L$1448,'ReEDs Generation Data'!$E$729:$E$1448,Calculations!$A65)</f>
        <v>5.6911887767071003E-3</v>
      </c>
      <c r="H65" s="91">
        <f>SUMIFS('ReEDs Generation Data'!M$729:M$1448,'ReEDs Generation Data'!$E$729:$E$1448,Calculations!$A65)</f>
        <v>6.131028087710111E-3</v>
      </c>
      <c r="I65" s="91">
        <f>SUMIFS('ReEDs Generation Data'!N$729:N$1448,'ReEDs Generation Data'!$E$729:$E$1448,Calculations!$A65)</f>
        <v>6.5669400058367576E-3</v>
      </c>
      <c r="J65" s="91">
        <f>SUMIFS('ReEDs Generation Data'!O$729:O$1448,'ReEDs Generation Data'!$E$729:$E$1448,Calculations!$A65)</f>
        <v>8.274916832005777E-3</v>
      </c>
      <c r="K65" s="91">
        <f>SUMIFS('ReEDs Generation Data'!P$729:P$1448,'ReEDs Generation Data'!$E$729:$E$1448,Calculations!$A65)</f>
        <v>9.978499972056994E-3</v>
      </c>
      <c r="L65" s="91">
        <f>SUMIFS('ReEDs Generation Data'!Q$729:Q$1448,'ReEDs Generation Data'!$E$729:$E$1448,Calculations!$A65)</f>
        <v>1.1552545372047442E-2</v>
      </c>
      <c r="M65" s="91">
        <f>SUMIFS('ReEDs Generation Data'!R$729:R$1448,'ReEDs Generation Data'!$E$729:$E$1448,Calculations!$A65)</f>
        <v>1.3133523321703739E-2</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0</v>
      </c>
      <c r="C67" s="91">
        <f>SUMIFS('ReEDs Generation Data'!H$729:H$1448,'ReEDs Generation Data'!$E$729:$E$1448,Calculations!$A67)</f>
        <v>0</v>
      </c>
      <c r="D67" s="91">
        <f>SUMIFS('ReEDs Generation Data'!I$729:I$1448,'ReEDs Generation Data'!$E$729:$E$1448,Calculations!$A67)</f>
        <v>0</v>
      </c>
      <c r="E67" s="91">
        <f>SUMIFS('ReEDs Generation Data'!J$729:J$1448,'ReEDs Generation Data'!$E$729:$E$1448,Calculations!$A67)</f>
        <v>0</v>
      </c>
      <c r="F67" s="91">
        <f>SUMIFS('ReEDs Generation Data'!K$729:K$1448,'ReEDs Generation Data'!$E$729:$E$1448,Calculations!$A67)</f>
        <v>0</v>
      </c>
      <c r="G67" s="91">
        <f>SUMIFS('ReEDs Generation Data'!L$729:L$1448,'ReEDs Generation Data'!$E$729:$E$1448,Calculations!$A67)</f>
        <v>0</v>
      </c>
      <c r="H67" s="91">
        <f>SUMIFS('ReEDs Generation Data'!M$729:M$1448,'ReEDs Generation Data'!$E$729:$E$1448,Calculations!$A67)</f>
        <v>0</v>
      </c>
      <c r="I67" s="91">
        <f>SUMIFS('ReEDs Generation Data'!N$729:N$1448,'ReEDs Generation Data'!$E$729:$E$1448,Calculations!$A67)</f>
        <v>0</v>
      </c>
      <c r="J67" s="91">
        <f>SUMIFS('ReEDs Generation Data'!O$729:O$1448,'ReEDs Generation Data'!$E$729:$E$1448,Calculations!$A67)</f>
        <v>0</v>
      </c>
      <c r="K67" s="91">
        <f>SUMIFS('ReEDs Generation Data'!P$729:P$1448,'ReEDs Generation Data'!$E$729:$E$1448,Calculations!$A67)</f>
        <v>0</v>
      </c>
      <c r="L67" s="91">
        <f>SUMIFS('ReEDs Generation Data'!Q$729:Q$1448,'ReEDs Generation Data'!$E$729:$E$1448,Calculations!$A67)</f>
        <v>0</v>
      </c>
      <c r="M67" s="91">
        <f>SUMIFS('ReEDs Generation Data'!R$729:R$1448,'ReEDs Generation Data'!$E$729:$E$1448,Calculations!$A67)</f>
        <v>0</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8.5028800984718366E-4</v>
      </c>
      <c r="C70" s="91">
        <f>SUMIFS('ReEDs Generation Data'!H$729:H$1448,'ReEDs Generation Data'!$E$729:$E$1448,Calculations!$A70)</f>
        <v>7.2410389130663096E-4</v>
      </c>
      <c r="D70" s="91">
        <f>SUMIFS('ReEDs Generation Data'!I$729:I$1448,'ReEDs Generation Data'!$E$729:$E$1448,Calculations!$A70)</f>
        <v>7.2856551739669301E-4</v>
      </c>
      <c r="E70" s="91">
        <f>SUMIFS('ReEDs Generation Data'!J$729:J$1448,'ReEDs Generation Data'!$E$729:$E$1448,Calculations!$A70)</f>
        <v>7.3329423713303283E-4</v>
      </c>
      <c r="F70" s="91">
        <f>SUMIFS('ReEDs Generation Data'!K$729:K$1448,'ReEDs Generation Data'!$E$729:$E$1448,Calculations!$A70)</f>
        <v>6.8638391720083269E-4</v>
      </c>
      <c r="G70" s="91">
        <f>SUMIFS('ReEDs Generation Data'!L$729:L$1448,'ReEDs Generation Data'!$E$729:$E$1448,Calculations!$A70)</f>
        <v>6.3197000448004495E-4</v>
      </c>
      <c r="H70" s="91">
        <f>SUMIFS('ReEDs Generation Data'!M$729:M$1448,'ReEDs Generation Data'!$E$729:$E$1448,Calculations!$A70)</f>
        <v>6.2942176531124311E-4</v>
      </c>
      <c r="I70" s="91">
        <f>SUMIFS('ReEDs Generation Data'!N$729:N$1448,'ReEDs Generation Data'!$E$729:$E$1448,Calculations!$A70)</f>
        <v>6.2933830184813667E-4</v>
      </c>
      <c r="J70" s="91">
        <f>SUMIFS('ReEDs Generation Data'!O$729:O$1448,'ReEDs Generation Data'!$E$729:$E$1448,Calculations!$A70)</f>
        <v>6.2776301501098566E-4</v>
      </c>
      <c r="K70" s="91">
        <f>SUMIFS('ReEDs Generation Data'!P$729:P$1448,'ReEDs Generation Data'!$E$729:$E$1448,Calculations!$A70)</f>
        <v>6.2619688442427024E-4</v>
      </c>
      <c r="L70" s="91">
        <f>SUMIFS('ReEDs Generation Data'!Q$729:Q$1448,'ReEDs Generation Data'!$E$729:$E$1448,Calculations!$A70)</f>
        <v>6.2740090157020637E-4</v>
      </c>
      <c r="M70" s="91">
        <f>SUMIFS('ReEDs Generation Data'!R$729:R$1448,'ReEDs Generation Data'!$E$729:$E$1448,Calculations!$A70)</f>
        <v>6.2861509992291446E-4</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3.3173893920414738E-4</v>
      </c>
      <c r="C73" s="91">
        <f>SUMIFS('ReEDs Generation Data'!H$729:H$1448,'ReEDs Generation Data'!$E$729:$E$1448,Calculations!$A73)</f>
        <v>3.4258919434121361E-4</v>
      </c>
      <c r="D73" s="91">
        <f>SUMIFS('ReEDs Generation Data'!I$729:I$1448,'ReEDs Generation Data'!$E$729:$E$1448,Calculations!$A73)</f>
        <v>3.4710697375192297E-4</v>
      </c>
      <c r="E73" s="91">
        <f>SUMIFS('ReEDs Generation Data'!J$729:J$1448,'ReEDs Generation Data'!$E$729:$E$1448,Calculations!$A73)</f>
        <v>3.5187377143845017E-4</v>
      </c>
      <c r="F73" s="91">
        <f>SUMIFS('ReEDs Generation Data'!K$729:K$1448,'ReEDs Generation Data'!$E$729:$E$1448,Calculations!$A73)</f>
        <v>3.7023154465779586E-4</v>
      </c>
      <c r="G73" s="91">
        <f>SUMIFS('ReEDs Generation Data'!L$729:L$1448,'ReEDs Generation Data'!$E$729:$E$1448,Calculations!$A73)</f>
        <v>3.9076798006580898E-4</v>
      </c>
      <c r="H73" s="91">
        <f>SUMIFS('ReEDs Generation Data'!M$729:M$1448,'ReEDs Generation Data'!$E$729:$E$1448,Calculations!$A73)</f>
        <v>3.754499123736839E-4</v>
      </c>
      <c r="I73" s="91">
        <f>SUMIFS('ReEDs Generation Data'!N$729:N$1448,'ReEDs Generation Data'!$E$729:$E$1448,Calculations!$A73)</f>
        <v>3.63275206017228E-4</v>
      </c>
      <c r="J73" s="91">
        <f>SUMIFS('ReEDs Generation Data'!O$729:O$1448,'ReEDs Generation Data'!$E$729:$E$1448,Calculations!$A73)</f>
        <v>3.6265384908952899E-4</v>
      </c>
      <c r="K73" s="91">
        <f>SUMIFS('ReEDs Generation Data'!P$729:P$1448,'ReEDs Generation Data'!$E$729:$E$1448,Calculations!$A73)</f>
        <v>3.6203577792765358E-4</v>
      </c>
      <c r="L73" s="91">
        <f>SUMIFS('ReEDs Generation Data'!Q$729:Q$1448,'ReEDs Generation Data'!$E$729:$E$1448,Calculations!$A73)</f>
        <v>3.6332377260674348E-4</v>
      </c>
      <c r="M73" s="91">
        <f>SUMIFS('ReEDs Generation Data'!R$729:R$1448,'ReEDs Generation Data'!$E$729:$E$1448,Calculations!$A73)</f>
        <v>3.6462596172855892E-4</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5"/>
  <cols>
    <col min="1" max="1" width="15.28515625" customWidth="1"/>
    <col min="2" max="2" width="46.710937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5"/>
  <cols>
    <col min="10" max="10" width="13.28515625" style="156" bestFit="1" customWidth="1"/>
    <col min="11" max="11" width="14.28515625" style="168" bestFit="1" customWidth="1"/>
    <col min="12" max="77" width="0" hidden="1" customWidth="1"/>
    <col min="78" max="78" width="14.285156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abSelected="1" topLeftCell="C26" workbookViewId="0">
      <selection activeCell="O38" sqref="O38"/>
    </sheetView>
  </sheetViews>
  <sheetFormatPr defaultRowHeight="15"/>
  <cols>
    <col min="3" max="5" width="13.42578125" customWidth="1"/>
    <col min="6" max="7" width="13.42578125" style="174" customWidth="1"/>
    <col min="8" max="9" width="13.42578125" customWidth="1"/>
    <col min="10" max="10" width="12.140625" bestFit="1" customWidth="1"/>
    <col min="11" max="13" width="13.42578125" customWidth="1"/>
    <col min="14" max="15" width="13.42578125" style="163" customWidth="1"/>
    <col min="17" max="17" width="9.710937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6">
        <f>G38</f>
        <v>21752698</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A3394-EFFD-4CEC-A40A-4F908632B4D8}">
  <dimension ref="A1:AG5"/>
  <sheetViews>
    <sheetView workbookViewId="0"/>
  </sheetViews>
  <sheetFormatPr defaultRowHeight="15"/>
  <sheetData>
    <row r="1" spans="1:33">
      <c r="A1" t="s">
        <v>1082</v>
      </c>
    </row>
    <row r="2" spans="1:33">
      <c r="A2" t="s">
        <v>1081</v>
      </c>
    </row>
    <row r="3" spans="1:33">
      <c r="C3">
        <v>2020</v>
      </c>
      <c r="D3">
        <v>2021</v>
      </c>
      <c r="E3">
        <v>2022</v>
      </c>
      <c r="F3">
        <v>2023</v>
      </c>
      <c r="G3">
        <v>2024</v>
      </c>
      <c r="H3">
        <v>2025</v>
      </c>
      <c r="I3">
        <v>2026</v>
      </c>
      <c r="J3">
        <v>2027</v>
      </c>
      <c r="K3">
        <v>2028</v>
      </c>
      <c r="L3">
        <v>2029</v>
      </c>
      <c r="M3">
        <v>2030</v>
      </c>
      <c r="N3">
        <v>2031</v>
      </c>
      <c r="O3">
        <v>2032</v>
      </c>
      <c r="P3">
        <v>2033</v>
      </c>
      <c r="Q3">
        <v>2034</v>
      </c>
      <c r="R3">
        <v>2035</v>
      </c>
      <c r="S3">
        <v>2036</v>
      </c>
      <c r="T3">
        <v>2037</v>
      </c>
      <c r="U3">
        <v>2038</v>
      </c>
      <c r="V3">
        <v>2039</v>
      </c>
      <c r="W3">
        <v>2040</v>
      </c>
      <c r="X3">
        <v>2041</v>
      </c>
      <c r="Y3">
        <v>2042</v>
      </c>
      <c r="Z3">
        <v>2043</v>
      </c>
      <c r="AA3">
        <v>2044</v>
      </c>
      <c r="AB3">
        <v>2045</v>
      </c>
      <c r="AC3">
        <v>2046</v>
      </c>
      <c r="AD3">
        <v>2047</v>
      </c>
      <c r="AE3">
        <v>2048</v>
      </c>
      <c r="AF3">
        <v>2049</v>
      </c>
      <c r="AG3">
        <v>2050</v>
      </c>
    </row>
    <row r="4" spans="1:33">
      <c r="B4" t="s">
        <v>579</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c r="AF4">
        <v>1</v>
      </c>
      <c r="AG4">
        <v>1</v>
      </c>
    </row>
    <row r="5" spans="1:33">
      <c r="B5" t="s">
        <v>582</v>
      </c>
      <c r="C5">
        <v>1</v>
      </c>
      <c r="D5">
        <v>1</v>
      </c>
      <c r="E5">
        <v>1</v>
      </c>
      <c r="F5">
        <v>1</v>
      </c>
      <c r="G5">
        <v>1</v>
      </c>
      <c r="H5">
        <v>1</v>
      </c>
      <c r="I5">
        <v>1</v>
      </c>
      <c r="J5">
        <v>0.6</v>
      </c>
      <c r="K5">
        <v>0.15</v>
      </c>
      <c r="L5">
        <v>0.15</v>
      </c>
      <c r="M5">
        <v>0.15</v>
      </c>
      <c r="N5">
        <v>0.15</v>
      </c>
      <c r="O5">
        <v>0.15</v>
      </c>
      <c r="P5">
        <v>0.15</v>
      </c>
      <c r="Q5">
        <v>0.15</v>
      </c>
      <c r="R5">
        <v>0.15</v>
      </c>
      <c r="S5">
        <v>0.15</v>
      </c>
      <c r="T5">
        <v>0.15</v>
      </c>
      <c r="U5">
        <v>0.15</v>
      </c>
      <c r="V5">
        <v>0.15</v>
      </c>
      <c r="W5">
        <v>0.15</v>
      </c>
      <c r="X5">
        <v>0.15</v>
      </c>
      <c r="Y5">
        <v>0.15</v>
      </c>
      <c r="Z5">
        <v>0.15</v>
      </c>
      <c r="AA5">
        <v>0.15</v>
      </c>
      <c r="AB5">
        <v>0.15</v>
      </c>
      <c r="AC5">
        <v>0.15</v>
      </c>
      <c r="AD5">
        <v>0.15</v>
      </c>
      <c r="AE5">
        <v>0.15</v>
      </c>
      <c r="AF5">
        <v>0.15</v>
      </c>
      <c r="AG5">
        <v>0.15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5"/>
  <cols>
    <col min="1" max="1" width="22.5703125" customWidth="1"/>
    <col min="2" max="2" width="22.140625" customWidth="1"/>
    <col min="3" max="32" width="14.28515625" bestFit="1" customWidth="1"/>
  </cols>
  <sheetData>
    <row r="1" spans="1:32">
      <c r="B1" t="s">
        <v>908</v>
      </c>
      <c r="C1" t="s">
        <v>39</v>
      </c>
      <c r="E1">
        <f>IF(B2=TRUE,SUMIFS($B$147:$B$162,$A$147:$A$162,$A10),SUMIFS(E$125:E$140,$A$125:$A$140,$A10))</f>
        <v>4.2820318634287188E-2</v>
      </c>
    </row>
    <row r="2" spans="1:32">
      <c r="A2" t="str">
        <f>About!B1</f>
        <v>Mississippi</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0</v>
      </c>
      <c r="C5" s="172">
        <f>SUMIFS(calcs!N:N,calcs!A:A,A2)</f>
        <v>0</v>
      </c>
      <c r="D5" s="174">
        <f>C5</f>
        <v>0</v>
      </c>
      <c r="E5" s="174">
        <f t="shared" ref="E5:AF5" si="0">D5</f>
        <v>0</v>
      </c>
      <c r="F5" s="174">
        <f t="shared" si="0"/>
        <v>0</v>
      </c>
      <c r="G5" s="174">
        <f t="shared" si="0"/>
        <v>0</v>
      </c>
      <c r="H5" s="174">
        <f t="shared" si="0"/>
        <v>0</v>
      </c>
      <c r="I5" s="174">
        <f t="shared" si="0"/>
        <v>0</v>
      </c>
      <c r="J5" s="174">
        <f t="shared" si="0"/>
        <v>0</v>
      </c>
      <c r="K5" s="174">
        <f t="shared" si="0"/>
        <v>0</v>
      </c>
      <c r="L5" s="174">
        <f t="shared" si="0"/>
        <v>0</v>
      </c>
      <c r="M5" s="174">
        <f t="shared" si="0"/>
        <v>0</v>
      </c>
      <c r="N5" s="174">
        <f t="shared" si="0"/>
        <v>0</v>
      </c>
      <c r="O5" s="174">
        <f t="shared" si="0"/>
        <v>0</v>
      </c>
      <c r="P5" s="174">
        <f t="shared" si="0"/>
        <v>0</v>
      </c>
      <c r="Q5" s="174">
        <f t="shared" si="0"/>
        <v>0</v>
      </c>
      <c r="R5" s="174">
        <f t="shared" si="0"/>
        <v>0</v>
      </c>
      <c r="S5" s="174">
        <f t="shared" si="0"/>
        <v>0</v>
      </c>
      <c r="T5" s="174">
        <f t="shared" si="0"/>
        <v>0</v>
      </c>
      <c r="U5" s="174">
        <f t="shared" si="0"/>
        <v>0</v>
      </c>
      <c r="V5" s="174">
        <f t="shared" si="0"/>
        <v>0</v>
      </c>
      <c r="W5" s="174">
        <f t="shared" si="0"/>
        <v>0</v>
      </c>
      <c r="X5" s="174">
        <f t="shared" si="0"/>
        <v>0</v>
      </c>
      <c r="Y5" s="174">
        <f t="shared" si="0"/>
        <v>0</v>
      </c>
      <c r="Z5" s="174">
        <f t="shared" si="0"/>
        <v>0</v>
      </c>
      <c r="AA5" s="174">
        <f t="shared" si="0"/>
        <v>0</v>
      </c>
      <c r="AB5" s="174">
        <f t="shared" si="0"/>
        <v>0</v>
      </c>
      <c r="AC5" s="174">
        <f t="shared" si="0"/>
        <v>0</v>
      </c>
      <c r="AD5" s="174">
        <f t="shared" si="0"/>
        <v>0</v>
      </c>
      <c r="AE5" s="174">
        <f t="shared" si="0"/>
        <v>0</v>
      </c>
      <c r="AF5" s="174">
        <f t="shared" si="0"/>
        <v>0</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0</v>
      </c>
      <c r="C10">
        <f>D10</f>
        <v>0</v>
      </c>
      <c r="D10" s="170">
        <f>SUM(D$5*SUMIFS(C$39:C$48,$B$39:$B$48,$A10),D$6*IF($B$2=TRUE,SUMIFS($B$147:$B$162,$A$147:$A$162,$A10),SUMIFS(E$125:E$140,$A$125:$A$140,$A10)))</f>
        <v>0</v>
      </c>
      <c r="E10">
        <f t="shared" ref="E10:N10" si="1">SUM(E$5*SUMIFS(D$39:D$48,$B$39:$B$48,$A10),E$6*IF($B$2=TRUE,SUMIFS($B$147:$B$162,$A$147:$A$162,$A10),SUMIFS(F$125:F$140,$A$125:$A$140,$A10)))</f>
        <v>0</v>
      </c>
      <c r="F10">
        <f t="shared" si="1"/>
        <v>0</v>
      </c>
      <c r="G10">
        <f t="shared" si="1"/>
        <v>0</v>
      </c>
      <c r="H10">
        <f t="shared" si="1"/>
        <v>0</v>
      </c>
      <c r="I10">
        <f t="shared" si="1"/>
        <v>0</v>
      </c>
      <c r="J10">
        <f t="shared" si="1"/>
        <v>0</v>
      </c>
      <c r="K10">
        <f t="shared" si="1"/>
        <v>0</v>
      </c>
      <c r="L10">
        <f t="shared" si="1"/>
        <v>0</v>
      </c>
      <c r="M10">
        <f t="shared" si="1"/>
        <v>0</v>
      </c>
      <c r="N10">
        <f t="shared" si="1"/>
        <v>0</v>
      </c>
      <c r="O10">
        <f t="shared" ref="O10:AE10" si="2">SUM(O$5*SUMIFS(N$39:N$48,$B$39:$B$48,$A10),O$6*IF($B$2=TRUE,SUMIFS($B$147:$B$162,$A$147:$A$162,$A10),SUMIFS(P$125:P$140,$A$125:$A$140,$A10)))</f>
        <v>0</v>
      </c>
      <c r="P10">
        <f t="shared" si="2"/>
        <v>0</v>
      </c>
      <c r="Q10">
        <f t="shared" si="2"/>
        <v>0</v>
      </c>
      <c r="R10">
        <f t="shared" si="2"/>
        <v>0</v>
      </c>
      <c r="S10">
        <f t="shared" si="2"/>
        <v>0</v>
      </c>
      <c r="T10">
        <f t="shared" si="2"/>
        <v>0</v>
      </c>
      <c r="U10">
        <f t="shared" si="2"/>
        <v>0</v>
      </c>
      <c r="V10">
        <f t="shared" si="2"/>
        <v>0</v>
      </c>
      <c r="W10">
        <f t="shared" si="2"/>
        <v>0</v>
      </c>
      <c r="X10">
        <f t="shared" si="2"/>
        <v>0</v>
      </c>
      <c r="Y10">
        <f t="shared" si="2"/>
        <v>0</v>
      </c>
      <c r="Z10">
        <f t="shared" si="2"/>
        <v>0</v>
      </c>
      <c r="AA10">
        <f t="shared" si="2"/>
        <v>0</v>
      </c>
      <c r="AB10">
        <f t="shared" si="2"/>
        <v>0</v>
      </c>
      <c r="AC10">
        <f t="shared" si="2"/>
        <v>0</v>
      </c>
      <c r="AD10">
        <f t="shared" si="2"/>
        <v>0</v>
      </c>
      <c r="AE10">
        <f t="shared" si="2"/>
        <v>0</v>
      </c>
      <c r="AF10">
        <f>SUM(AF$5*SUMIFS(AE$39:AE$48,$B$39:$B$48,$A10),AF$6*IF($B$2=TRUE,SUMIFS($B$147:$B$162,$A$147:$A$162,$A10),SUMIFS(AG$125:AG$140,$A$125:$A$140,$A10)))</f>
        <v>0</v>
      </c>
    </row>
    <row r="11" spans="1:32">
      <c r="A11" s="100" t="s">
        <v>346</v>
      </c>
      <c r="B11">
        <f t="shared" ref="B11:B33" si="3">D11</f>
        <v>0</v>
      </c>
      <c r="C11">
        <f t="shared" ref="C11:C33" si="4">D11</f>
        <v>0</v>
      </c>
      <c r="D11" s="170">
        <f t="shared" ref="D11:D33" si="5">SUM(D$5*SUMIFS(C$39:C$48,$B$39:$B$48,$A11),D$6*IF($B$2=TRUE,SUMIFS($B$147:$B$162,$A$147:$A$162,$A11),SUMIFS(E$125:E$140,$A$125:$A$140,$A11)))</f>
        <v>0</v>
      </c>
      <c r="E11">
        <f t="shared" ref="E11:N11" si="6">SUM(E$5*SUMIFS(D$39:D$48,$B$39:$B$48,$A11),E$6*IF($B$2=TRUE,SUMIFS($B$147:$B$162,$A$147:$A$162,$A11),SUMIFS(F$125:F$140,$A$125:$A$140,$A11)))</f>
        <v>0</v>
      </c>
      <c r="F11">
        <f t="shared" si="6"/>
        <v>0</v>
      </c>
      <c r="G11">
        <f t="shared" si="6"/>
        <v>0</v>
      </c>
      <c r="H11">
        <f t="shared" si="6"/>
        <v>0</v>
      </c>
      <c r="I11">
        <f t="shared" si="6"/>
        <v>0</v>
      </c>
      <c r="J11">
        <f t="shared" si="6"/>
        <v>0</v>
      </c>
      <c r="K11">
        <f t="shared" si="6"/>
        <v>0</v>
      </c>
      <c r="L11">
        <f t="shared" si="6"/>
        <v>0</v>
      </c>
      <c r="M11">
        <f t="shared" si="6"/>
        <v>0</v>
      </c>
      <c r="N11">
        <f t="shared" si="6"/>
        <v>0</v>
      </c>
      <c r="O11">
        <f t="shared" ref="O11:AF11" si="7">SUM(O$5*SUMIFS(N$39:N$48,$B$39:$B$48,$A11),O$6*IF($B$2=TRUE,SUMIFS($B$147:$B$162,$A$147:$A$162,$A11),SUMIFS(P$125:P$140,$A$125:$A$140,$A11)))</f>
        <v>0</v>
      </c>
      <c r="P11">
        <f t="shared" si="7"/>
        <v>0</v>
      </c>
      <c r="Q11">
        <f t="shared" si="7"/>
        <v>0</v>
      </c>
      <c r="R11">
        <f t="shared" si="7"/>
        <v>0</v>
      </c>
      <c r="S11">
        <f t="shared" si="7"/>
        <v>0</v>
      </c>
      <c r="T11">
        <f t="shared" si="7"/>
        <v>0</v>
      </c>
      <c r="U11">
        <f t="shared" si="7"/>
        <v>0</v>
      </c>
      <c r="V11">
        <f t="shared" si="7"/>
        <v>0</v>
      </c>
      <c r="W11">
        <f t="shared" si="7"/>
        <v>0</v>
      </c>
      <c r="X11">
        <f t="shared" si="7"/>
        <v>0</v>
      </c>
      <c r="Y11">
        <f t="shared" si="7"/>
        <v>0</v>
      </c>
      <c r="Z11">
        <f t="shared" si="7"/>
        <v>0</v>
      </c>
      <c r="AA11">
        <f t="shared" si="7"/>
        <v>0</v>
      </c>
      <c r="AB11">
        <f t="shared" si="7"/>
        <v>0</v>
      </c>
      <c r="AC11">
        <f t="shared" si="7"/>
        <v>0</v>
      </c>
      <c r="AD11">
        <f t="shared" si="7"/>
        <v>0</v>
      </c>
      <c r="AE11">
        <f t="shared" si="7"/>
        <v>0</v>
      </c>
      <c r="AF11">
        <f t="shared" si="7"/>
        <v>0</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0</v>
      </c>
      <c r="C13">
        <f t="shared" si="4"/>
        <v>0</v>
      </c>
      <c r="D13" s="170">
        <f t="shared" si="5"/>
        <v>0</v>
      </c>
      <c r="E13">
        <f t="shared" ref="E13:N13" si="10">SUM(E$5*SUMIFS(D$39:D$48,$B$39:$B$48,$A13),E$6*IF($B$2=TRUE,SUMIFS($B$147:$B$162,$A$147:$A$162,$A13),SUMIFS(F$125:F$140,$A$125:$A$140,$A13)))</f>
        <v>0</v>
      </c>
      <c r="F13">
        <f t="shared" si="10"/>
        <v>0</v>
      </c>
      <c r="G13">
        <f t="shared" si="10"/>
        <v>0</v>
      </c>
      <c r="H13">
        <f t="shared" si="10"/>
        <v>0</v>
      </c>
      <c r="I13">
        <f t="shared" si="10"/>
        <v>0</v>
      </c>
      <c r="J13">
        <f t="shared" si="10"/>
        <v>0</v>
      </c>
      <c r="K13">
        <f t="shared" si="10"/>
        <v>0</v>
      </c>
      <c r="L13">
        <f t="shared" si="10"/>
        <v>0</v>
      </c>
      <c r="M13">
        <f t="shared" si="10"/>
        <v>0</v>
      </c>
      <c r="N13">
        <f t="shared" si="10"/>
        <v>0</v>
      </c>
      <c r="O13">
        <f t="shared" ref="O13:AF13" si="11">SUM(O$5*SUMIFS(N$39:N$48,$B$39:$B$48,$A13),O$6*IF($B$2=TRUE,SUMIFS($B$147:$B$162,$A$147:$A$162,$A13),SUMIFS(P$125:P$140,$A$125:$A$140,$A13)))</f>
        <v>0</v>
      </c>
      <c r="P13">
        <f t="shared" si="11"/>
        <v>0</v>
      </c>
      <c r="Q13">
        <f t="shared" si="11"/>
        <v>0</v>
      </c>
      <c r="R13">
        <f t="shared" si="11"/>
        <v>0</v>
      </c>
      <c r="S13">
        <f t="shared" si="11"/>
        <v>0</v>
      </c>
      <c r="T13">
        <f t="shared" si="11"/>
        <v>0</v>
      </c>
      <c r="U13">
        <f t="shared" si="11"/>
        <v>0</v>
      </c>
      <c r="V13">
        <f t="shared" si="11"/>
        <v>0</v>
      </c>
      <c r="W13">
        <f t="shared" si="11"/>
        <v>0</v>
      </c>
      <c r="X13">
        <f t="shared" si="11"/>
        <v>0</v>
      </c>
      <c r="Y13">
        <f t="shared" si="11"/>
        <v>0</v>
      </c>
      <c r="Z13">
        <f t="shared" si="11"/>
        <v>0</v>
      </c>
      <c r="AA13">
        <f t="shared" si="11"/>
        <v>0</v>
      </c>
      <c r="AB13">
        <f t="shared" si="11"/>
        <v>0</v>
      </c>
      <c r="AC13">
        <f t="shared" si="11"/>
        <v>0</v>
      </c>
      <c r="AD13">
        <f t="shared" si="11"/>
        <v>0</v>
      </c>
      <c r="AE13">
        <f t="shared" si="11"/>
        <v>0</v>
      </c>
      <c r="AF13">
        <f t="shared" si="11"/>
        <v>0</v>
      </c>
    </row>
    <row r="14" spans="1:32">
      <c r="A14" s="100" t="s">
        <v>101</v>
      </c>
      <c r="B14">
        <f t="shared" si="3"/>
        <v>0</v>
      </c>
      <c r="C14">
        <f t="shared" si="4"/>
        <v>0</v>
      </c>
      <c r="D14" s="170">
        <f t="shared" si="5"/>
        <v>0</v>
      </c>
      <c r="E14">
        <f t="shared" ref="E14:N14" si="12">SUM(E$5*SUMIFS(D$39:D$48,$B$39:$B$48,$A14),E$6*IF($B$2=TRUE,SUMIFS($B$147:$B$162,$A$147:$A$162,$A14),SUMIFS(F$125:F$140,$A$125:$A$140,$A14)))</f>
        <v>0</v>
      </c>
      <c r="F14">
        <f t="shared" si="12"/>
        <v>0</v>
      </c>
      <c r="G14">
        <f t="shared" si="12"/>
        <v>0</v>
      </c>
      <c r="H14">
        <f t="shared" si="12"/>
        <v>0</v>
      </c>
      <c r="I14">
        <f t="shared" si="12"/>
        <v>0</v>
      </c>
      <c r="J14">
        <f t="shared" si="12"/>
        <v>0</v>
      </c>
      <c r="K14">
        <f t="shared" si="12"/>
        <v>0</v>
      </c>
      <c r="L14">
        <f t="shared" si="12"/>
        <v>0</v>
      </c>
      <c r="M14">
        <f t="shared" si="12"/>
        <v>0</v>
      </c>
      <c r="N14">
        <f t="shared" si="12"/>
        <v>0</v>
      </c>
      <c r="O14">
        <f t="shared" ref="O14:AF14" si="13">SUM(O$5*SUMIFS(N$39:N$48,$B$39:$B$48,$A14),O$6*IF($B$2=TRUE,SUMIFS($B$147:$B$162,$A$147:$A$162,$A14),SUMIFS(P$125:P$140,$A$125:$A$140,$A14)))</f>
        <v>0</v>
      </c>
      <c r="P14">
        <f t="shared" si="13"/>
        <v>0</v>
      </c>
      <c r="Q14">
        <f t="shared" si="13"/>
        <v>0</v>
      </c>
      <c r="R14">
        <f t="shared" si="13"/>
        <v>0</v>
      </c>
      <c r="S14">
        <f t="shared" si="13"/>
        <v>0</v>
      </c>
      <c r="T14">
        <f t="shared" si="13"/>
        <v>0</v>
      </c>
      <c r="U14">
        <f t="shared" si="13"/>
        <v>0</v>
      </c>
      <c r="V14">
        <f t="shared" si="13"/>
        <v>0</v>
      </c>
      <c r="W14">
        <f t="shared" si="13"/>
        <v>0</v>
      </c>
      <c r="X14">
        <f t="shared" si="13"/>
        <v>0</v>
      </c>
      <c r="Y14">
        <f t="shared" si="13"/>
        <v>0</v>
      </c>
      <c r="Z14">
        <f t="shared" si="13"/>
        <v>0</v>
      </c>
      <c r="AA14">
        <f t="shared" si="13"/>
        <v>0</v>
      </c>
      <c r="AB14">
        <f t="shared" si="13"/>
        <v>0</v>
      </c>
      <c r="AC14">
        <f t="shared" si="13"/>
        <v>0</v>
      </c>
      <c r="AD14">
        <f t="shared" si="13"/>
        <v>0</v>
      </c>
      <c r="AE14">
        <f t="shared" si="13"/>
        <v>0</v>
      </c>
      <c r="AF14">
        <f t="shared" si="13"/>
        <v>0</v>
      </c>
    </row>
    <row r="15" spans="1:32">
      <c r="A15" s="100" t="s">
        <v>100</v>
      </c>
      <c r="B15">
        <f t="shared" si="3"/>
        <v>0</v>
      </c>
      <c r="C15">
        <f t="shared" si="4"/>
        <v>0</v>
      </c>
      <c r="D15" s="170">
        <f t="shared" si="5"/>
        <v>0</v>
      </c>
      <c r="E15">
        <f t="shared" ref="E15:N15" si="14">SUM(E$5*SUMIFS(D$39:D$48,$B$39:$B$48,$A15),E$6*IF($B$2=TRUE,SUMIFS($B$147:$B$162,$A$147:$A$162,$A15),SUMIFS(F$125:F$140,$A$125:$A$140,$A15)))</f>
        <v>0</v>
      </c>
      <c r="F15">
        <f t="shared" si="14"/>
        <v>0</v>
      </c>
      <c r="G15">
        <f t="shared" si="14"/>
        <v>0</v>
      </c>
      <c r="H15">
        <f t="shared" si="14"/>
        <v>0</v>
      </c>
      <c r="I15">
        <f t="shared" si="14"/>
        <v>0</v>
      </c>
      <c r="J15">
        <f t="shared" si="14"/>
        <v>0</v>
      </c>
      <c r="K15">
        <f t="shared" si="14"/>
        <v>0</v>
      </c>
      <c r="L15">
        <f t="shared" si="14"/>
        <v>0</v>
      </c>
      <c r="M15">
        <f t="shared" si="14"/>
        <v>0</v>
      </c>
      <c r="N15">
        <f t="shared" si="14"/>
        <v>0</v>
      </c>
      <c r="O15">
        <f t="shared" ref="O15:AF15" si="15">SUM(O$5*SUMIFS(N$39:N$48,$B$39:$B$48,$A15),O$6*IF($B$2=TRUE,SUMIFS($B$147:$B$162,$A$147:$A$162,$A15),SUMIFS(P$125:P$140,$A$125:$A$140,$A15)))</f>
        <v>0</v>
      </c>
      <c r="P15">
        <f t="shared" si="15"/>
        <v>0</v>
      </c>
      <c r="Q15">
        <f t="shared" si="15"/>
        <v>0</v>
      </c>
      <c r="R15">
        <f t="shared" si="15"/>
        <v>0</v>
      </c>
      <c r="S15">
        <f t="shared" si="15"/>
        <v>0</v>
      </c>
      <c r="T15">
        <f t="shared" si="15"/>
        <v>0</v>
      </c>
      <c r="U15">
        <f t="shared" si="15"/>
        <v>0</v>
      </c>
      <c r="V15">
        <f t="shared" si="15"/>
        <v>0</v>
      </c>
      <c r="W15">
        <f t="shared" si="15"/>
        <v>0</v>
      </c>
      <c r="X15">
        <f t="shared" si="15"/>
        <v>0</v>
      </c>
      <c r="Y15">
        <f t="shared" si="15"/>
        <v>0</v>
      </c>
      <c r="Z15">
        <f t="shared" si="15"/>
        <v>0</v>
      </c>
      <c r="AA15">
        <f t="shared" si="15"/>
        <v>0</v>
      </c>
      <c r="AB15">
        <f t="shared" si="15"/>
        <v>0</v>
      </c>
      <c r="AC15">
        <f t="shared" si="15"/>
        <v>0</v>
      </c>
      <c r="AD15">
        <f t="shared" si="15"/>
        <v>0</v>
      </c>
      <c r="AE15">
        <f t="shared" si="15"/>
        <v>0</v>
      </c>
      <c r="AF15">
        <f t="shared" si="15"/>
        <v>0</v>
      </c>
    </row>
    <row r="16" spans="1:32">
      <c r="A16" s="100" t="s">
        <v>102</v>
      </c>
      <c r="B16">
        <f t="shared" si="3"/>
        <v>0</v>
      </c>
      <c r="C16">
        <f t="shared" si="4"/>
        <v>0</v>
      </c>
      <c r="D16" s="170">
        <f t="shared" si="5"/>
        <v>0</v>
      </c>
      <c r="E16">
        <f t="shared" ref="E16:N16" si="16">SUM(E$5*SUMIFS(D$39:D$48,$B$39:$B$48,$A16),E$6*IF($B$2=TRUE,SUMIFS($B$147:$B$162,$A$147:$A$162,$A16),SUMIFS(F$125:F$140,$A$125:$A$140,$A16)))</f>
        <v>0</v>
      </c>
      <c r="F16">
        <f t="shared" si="16"/>
        <v>0</v>
      </c>
      <c r="G16">
        <f t="shared" si="16"/>
        <v>0</v>
      </c>
      <c r="H16">
        <f t="shared" si="16"/>
        <v>0</v>
      </c>
      <c r="I16">
        <f t="shared" si="16"/>
        <v>0</v>
      </c>
      <c r="J16">
        <f t="shared" si="16"/>
        <v>0</v>
      </c>
      <c r="K16">
        <f t="shared" si="16"/>
        <v>0</v>
      </c>
      <c r="L16">
        <f t="shared" si="16"/>
        <v>0</v>
      </c>
      <c r="M16">
        <f t="shared" si="16"/>
        <v>0</v>
      </c>
      <c r="N16">
        <f t="shared" si="16"/>
        <v>0</v>
      </c>
      <c r="O16">
        <f t="shared" ref="O16:AF16" si="17">SUM(O$5*SUMIFS(N$39:N$48,$B$39:$B$48,$A16),O$6*IF($B$2=TRUE,SUMIFS($B$147:$B$162,$A$147:$A$162,$A16),SUMIFS(P$125:P$140,$A$125:$A$140,$A16)))</f>
        <v>0</v>
      </c>
      <c r="P16">
        <f t="shared" si="17"/>
        <v>0</v>
      </c>
      <c r="Q16">
        <f t="shared" si="17"/>
        <v>0</v>
      </c>
      <c r="R16">
        <f t="shared" si="17"/>
        <v>0</v>
      </c>
      <c r="S16">
        <f t="shared" si="17"/>
        <v>0</v>
      </c>
      <c r="T16">
        <f t="shared" si="17"/>
        <v>0</v>
      </c>
      <c r="U16">
        <f t="shared" si="17"/>
        <v>0</v>
      </c>
      <c r="V16">
        <f t="shared" si="17"/>
        <v>0</v>
      </c>
      <c r="W16">
        <f t="shared" si="17"/>
        <v>0</v>
      </c>
      <c r="X16">
        <f t="shared" si="17"/>
        <v>0</v>
      </c>
      <c r="Y16">
        <f t="shared" si="17"/>
        <v>0</v>
      </c>
      <c r="Z16">
        <f t="shared" si="17"/>
        <v>0</v>
      </c>
      <c r="AA16">
        <f t="shared" si="17"/>
        <v>0</v>
      </c>
      <c r="AB16">
        <f t="shared" si="17"/>
        <v>0</v>
      </c>
      <c r="AC16">
        <f t="shared" si="17"/>
        <v>0</v>
      </c>
      <c r="AD16">
        <f t="shared" si="17"/>
        <v>0</v>
      </c>
      <c r="AE16">
        <f t="shared" si="17"/>
        <v>0</v>
      </c>
      <c r="AF16">
        <f t="shared" si="17"/>
        <v>0</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0</v>
      </c>
      <c r="C18">
        <f t="shared" si="4"/>
        <v>0</v>
      </c>
      <c r="D18" s="170">
        <f t="shared" si="5"/>
        <v>0</v>
      </c>
      <c r="E18">
        <f t="shared" ref="E18:N18" si="20">SUM(E$5*SUMIFS(D$39:D$48,$B$39:$B$48,$A18),E$6*IF($B$2=TRUE,SUMIFS($B$147:$B$162,$A$147:$A$162,$A18),SUMIFS(F$125:F$140,$A$125:$A$140,$A18)))</f>
        <v>0</v>
      </c>
      <c r="F18">
        <f t="shared" si="20"/>
        <v>0</v>
      </c>
      <c r="G18">
        <f t="shared" si="20"/>
        <v>0</v>
      </c>
      <c r="H18">
        <f t="shared" si="20"/>
        <v>0</v>
      </c>
      <c r="I18">
        <f t="shared" si="20"/>
        <v>0</v>
      </c>
      <c r="J18">
        <f t="shared" si="20"/>
        <v>0</v>
      </c>
      <c r="K18">
        <f t="shared" si="20"/>
        <v>0</v>
      </c>
      <c r="L18">
        <f t="shared" si="20"/>
        <v>0</v>
      </c>
      <c r="M18">
        <f t="shared" si="20"/>
        <v>0</v>
      </c>
      <c r="N18">
        <f t="shared" si="20"/>
        <v>0</v>
      </c>
      <c r="O18">
        <f t="shared" ref="O18:AF18" si="21">SUM(O$5*SUMIFS(N$39:N$48,$B$39:$B$48,$A18),O$6*IF($B$2=TRUE,SUMIFS($B$147:$B$162,$A$147:$A$162,$A18),SUMIFS(P$125:P$140,$A$125:$A$140,$A18)))</f>
        <v>0</v>
      </c>
      <c r="P18">
        <f t="shared" si="21"/>
        <v>0</v>
      </c>
      <c r="Q18">
        <f t="shared" si="21"/>
        <v>0</v>
      </c>
      <c r="R18">
        <f t="shared" si="21"/>
        <v>0</v>
      </c>
      <c r="S18">
        <f t="shared" si="21"/>
        <v>0</v>
      </c>
      <c r="T18">
        <f t="shared" si="21"/>
        <v>0</v>
      </c>
      <c r="U18">
        <f t="shared" si="21"/>
        <v>0</v>
      </c>
      <c r="V18">
        <f t="shared" si="21"/>
        <v>0</v>
      </c>
      <c r="W18">
        <f t="shared" si="21"/>
        <v>0</v>
      </c>
      <c r="X18">
        <f t="shared" si="21"/>
        <v>0</v>
      </c>
      <c r="Y18">
        <f t="shared" si="21"/>
        <v>0</v>
      </c>
      <c r="Z18">
        <f t="shared" si="21"/>
        <v>0</v>
      </c>
      <c r="AA18">
        <f t="shared" si="21"/>
        <v>0</v>
      </c>
      <c r="AB18">
        <f t="shared" si="21"/>
        <v>0</v>
      </c>
      <c r="AC18">
        <f t="shared" si="21"/>
        <v>0</v>
      </c>
      <c r="AD18">
        <f t="shared" si="21"/>
        <v>0</v>
      </c>
      <c r="AE18">
        <f t="shared" si="21"/>
        <v>0</v>
      </c>
      <c r="AF18">
        <f t="shared" si="21"/>
        <v>0</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0</v>
      </c>
      <c r="C20">
        <f t="shared" si="4"/>
        <v>0</v>
      </c>
      <c r="D20" s="170">
        <f t="shared" si="5"/>
        <v>0</v>
      </c>
      <c r="E20">
        <f t="shared" ref="E20:N20" si="24">SUM(E$5*SUMIFS(D$39:D$48,$B$39:$B$48,$A20),E$6*IF($B$2=TRUE,SUMIFS($B$147:$B$162,$A$147:$A$162,$A20),SUMIFS(F$125:F$140,$A$125:$A$140,$A20)))</f>
        <v>0</v>
      </c>
      <c r="F20">
        <f t="shared" si="24"/>
        <v>0</v>
      </c>
      <c r="G20">
        <f t="shared" si="24"/>
        <v>0</v>
      </c>
      <c r="H20">
        <f t="shared" si="24"/>
        <v>0</v>
      </c>
      <c r="I20">
        <f t="shared" si="24"/>
        <v>0</v>
      </c>
      <c r="J20">
        <f t="shared" si="24"/>
        <v>0</v>
      </c>
      <c r="K20">
        <f t="shared" si="24"/>
        <v>0</v>
      </c>
      <c r="L20">
        <f t="shared" si="24"/>
        <v>0</v>
      </c>
      <c r="M20">
        <f t="shared" si="24"/>
        <v>0</v>
      </c>
      <c r="N20">
        <f t="shared" si="24"/>
        <v>0</v>
      </c>
      <c r="O20">
        <f t="shared" ref="O20:AF20" si="25">SUM(O$5*SUMIFS(N$39:N$48,$B$39:$B$48,$A20),O$6*IF($B$2=TRUE,SUMIFS($B$147:$B$162,$A$147:$A$162,$A20),SUMIFS(P$125:P$140,$A$125:$A$140,$A20)))</f>
        <v>0</v>
      </c>
      <c r="P20">
        <f t="shared" si="25"/>
        <v>0</v>
      </c>
      <c r="Q20">
        <f t="shared" si="25"/>
        <v>0</v>
      </c>
      <c r="R20">
        <f t="shared" si="25"/>
        <v>0</v>
      </c>
      <c r="S20">
        <f t="shared" si="25"/>
        <v>0</v>
      </c>
      <c r="T20">
        <f t="shared" si="25"/>
        <v>0</v>
      </c>
      <c r="U20">
        <f t="shared" si="25"/>
        <v>0</v>
      </c>
      <c r="V20">
        <f t="shared" si="25"/>
        <v>0</v>
      </c>
      <c r="W20">
        <f t="shared" si="25"/>
        <v>0</v>
      </c>
      <c r="X20">
        <f t="shared" si="25"/>
        <v>0</v>
      </c>
      <c r="Y20">
        <f t="shared" si="25"/>
        <v>0</v>
      </c>
      <c r="Z20">
        <f t="shared" si="25"/>
        <v>0</v>
      </c>
      <c r="AA20">
        <f t="shared" si="25"/>
        <v>0</v>
      </c>
      <c r="AB20">
        <f t="shared" si="25"/>
        <v>0</v>
      </c>
      <c r="AC20">
        <f t="shared" si="25"/>
        <v>0</v>
      </c>
      <c r="AD20">
        <f t="shared" si="25"/>
        <v>0</v>
      </c>
      <c r="AE20">
        <f t="shared" si="25"/>
        <v>0</v>
      </c>
      <c r="AF20">
        <f t="shared" si="25"/>
        <v>0</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2.6046538835656986E-4</v>
      </c>
      <c r="D39">
        <f>SUMPRODUCT(P$57:P$106,$B$57:$B$106)</f>
        <v>2.8126423799966114E-4</v>
      </c>
      <c r="E39">
        <f>SUMPRODUCT(AB$57:AB$106,$B$57:$B$106)</f>
        <v>2.8384820802356225E-4</v>
      </c>
      <c r="F39">
        <f>SUMPRODUCT(AN$57:AN$106,$B$57:$B$106)</f>
        <v>2.8368067282849265E-4</v>
      </c>
      <c r="G39">
        <f>SUMPRODUCT(AZ$57:AZ$106,$B$57:$B$106)</f>
        <v>2.9487424876789347E-4</v>
      </c>
      <c r="H39">
        <f>SUMPRODUCT(BL$57:BL$106,$B$57:$B$106)</f>
        <v>2.8897865389175721E-4</v>
      </c>
      <c r="I39">
        <f>SUMPRODUCT(BX$57:BX$106,$B$57:$B$106)</f>
        <v>3.0449863944673531E-4</v>
      </c>
      <c r="J39">
        <f>SUMPRODUCT(CJ$57:CJ$106,$B$57:$B$106)</f>
        <v>2.9255038267454693E-4</v>
      </c>
      <c r="K39">
        <f>SUMPRODUCT(CV$57:CV$106,$B$57:$B$106)</f>
        <v>2.8709336448050555E-4</v>
      </c>
      <c r="L39" s="156">
        <f>K39</f>
        <v>2.8709336448050555E-4</v>
      </c>
      <c r="M39" s="156">
        <f t="shared" ref="M39:AE50" si="53">L39</f>
        <v>2.8709336448050555E-4</v>
      </c>
      <c r="N39" s="156">
        <f t="shared" si="53"/>
        <v>2.8709336448050555E-4</v>
      </c>
      <c r="O39" s="156">
        <f t="shared" si="53"/>
        <v>2.8709336448050555E-4</v>
      </c>
      <c r="P39" s="156">
        <f t="shared" si="53"/>
        <v>2.8709336448050555E-4</v>
      </c>
      <c r="Q39" s="156">
        <f t="shared" si="53"/>
        <v>2.8709336448050555E-4</v>
      </c>
      <c r="R39" s="156">
        <f t="shared" si="53"/>
        <v>2.8709336448050555E-4</v>
      </c>
      <c r="S39" s="156">
        <f t="shared" si="53"/>
        <v>2.8709336448050555E-4</v>
      </c>
      <c r="T39" s="156">
        <f t="shared" si="53"/>
        <v>2.8709336448050555E-4</v>
      </c>
      <c r="U39" s="156">
        <f t="shared" si="53"/>
        <v>2.8709336448050555E-4</v>
      </c>
      <c r="V39" s="156">
        <f t="shared" si="53"/>
        <v>2.8709336448050555E-4</v>
      </c>
      <c r="W39" s="156">
        <f t="shared" si="53"/>
        <v>2.8709336448050555E-4</v>
      </c>
      <c r="X39" s="156">
        <f t="shared" si="53"/>
        <v>2.8709336448050555E-4</v>
      </c>
      <c r="Y39" s="156">
        <f t="shared" si="53"/>
        <v>2.8709336448050555E-4</v>
      </c>
      <c r="Z39" s="156">
        <f t="shared" si="53"/>
        <v>2.8709336448050555E-4</v>
      </c>
      <c r="AA39" s="156">
        <f t="shared" si="53"/>
        <v>2.8709336448050555E-4</v>
      </c>
      <c r="AB39" s="156">
        <f t="shared" si="53"/>
        <v>2.8709336448050555E-4</v>
      </c>
      <c r="AC39" s="156">
        <f t="shared" si="53"/>
        <v>2.8709336448050555E-4</v>
      </c>
      <c r="AD39" s="156">
        <f t="shared" si="53"/>
        <v>2.8709336448050555E-4</v>
      </c>
      <c r="AE39" s="156">
        <f t="shared" si="53"/>
        <v>2.8709336448050555E-4</v>
      </c>
    </row>
    <row r="40" spans="1:32">
      <c r="B40" s="2" t="s">
        <v>98</v>
      </c>
      <c r="C40">
        <f>SUMPRODUCT(E57:E106,$B$57:$B$106)</f>
        <v>0.23344524652787357</v>
      </c>
      <c r="D40">
        <f>SUMPRODUCT(Q$57:Q$106,$B$57:$B$106)</f>
        <v>0.1850208625532036</v>
      </c>
      <c r="E40">
        <f>SUMPRODUCT(AC$57:AC$106,$B$57:$B$106)</f>
        <v>0.17422878361111349</v>
      </c>
      <c r="F40">
        <f>SUMPRODUCT(AO$57:AO$106,$B$57:$B$106)</f>
        <v>0.16322735966978291</v>
      </c>
      <c r="G40">
        <f>SUMPRODUCT(BA$57:BA$106,$B$57:$B$106)</f>
        <v>0.13927014043061281</v>
      </c>
      <c r="H40">
        <f>SUMPRODUCT(BM$57:BM$106,$B$57:$B$106)</f>
        <v>0.11809972645460474</v>
      </c>
      <c r="I40">
        <f>SUMPRODUCT(BY$57:BY$106,$B$57:$B$106)</f>
        <v>8.9625800900390087E-2</v>
      </c>
      <c r="J40">
        <f>SUMPRODUCT(CK$57:CK$106,$B$57:$B$106)</f>
        <v>8.6893585318056341E-2</v>
      </c>
      <c r="K40">
        <f>SUMPRODUCT(CW$57:CW$106,$B$57:$B$106)</f>
        <v>9.0915597253524966E-2</v>
      </c>
      <c r="L40" s="156">
        <f t="shared" ref="L40:AA50" si="54">K40</f>
        <v>9.0915597253524966E-2</v>
      </c>
      <c r="M40" s="156">
        <f t="shared" si="54"/>
        <v>9.0915597253524966E-2</v>
      </c>
      <c r="N40" s="156">
        <f t="shared" si="54"/>
        <v>9.0915597253524966E-2</v>
      </c>
      <c r="O40" s="156">
        <f t="shared" si="54"/>
        <v>9.0915597253524966E-2</v>
      </c>
      <c r="P40" s="156">
        <f t="shared" si="54"/>
        <v>9.0915597253524966E-2</v>
      </c>
      <c r="Q40" s="156">
        <f t="shared" si="54"/>
        <v>9.0915597253524966E-2</v>
      </c>
      <c r="R40" s="156">
        <f t="shared" si="54"/>
        <v>9.0915597253524966E-2</v>
      </c>
      <c r="S40" s="156">
        <f t="shared" si="54"/>
        <v>9.0915597253524966E-2</v>
      </c>
      <c r="T40" s="156">
        <f t="shared" si="54"/>
        <v>9.0915597253524966E-2</v>
      </c>
      <c r="U40" s="156">
        <f t="shared" si="54"/>
        <v>9.0915597253524966E-2</v>
      </c>
      <c r="V40" s="156">
        <f t="shared" si="54"/>
        <v>9.0915597253524966E-2</v>
      </c>
      <c r="W40" s="156">
        <f t="shared" si="54"/>
        <v>9.0915597253524966E-2</v>
      </c>
      <c r="X40" s="156">
        <f t="shared" si="54"/>
        <v>9.0915597253524966E-2</v>
      </c>
      <c r="Y40" s="156">
        <f t="shared" si="54"/>
        <v>9.0915597253524966E-2</v>
      </c>
      <c r="Z40" s="156">
        <f t="shared" si="54"/>
        <v>9.0915597253524966E-2</v>
      </c>
      <c r="AA40" s="156">
        <f t="shared" si="54"/>
        <v>9.0915597253524966E-2</v>
      </c>
      <c r="AB40" s="156">
        <f t="shared" si="53"/>
        <v>9.0915597253524966E-2</v>
      </c>
      <c r="AC40" s="156">
        <f t="shared" si="53"/>
        <v>9.0915597253524966E-2</v>
      </c>
      <c r="AD40" s="156">
        <f t="shared" si="53"/>
        <v>9.0915597253524966E-2</v>
      </c>
      <c r="AE40" s="156">
        <f t="shared" si="53"/>
        <v>9.0915597253524966E-2</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5.3548721581217623E-2</v>
      </c>
      <c r="D42">
        <f>SUMPRODUCT(S$57:S$106,$B$57:$B$106)</f>
        <v>5.3123893262164941E-2</v>
      </c>
      <c r="E42">
        <f>SUMPRODUCT(AE$57:AE$106,$B$57:$B$106)</f>
        <v>5.3070061150065281E-2</v>
      </c>
      <c r="F42">
        <f>SUMPRODUCT(AQ$57:AQ$106,$B$57:$B$106)</f>
        <v>5.4927986461146217E-2</v>
      </c>
      <c r="G42">
        <f>SUMPRODUCT(BC$57:BC$106,$B$57:$B$106)</f>
        <v>5.6673390604555049E-2</v>
      </c>
      <c r="H42">
        <f>SUMPRODUCT(BO$57:BO$106,$B$57:$B$106)</f>
        <v>5.7167293103645926E-2</v>
      </c>
      <c r="I42">
        <f>SUMPRODUCT(CA$57:CA$106,$B$57:$B$106)</f>
        <v>6.0536690739423242E-2</v>
      </c>
      <c r="J42">
        <f>SUMPRODUCT(CM$57:CM$106,$B$57:$B$106)</f>
        <v>5.9708598135351412E-2</v>
      </c>
      <c r="K42">
        <f>SUMPRODUCT(CY$57:CY$106,$B$57:$B$106)</f>
        <v>6.0973701211264109E-2</v>
      </c>
      <c r="L42" s="156">
        <f t="shared" si="54"/>
        <v>6.0973701211264109E-2</v>
      </c>
      <c r="M42" s="156">
        <f t="shared" si="53"/>
        <v>6.0973701211264109E-2</v>
      </c>
      <c r="N42" s="156">
        <f t="shared" si="53"/>
        <v>6.0973701211264109E-2</v>
      </c>
      <c r="O42" s="156">
        <f t="shared" si="53"/>
        <v>6.0973701211264109E-2</v>
      </c>
      <c r="P42" s="156">
        <f t="shared" si="53"/>
        <v>6.0973701211264109E-2</v>
      </c>
      <c r="Q42" s="156">
        <f t="shared" si="53"/>
        <v>6.0973701211264109E-2</v>
      </c>
      <c r="R42" s="156">
        <f t="shared" si="53"/>
        <v>6.0973701211264109E-2</v>
      </c>
      <c r="S42" s="156">
        <f t="shared" si="53"/>
        <v>6.0973701211264109E-2</v>
      </c>
      <c r="T42" s="156">
        <f t="shared" si="53"/>
        <v>6.0973701211264109E-2</v>
      </c>
      <c r="U42" s="156">
        <f t="shared" si="53"/>
        <v>6.0973701211264109E-2</v>
      </c>
      <c r="V42" s="156">
        <f t="shared" si="53"/>
        <v>6.0973701211264109E-2</v>
      </c>
      <c r="W42" s="156">
        <f t="shared" si="53"/>
        <v>6.0973701211264109E-2</v>
      </c>
      <c r="X42" s="156">
        <f t="shared" si="53"/>
        <v>6.0973701211264109E-2</v>
      </c>
      <c r="Y42" s="156">
        <f t="shared" si="53"/>
        <v>6.0973701211264109E-2</v>
      </c>
      <c r="Z42" s="156">
        <f t="shared" si="53"/>
        <v>6.0973701211264109E-2</v>
      </c>
      <c r="AA42" s="156">
        <f t="shared" si="53"/>
        <v>6.0973701211264109E-2</v>
      </c>
      <c r="AB42" s="156">
        <f t="shared" si="53"/>
        <v>6.0973701211264109E-2</v>
      </c>
      <c r="AC42" s="156">
        <f t="shared" si="53"/>
        <v>6.0973701211264109E-2</v>
      </c>
      <c r="AD42" s="156">
        <f t="shared" si="53"/>
        <v>6.0973701211264109E-2</v>
      </c>
      <c r="AE42" s="156">
        <f t="shared" si="53"/>
        <v>6.0973701211264109E-2</v>
      </c>
    </row>
    <row r="43" spans="1:32">
      <c r="B43" s="2" t="s">
        <v>346</v>
      </c>
      <c r="C43">
        <f>SUMPRODUCT(H57:H106,$B$57:$B$106)</f>
        <v>0.3867231628824182</v>
      </c>
      <c r="D43">
        <f>SUMPRODUCT(T$57:T$106,$B$57:$B$106)</f>
        <v>0.44009527235018131</v>
      </c>
      <c r="E43">
        <f>SUMPRODUCT(AF$57:AF$106,$B$57:$B$106)</f>
        <v>0.45916643511277211</v>
      </c>
      <c r="F43">
        <f>SUMPRODUCT(AR$57:AR$106,$B$57:$B$106)</f>
        <v>0.44687760007169886</v>
      </c>
      <c r="G43">
        <f>SUMPRODUCT(BD$57:BD$106,$B$57:$B$106)</f>
        <v>0.44102741742835871</v>
      </c>
      <c r="H43">
        <f>SUMPRODUCT(BP$57:BP$106,$B$57:$B$106)</f>
        <v>0.40351646418927778</v>
      </c>
      <c r="I43">
        <f>SUMPRODUCT(CB$57:CB$106,$B$57:$B$106)</f>
        <v>0.33641292995113381</v>
      </c>
      <c r="J43">
        <f>SUMPRODUCT(CN$57:CN$106,$B$57:$B$106)</f>
        <v>0.309674982144999</v>
      </c>
      <c r="K43">
        <f>SUMPRODUCT(CZ$57:CZ$106,$B$57:$B$106)</f>
        <v>0.2539174041418914</v>
      </c>
      <c r="L43" s="156">
        <f t="shared" si="54"/>
        <v>0.2539174041418914</v>
      </c>
      <c r="M43" s="156">
        <f t="shared" si="53"/>
        <v>0.2539174041418914</v>
      </c>
      <c r="N43" s="156">
        <f t="shared" si="53"/>
        <v>0.2539174041418914</v>
      </c>
      <c r="O43" s="156">
        <f t="shared" si="53"/>
        <v>0.2539174041418914</v>
      </c>
      <c r="P43" s="156">
        <f t="shared" si="53"/>
        <v>0.2539174041418914</v>
      </c>
      <c r="Q43" s="156">
        <f t="shared" si="53"/>
        <v>0.2539174041418914</v>
      </c>
      <c r="R43" s="156">
        <f t="shared" si="53"/>
        <v>0.2539174041418914</v>
      </c>
      <c r="S43" s="156">
        <f t="shared" si="53"/>
        <v>0.2539174041418914</v>
      </c>
      <c r="T43" s="156">
        <f t="shared" si="53"/>
        <v>0.2539174041418914</v>
      </c>
      <c r="U43" s="156">
        <f t="shared" si="53"/>
        <v>0.2539174041418914</v>
      </c>
      <c r="V43" s="156">
        <f t="shared" si="53"/>
        <v>0.2539174041418914</v>
      </c>
      <c r="W43" s="156">
        <f t="shared" si="53"/>
        <v>0.2539174041418914</v>
      </c>
      <c r="X43" s="156">
        <f t="shared" si="53"/>
        <v>0.2539174041418914</v>
      </c>
      <c r="Y43" s="156">
        <f t="shared" si="53"/>
        <v>0.2539174041418914</v>
      </c>
      <c r="Z43" s="156">
        <f t="shared" si="53"/>
        <v>0.2539174041418914</v>
      </c>
      <c r="AA43" s="156">
        <f t="shared" si="53"/>
        <v>0.2539174041418914</v>
      </c>
      <c r="AB43" s="156">
        <f t="shared" si="53"/>
        <v>0.2539174041418914</v>
      </c>
      <c r="AC43" s="156">
        <f t="shared" si="53"/>
        <v>0.2539174041418914</v>
      </c>
      <c r="AD43" s="156">
        <f t="shared" si="53"/>
        <v>0.2539174041418914</v>
      </c>
      <c r="AE43" s="156">
        <f t="shared" si="53"/>
        <v>0.2539174041418914</v>
      </c>
    </row>
    <row r="44" spans="1:32">
      <c r="B44" s="2" t="s">
        <v>99</v>
      </c>
      <c r="C44">
        <f>SUMPRODUCT(I57:I106,$B$57:$B$106)</f>
        <v>0.29079013490771899</v>
      </c>
      <c r="D44">
        <f>SUMPRODUCT(U$57:U$106,$B$57:$B$106)</f>
        <v>0.28649234140226748</v>
      </c>
      <c r="E44">
        <f>SUMPRODUCT(AG$57:AG$106,$B$57:$B$106)</f>
        <v>0.28682786602701438</v>
      </c>
      <c r="F44">
        <f>SUMPRODUCT(AS$57:AS$106,$B$57:$B$106)</f>
        <v>0.29089998575201115</v>
      </c>
      <c r="G44">
        <f>SUMPRODUCT(BE$57:BE$106,$B$57:$B$106)</f>
        <v>0.29806140379193186</v>
      </c>
      <c r="H44">
        <f>SUMPRODUCT(BQ$57:BQ$106,$B$57:$B$106)</f>
        <v>0.2954736579873033</v>
      </c>
      <c r="I44">
        <f>SUMPRODUCT(CC$57:CC$106,$B$57:$B$106)</f>
        <v>0.31099628542090824</v>
      </c>
      <c r="J44">
        <f>SUMPRODUCT(CO$57:CO$106,$B$57:$B$106)</f>
        <v>0.31023189736303503</v>
      </c>
      <c r="K44">
        <f>SUMPRODUCT(DA$57:DA$106,$B$57:$B$106)</f>
        <v>0.32336208947857237</v>
      </c>
      <c r="L44" s="156">
        <f t="shared" si="54"/>
        <v>0.32336208947857237</v>
      </c>
      <c r="M44" s="156">
        <f t="shared" si="53"/>
        <v>0.32336208947857237</v>
      </c>
      <c r="N44" s="156">
        <f t="shared" si="53"/>
        <v>0.32336208947857237</v>
      </c>
      <c r="O44" s="156">
        <f t="shared" si="53"/>
        <v>0.32336208947857237</v>
      </c>
      <c r="P44" s="156">
        <f t="shared" si="53"/>
        <v>0.32336208947857237</v>
      </c>
      <c r="Q44" s="156">
        <f t="shared" si="53"/>
        <v>0.32336208947857237</v>
      </c>
      <c r="R44" s="156">
        <f t="shared" si="53"/>
        <v>0.32336208947857237</v>
      </c>
      <c r="S44" s="156">
        <f t="shared" si="53"/>
        <v>0.32336208947857237</v>
      </c>
      <c r="T44" s="156">
        <f t="shared" si="53"/>
        <v>0.32336208947857237</v>
      </c>
      <c r="U44" s="156">
        <f t="shared" si="53"/>
        <v>0.32336208947857237</v>
      </c>
      <c r="V44" s="156">
        <f t="shared" si="53"/>
        <v>0.32336208947857237</v>
      </c>
      <c r="W44" s="156">
        <f t="shared" si="53"/>
        <v>0.32336208947857237</v>
      </c>
      <c r="X44" s="156">
        <f t="shared" si="53"/>
        <v>0.32336208947857237</v>
      </c>
      <c r="Y44" s="156">
        <f t="shared" si="53"/>
        <v>0.32336208947857237</v>
      </c>
      <c r="Z44" s="156">
        <f t="shared" si="53"/>
        <v>0.32336208947857237</v>
      </c>
      <c r="AA44" s="156">
        <f t="shared" si="53"/>
        <v>0.32336208947857237</v>
      </c>
      <c r="AB44" s="156">
        <f t="shared" si="53"/>
        <v>0.32336208947857237</v>
      </c>
      <c r="AC44" s="156">
        <f t="shared" si="53"/>
        <v>0.32336208947857237</v>
      </c>
      <c r="AD44" s="156">
        <f t="shared" si="53"/>
        <v>0.32336208947857237</v>
      </c>
      <c r="AE44" s="156">
        <f t="shared" si="53"/>
        <v>0.32336208947857237</v>
      </c>
    </row>
    <row r="45" spans="1:32">
      <c r="B45" s="2" t="s">
        <v>109</v>
      </c>
      <c r="C45">
        <f>SUMPRODUCT(J57:J106,$B$57:$B$106)</f>
        <v>0</v>
      </c>
      <c r="D45">
        <f>SUMPRODUCT(V$57:V$106,$B$57:$B$106)</f>
        <v>0</v>
      </c>
      <c r="E45">
        <f>SUMPRODUCT(AH$57:AH$106,$B$57:$B$106)</f>
        <v>0</v>
      </c>
      <c r="F45">
        <f>SUMPRODUCT(AT$57:AT$106,$B$57:$B$106)</f>
        <v>0</v>
      </c>
      <c r="G45">
        <f>SUMPRODUCT(BF$57:BF$106,$B$57:$B$106)</f>
        <v>0</v>
      </c>
      <c r="H45">
        <f>SUMPRODUCT(BR$57:BR$106,$B$57:$B$106)</f>
        <v>0</v>
      </c>
      <c r="I45">
        <f>SUMPRODUCT(CD$57:CD$106,$B$57:$B$106)</f>
        <v>0</v>
      </c>
      <c r="J45">
        <f>SUMPRODUCT(CP$57:CP$106,$B$57:$B$106)</f>
        <v>0</v>
      </c>
      <c r="K45">
        <f>SUMPRODUCT(DB$57:DB$106,$B$57:$B$106)</f>
        <v>0</v>
      </c>
      <c r="L45" s="156">
        <f t="shared" si="54"/>
        <v>0</v>
      </c>
      <c r="M45" s="156">
        <f t="shared" si="53"/>
        <v>0</v>
      </c>
      <c r="N45" s="156">
        <f t="shared" si="53"/>
        <v>0</v>
      </c>
      <c r="O45" s="156">
        <f t="shared" si="53"/>
        <v>0</v>
      </c>
      <c r="P45" s="156">
        <f t="shared" si="53"/>
        <v>0</v>
      </c>
      <c r="Q45" s="156">
        <f t="shared" si="53"/>
        <v>0</v>
      </c>
      <c r="R45" s="156">
        <f t="shared" si="53"/>
        <v>0</v>
      </c>
      <c r="S45" s="156">
        <f t="shared" si="53"/>
        <v>0</v>
      </c>
      <c r="T45" s="156">
        <f t="shared" si="53"/>
        <v>0</v>
      </c>
      <c r="U45" s="156">
        <f t="shared" si="53"/>
        <v>0</v>
      </c>
      <c r="V45" s="156">
        <f t="shared" si="53"/>
        <v>0</v>
      </c>
      <c r="W45" s="156">
        <f t="shared" si="53"/>
        <v>0</v>
      </c>
      <c r="X45" s="156">
        <f t="shared" si="53"/>
        <v>0</v>
      </c>
      <c r="Y45" s="156">
        <f t="shared" si="53"/>
        <v>0</v>
      </c>
      <c r="Z45" s="156">
        <f t="shared" si="53"/>
        <v>0</v>
      </c>
      <c r="AA45" s="156">
        <f t="shared" si="53"/>
        <v>0</v>
      </c>
      <c r="AB45" s="156">
        <f t="shared" si="53"/>
        <v>0</v>
      </c>
      <c r="AC45" s="156">
        <f t="shared" si="53"/>
        <v>0</v>
      </c>
      <c r="AD45" s="156">
        <f t="shared" si="53"/>
        <v>0</v>
      </c>
      <c r="AE45" s="156">
        <f t="shared" si="53"/>
        <v>0</v>
      </c>
    </row>
    <row r="46" spans="1:32">
      <c r="B46" s="2" t="s">
        <v>106</v>
      </c>
      <c r="C46">
        <f>SUMPRODUCT(K57:K106,$B$57:$B$106)</f>
        <v>2.7585696109826374E-2</v>
      </c>
      <c r="D46">
        <f>SUMPRODUCT(W$57:W$106,$B$57:$B$106)</f>
        <v>2.535033209011996E-2</v>
      </c>
      <c r="E46">
        <f>SUMPRODUCT(AI$57:AI$106,$B$57:$B$106)</f>
        <v>1.4979062346530578E-2</v>
      </c>
      <c r="F46">
        <f>SUMPRODUCT(AU$57:AU$106,$B$57:$B$106)</f>
        <v>1.4671012019505828E-2</v>
      </c>
      <c r="G46">
        <f>SUMPRODUCT(BG$57:BG$106,$B$57:$B$106)</f>
        <v>1.3273886008703181E-2</v>
      </c>
      <c r="H46">
        <f>SUMPRODUCT(BS$57:BS$106,$B$57:$B$106)</f>
        <v>1.3132160822493305E-2</v>
      </c>
      <c r="I46">
        <f>SUMPRODUCT(CE$57:CE$106,$B$57:$B$106)</f>
        <v>1.1815950244700293E-2</v>
      </c>
      <c r="J46">
        <f>SUMPRODUCT(CQ$57:CQ$106,$B$57:$B$106)</f>
        <v>7.0964693236943623E-3</v>
      </c>
      <c r="K46">
        <f>SUMPRODUCT(DC$57:DC$106,$B$57:$B$106)</f>
        <v>7.8061962333666746E-3</v>
      </c>
      <c r="L46" s="156">
        <f t="shared" si="54"/>
        <v>7.8061962333666746E-3</v>
      </c>
      <c r="M46" s="156">
        <f t="shared" si="53"/>
        <v>7.8061962333666746E-3</v>
      </c>
      <c r="N46" s="156">
        <f t="shared" si="53"/>
        <v>7.8061962333666746E-3</v>
      </c>
      <c r="O46" s="156">
        <f t="shared" si="53"/>
        <v>7.8061962333666746E-3</v>
      </c>
      <c r="P46" s="156">
        <f t="shared" si="53"/>
        <v>7.8061962333666746E-3</v>
      </c>
      <c r="Q46" s="156">
        <f t="shared" si="53"/>
        <v>7.8061962333666746E-3</v>
      </c>
      <c r="R46" s="156">
        <f t="shared" si="53"/>
        <v>7.8061962333666746E-3</v>
      </c>
      <c r="S46" s="156">
        <f t="shared" si="53"/>
        <v>7.8061962333666746E-3</v>
      </c>
      <c r="T46" s="156">
        <f t="shared" si="53"/>
        <v>7.8061962333666746E-3</v>
      </c>
      <c r="U46" s="156">
        <f t="shared" si="53"/>
        <v>7.8061962333666746E-3</v>
      </c>
      <c r="V46" s="156">
        <f t="shared" si="53"/>
        <v>7.8061962333666746E-3</v>
      </c>
      <c r="W46" s="156">
        <f t="shared" si="53"/>
        <v>7.8061962333666746E-3</v>
      </c>
      <c r="X46" s="156">
        <f t="shared" si="53"/>
        <v>7.8061962333666746E-3</v>
      </c>
      <c r="Y46" s="156">
        <f t="shared" si="53"/>
        <v>7.8061962333666746E-3</v>
      </c>
      <c r="Z46" s="156">
        <f t="shared" si="53"/>
        <v>7.8061962333666746E-3</v>
      </c>
      <c r="AA46" s="156">
        <f t="shared" si="53"/>
        <v>7.8061962333666746E-3</v>
      </c>
      <c r="AB46" s="156">
        <f t="shared" si="53"/>
        <v>7.8061962333666746E-3</v>
      </c>
      <c r="AC46" s="156">
        <f t="shared" si="53"/>
        <v>7.8061962333666746E-3</v>
      </c>
      <c r="AD46" s="156">
        <f t="shared" si="53"/>
        <v>7.8061962333666746E-3</v>
      </c>
      <c r="AE46" s="156">
        <f t="shared" si="53"/>
        <v>7.8061962333666746E-3</v>
      </c>
    </row>
    <row r="47" spans="1:32">
      <c r="B47" s="2" t="s">
        <v>100</v>
      </c>
      <c r="C47">
        <f>SUMPRODUCT(L57:L106,$B$57:$B$106)</f>
        <v>5.8699167184720876E-5</v>
      </c>
      <c r="D47">
        <f>SUMPRODUCT(X$57:X$106,$B$57:$B$106)</f>
        <v>1.1807263258160424E-4</v>
      </c>
      <c r="E47">
        <f>SUMPRODUCT(AJ$57:AJ$106,$B$57:$B$106)</f>
        <v>1.2092398360087486E-4</v>
      </c>
      <c r="F47">
        <f>SUMPRODUCT(AV$57:AV$106,$B$57:$B$106)</f>
        <v>4.3708506712157526E-5</v>
      </c>
      <c r="G47">
        <f>SUMPRODUCT(BH$57:BH$106,$B$57:$B$106)</f>
        <v>4.4637464637836256E-5</v>
      </c>
      <c r="H47">
        <f>SUMPRODUCT(BT$57:BT$106,$B$57:$B$106)</f>
        <v>4.3537464478830743E-5</v>
      </c>
      <c r="I47">
        <f>SUMPRODUCT(CF$57:CF$106,$B$57:$B$106)</f>
        <v>4.8386479616071224E-5</v>
      </c>
      <c r="J47">
        <f>SUMPRODUCT(CR$57:CR$106,$B$57:$B$106)</f>
        <v>8.0927250953776863E-5</v>
      </c>
      <c r="K47">
        <f>SUMPRODUCT(DD$57:DD$106,$B$57:$B$106)</f>
        <v>4.6308441759646148E-5</v>
      </c>
      <c r="L47" s="156">
        <f t="shared" si="54"/>
        <v>4.6308441759646148E-5</v>
      </c>
      <c r="M47" s="156">
        <f t="shared" si="53"/>
        <v>4.6308441759646148E-5</v>
      </c>
      <c r="N47" s="156">
        <f t="shared" si="53"/>
        <v>4.6308441759646148E-5</v>
      </c>
      <c r="O47" s="156">
        <f t="shared" si="53"/>
        <v>4.6308441759646148E-5</v>
      </c>
      <c r="P47" s="156">
        <f t="shared" si="53"/>
        <v>4.6308441759646148E-5</v>
      </c>
      <c r="Q47" s="156">
        <f t="shared" si="53"/>
        <v>4.6308441759646148E-5</v>
      </c>
      <c r="R47" s="156">
        <f t="shared" si="53"/>
        <v>4.6308441759646148E-5</v>
      </c>
      <c r="S47" s="156">
        <f t="shared" si="53"/>
        <v>4.6308441759646148E-5</v>
      </c>
      <c r="T47" s="156">
        <f t="shared" si="53"/>
        <v>4.6308441759646148E-5</v>
      </c>
      <c r="U47" s="156">
        <f t="shared" si="53"/>
        <v>4.6308441759646148E-5</v>
      </c>
      <c r="V47" s="156">
        <f t="shared" si="53"/>
        <v>4.6308441759646148E-5</v>
      </c>
      <c r="W47" s="156">
        <f t="shared" si="53"/>
        <v>4.6308441759646148E-5</v>
      </c>
      <c r="X47" s="156">
        <f t="shared" si="53"/>
        <v>4.6308441759646148E-5</v>
      </c>
      <c r="Y47" s="156">
        <f t="shared" si="53"/>
        <v>4.6308441759646148E-5</v>
      </c>
      <c r="Z47" s="156">
        <f t="shared" si="53"/>
        <v>4.6308441759646148E-5</v>
      </c>
      <c r="AA47" s="156">
        <f t="shared" si="53"/>
        <v>4.6308441759646148E-5</v>
      </c>
      <c r="AB47" s="156">
        <f t="shared" si="53"/>
        <v>4.6308441759646148E-5</v>
      </c>
      <c r="AC47" s="156">
        <f t="shared" si="53"/>
        <v>4.6308441759646148E-5</v>
      </c>
      <c r="AD47" s="156">
        <f t="shared" si="53"/>
        <v>4.6308441759646148E-5</v>
      </c>
      <c r="AE47" s="156">
        <f t="shared" si="53"/>
        <v>4.6308441759646148E-5</v>
      </c>
    </row>
    <row r="48" spans="1:32">
      <c r="B48" s="2" t="s">
        <v>102</v>
      </c>
      <c r="C48">
        <f>SUMPRODUCT(N57:N106,$B$57:$B$106)</f>
        <v>7.5878734354038911E-3</v>
      </c>
      <c r="D48">
        <f>SUMPRODUCT(Z$57:Z$106,$B$57:$B$106)</f>
        <v>9.5179614714814946E-3</v>
      </c>
      <c r="E48">
        <f>SUMPRODUCT(AL$57:AL$106,$B$57:$B$106)</f>
        <v>1.1323019560879635E-2</v>
      </c>
      <c r="F48">
        <f>SUMPRODUCT(AX$57:AX$106,$B$57:$B$106)</f>
        <v>2.9068666846314324E-2</v>
      </c>
      <c r="G48">
        <f>SUMPRODUCT(BJ$57:BJ$106,$B$57:$B$106)</f>
        <v>5.1354250022432643E-2</v>
      </c>
      <c r="H48">
        <f>SUMPRODUCT(BV$57:BV$106,$B$57:$B$106)</f>
        <v>0.11227818132430441</v>
      </c>
      <c r="I48">
        <f>SUMPRODUCT(CH$57:CH$106,$B$57:$B$106)</f>
        <v>0.19025945762438151</v>
      </c>
      <c r="J48">
        <f>SUMPRODUCT(CT$57:CT$106,$B$57:$B$106)</f>
        <v>0.22602099008123552</v>
      </c>
      <c r="K48">
        <f>SUMPRODUCT(DF$57:DF$106,$B$57:$B$106)</f>
        <v>0.26269160987514034</v>
      </c>
      <c r="L48" s="156">
        <f t="shared" si="54"/>
        <v>0.26269160987514034</v>
      </c>
      <c r="M48" s="156">
        <f t="shared" si="53"/>
        <v>0.26269160987514034</v>
      </c>
      <c r="N48" s="156">
        <f t="shared" si="53"/>
        <v>0.26269160987514034</v>
      </c>
      <c r="O48" s="156">
        <f t="shared" si="53"/>
        <v>0.26269160987514034</v>
      </c>
      <c r="P48" s="156">
        <f t="shared" si="53"/>
        <v>0.26269160987514034</v>
      </c>
      <c r="Q48" s="156">
        <f t="shared" si="53"/>
        <v>0.26269160987514034</v>
      </c>
      <c r="R48" s="156">
        <f t="shared" si="53"/>
        <v>0.26269160987514034</v>
      </c>
      <c r="S48" s="156">
        <f t="shared" si="53"/>
        <v>0.26269160987514034</v>
      </c>
      <c r="T48" s="156">
        <f t="shared" si="53"/>
        <v>0.26269160987514034</v>
      </c>
      <c r="U48" s="156">
        <f t="shared" si="53"/>
        <v>0.26269160987514034</v>
      </c>
      <c r="V48" s="156">
        <f t="shared" si="53"/>
        <v>0.26269160987514034</v>
      </c>
      <c r="W48" s="156">
        <f t="shared" si="53"/>
        <v>0.26269160987514034</v>
      </c>
      <c r="X48" s="156">
        <f t="shared" si="53"/>
        <v>0.26269160987514034</v>
      </c>
      <c r="Y48" s="156">
        <f t="shared" si="53"/>
        <v>0.26269160987514034</v>
      </c>
      <c r="Z48" s="156">
        <f t="shared" si="53"/>
        <v>0.26269160987514034</v>
      </c>
      <c r="AA48" s="156">
        <f t="shared" si="53"/>
        <v>0.26269160987514034</v>
      </c>
      <c r="AB48" s="156">
        <f t="shared" si="53"/>
        <v>0.26269160987514034</v>
      </c>
      <c r="AC48" s="156">
        <f t="shared" si="53"/>
        <v>0.26269160987514034</v>
      </c>
      <c r="AD48" s="156">
        <f t="shared" si="53"/>
        <v>0.26269160987514034</v>
      </c>
      <c r="AE48" s="156">
        <f t="shared" si="53"/>
        <v>0.26269160987514034</v>
      </c>
    </row>
    <row r="49" spans="1:110">
      <c r="B49" s="1"/>
    </row>
    <row r="50" spans="1:110">
      <c r="B50" s="1"/>
      <c r="C50" s="160">
        <f>SUM(C39:C48)</f>
        <v>1</v>
      </c>
      <c r="D50" s="160">
        <f>SUM(D39:D48)</f>
        <v>1</v>
      </c>
      <c r="E50" s="160">
        <f>SUM(E39:E48)</f>
        <v>0.99999999999999989</v>
      </c>
      <c r="F50" s="160">
        <f>SUM(F39:F48)</f>
        <v>1</v>
      </c>
      <c r="G50" s="160">
        <f t="shared" ref="G50:K50" si="55">SUM(G39:G48)</f>
        <v>0.99999999999999989</v>
      </c>
      <c r="H50" s="160">
        <f t="shared" si="55"/>
        <v>1</v>
      </c>
      <c r="I50" s="160">
        <f t="shared" si="55"/>
        <v>0.99999999999999978</v>
      </c>
      <c r="J50" s="160">
        <f t="shared" si="55"/>
        <v>1</v>
      </c>
      <c r="K50" s="160">
        <f t="shared" si="55"/>
        <v>1</v>
      </c>
      <c r="L50" s="160">
        <f t="shared" si="54"/>
        <v>1</v>
      </c>
      <c r="M50" s="160">
        <f t="shared" si="53"/>
        <v>1</v>
      </c>
      <c r="N50" s="160">
        <f t="shared" si="53"/>
        <v>1</v>
      </c>
      <c r="O50" s="160">
        <f t="shared" si="53"/>
        <v>1</v>
      </c>
      <c r="P50" s="160">
        <f t="shared" si="53"/>
        <v>1</v>
      </c>
      <c r="Q50" s="160">
        <f t="shared" si="53"/>
        <v>1</v>
      </c>
      <c r="R50" s="160">
        <f t="shared" si="53"/>
        <v>1</v>
      </c>
      <c r="S50" s="160">
        <f t="shared" si="53"/>
        <v>1</v>
      </c>
      <c r="T50" s="160">
        <f t="shared" si="53"/>
        <v>1</v>
      </c>
      <c r="U50" s="160">
        <f t="shared" si="53"/>
        <v>1</v>
      </c>
      <c r="V50" s="160">
        <f t="shared" si="53"/>
        <v>1</v>
      </c>
      <c r="W50" s="160">
        <f t="shared" si="53"/>
        <v>1</v>
      </c>
      <c r="X50" s="160">
        <f t="shared" si="53"/>
        <v>1</v>
      </c>
      <c r="Y50" s="160">
        <f t="shared" si="53"/>
        <v>1</v>
      </c>
      <c r="Z50" s="160">
        <f t="shared" si="53"/>
        <v>1</v>
      </c>
      <c r="AA50" s="160">
        <f t="shared" si="53"/>
        <v>1</v>
      </c>
      <c r="AB50" s="160">
        <f t="shared" si="53"/>
        <v>1</v>
      </c>
      <c r="AC50" s="160">
        <f t="shared" si="53"/>
        <v>1</v>
      </c>
      <c r="AD50" s="160">
        <f t="shared" si="53"/>
        <v>1</v>
      </c>
      <c r="AE50" s="160">
        <f t="shared" si="53"/>
        <v>1</v>
      </c>
    </row>
    <row r="54" spans="1:110" s="166" customFormat="1">
      <c r="A54" s="165" t="s">
        <v>907</v>
      </c>
    </row>
    <row r="55" spans="1:110" ht="30">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0.34370323345751758</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0.11591944853719288</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0.36926960739234604</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0.17110771061294347</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B4" sqref="B4"/>
    </sheetView>
  </sheetViews>
  <sheetFormatPr defaultColWidth="9.140625" defaultRowHeight="14.25"/>
  <cols>
    <col min="1" max="1" width="20.85546875" style="92" bestFit="1" customWidth="1"/>
    <col min="2" max="2" width="23.5703125" style="92" bestFit="1" customWidth="1"/>
    <col min="3" max="16384" width="9.140625" style="92"/>
  </cols>
  <sheetData>
    <row r="1" spans="1:34" ht="30">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5">
      <c r="A2" s="100" t="s">
        <v>426</v>
      </c>
      <c r="B2" s="91" t="s">
        <v>29</v>
      </c>
      <c r="C2" s="91">
        <f>SUMIFS(calcs!O:O,calcs!A:A,About!B1)</f>
        <v>15330151</v>
      </c>
      <c r="D2" s="91">
        <f>C2</f>
        <v>15330151</v>
      </c>
      <c r="E2" s="91">
        <f t="shared" ref="E2:AH2" si="0">D2</f>
        <v>15330151</v>
      </c>
      <c r="F2" s="91">
        <f t="shared" si="0"/>
        <v>15330151</v>
      </c>
      <c r="G2" s="91">
        <f t="shared" si="0"/>
        <v>15330151</v>
      </c>
      <c r="H2" s="91">
        <f t="shared" si="0"/>
        <v>15330151</v>
      </c>
      <c r="I2" s="91">
        <f t="shared" si="0"/>
        <v>15330151</v>
      </c>
      <c r="J2" s="91">
        <f t="shared" si="0"/>
        <v>15330151</v>
      </c>
      <c r="K2" s="91">
        <f t="shared" si="0"/>
        <v>15330151</v>
      </c>
      <c r="L2" s="91">
        <f t="shared" si="0"/>
        <v>15330151</v>
      </c>
      <c r="M2" s="91">
        <f t="shared" si="0"/>
        <v>15330151</v>
      </c>
      <c r="N2" s="91">
        <f t="shared" si="0"/>
        <v>15330151</v>
      </c>
      <c r="O2" s="91">
        <f t="shared" si="0"/>
        <v>15330151</v>
      </c>
      <c r="P2" s="91">
        <f t="shared" si="0"/>
        <v>15330151</v>
      </c>
      <c r="Q2" s="91">
        <f t="shared" si="0"/>
        <v>15330151</v>
      </c>
      <c r="R2" s="91">
        <f t="shared" si="0"/>
        <v>15330151</v>
      </c>
      <c r="S2" s="91">
        <f t="shared" si="0"/>
        <v>15330151</v>
      </c>
      <c r="T2" s="91">
        <f t="shared" si="0"/>
        <v>15330151</v>
      </c>
      <c r="U2" s="91">
        <f t="shared" si="0"/>
        <v>15330151</v>
      </c>
      <c r="V2" s="91">
        <f t="shared" si="0"/>
        <v>15330151</v>
      </c>
      <c r="W2" s="91">
        <f t="shared" si="0"/>
        <v>15330151</v>
      </c>
      <c r="X2" s="91">
        <f t="shared" si="0"/>
        <v>15330151</v>
      </c>
      <c r="Y2" s="91">
        <f t="shared" si="0"/>
        <v>15330151</v>
      </c>
      <c r="Z2" s="91">
        <f t="shared" si="0"/>
        <v>15330151</v>
      </c>
      <c r="AA2" s="91">
        <f t="shared" si="0"/>
        <v>15330151</v>
      </c>
      <c r="AB2" s="91">
        <f t="shared" si="0"/>
        <v>15330151</v>
      </c>
      <c r="AC2" s="91">
        <f t="shared" si="0"/>
        <v>15330151</v>
      </c>
      <c r="AD2" s="91">
        <f t="shared" si="0"/>
        <v>15330151</v>
      </c>
      <c r="AE2" s="91">
        <f t="shared" si="0"/>
        <v>15330151</v>
      </c>
      <c r="AF2" s="91">
        <f t="shared" si="0"/>
        <v>15330151</v>
      </c>
      <c r="AG2" s="91">
        <f t="shared" si="0"/>
        <v>15330151</v>
      </c>
      <c r="AH2" s="91">
        <f t="shared" si="0"/>
        <v>15330151</v>
      </c>
    </row>
    <row r="3" spans="1:34" ht="15">
      <c r="A3" s="100"/>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5"/>
  <cols>
    <col min="1" max="1" width="26.140625" style="2" customWidth="1"/>
    <col min="2" max="32" width="11.5703125" bestFit="1" customWidth="1"/>
  </cols>
  <sheetData>
    <row r="1" spans="1:32" ht="30">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0</v>
      </c>
      <c r="C2" s="5">
        <f>SUMIFS(Imports_new!C$10:C$33,Imports_new!$A$10:$A$33,$A2)</f>
        <v>0</v>
      </c>
      <c r="D2" s="5">
        <f>SUMIFS(Imports_new!D$10:D$33,Imports_new!$A$10:$A$33,$A2)</f>
        <v>0</v>
      </c>
      <c r="E2" s="5">
        <f>SUMIFS(Imports_new!E$10:E$33,Imports_new!$A$10:$A$33,$A2)</f>
        <v>0</v>
      </c>
      <c r="F2" s="5">
        <f>SUMIFS(Imports_new!F$10:F$33,Imports_new!$A$10:$A$33,$A2)</f>
        <v>0</v>
      </c>
      <c r="G2" s="5">
        <f>SUMIFS(Imports_new!G$10:G$33,Imports_new!$A$10:$A$33,$A2)</f>
        <v>0</v>
      </c>
      <c r="H2" s="5">
        <f>SUMIFS(Imports_new!H$10:H$33,Imports_new!$A$10:$A$33,$A2)</f>
        <v>0</v>
      </c>
      <c r="I2" s="5">
        <f>SUMIFS(Imports_new!I$10:I$33,Imports_new!$A$10:$A$33,$A2)</f>
        <v>0</v>
      </c>
      <c r="J2" s="5">
        <f>SUMIFS(Imports_new!J$10:J$33,Imports_new!$A$10:$A$33,$A2)</f>
        <v>0</v>
      </c>
      <c r="K2" s="5">
        <f>SUMIFS(Imports_new!K$10:K$33,Imports_new!$A$10:$A$33,$A2)</f>
        <v>0</v>
      </c>
      <c r="L2" s="5">
        <f>SUMIFS(Imports_new!L$10:L$33,Imports_new!$A$10:$A$33,$A2)</f>
        <v>0</v>
      </c>
      <c r="M2" s="5">
        <f>SUMIFS(Imports_new!M$10:M$33,Imports_new!$A$10:$A$33,$A2)</f>
        <v>0</v>
      </c>
      <c r="N2" s="5">
        <f>SUMIFS(Imports_new!N$10:N$33,Imports_new!$A$10:$A$33,$A2)</f>
        <v>0</v>
      </c>
      <c r="O2" s="5">
        <f>SUMIFS(Imports_new!O$10:O$33,Imports_new!$A$10:$A$33,$A2)</f>
        <v>0</v>
      </c>
      <c r="P2" s="5">
        <f>SUMIFS(Imports_new!P$10:P$33,Imports_new!$A$10:$A$33,$A2)</f>
        <v>0</v>
      </c>
      <c r="Q2" s="5">
        <f>SUMIFS(Imports_new!Q$10:Q$33,Imports_new!$A$10:$A$33,$A2)</f>
        <v>0</v>
      </c>
      <c r="R2" s="5">
        <f>SUMIFS(Imports_new!R$10:R$33,Imports_new!$A$10:$A$33,$A2)</f>
        <v>0</v>
      </c>
      <c r="S2" s="5">
        <f>SUMIFS(Imports_new!S$10:S$33,Imports_new!$A$10:$A$33,$A2)</f>
        <v>0</v>
      </c>
      <c r="T2" s="5">
        <f>SUMIFS(Imports_new!T$10:T$33,Imports_new!$A$10:$A$33,$A2)</f>
        <v>0</v>
      </c>
      <c r="U2" s="5">
        <f>SUMIFS(Imports_new!U$10:U$33,Imports_new!$A$10:$A$33,$A2)</f>
        <v>0</v>
      </c>
      <c r="V2" s="5">
        <f>SUMIFS(Imports_new!V$10:V$33,Imports_new!$A$10:$A$33,$A2)</f>
        <v>0</v>
      </c>
      <c r="W2" s="5">
        <f>SUMIFS(Imports_new!W$10:W$33,Imports_new!$A$10:$A$33,$A2)</f>
        <v>0</v>
      </c>
      <c r="X2" s="5">
        <f>SUMIFS(Imports_new!X$10:X$33,Imports_new!$A$10:$A$33,$A2)</f>
        <v>0</v>
      </c>
      <c r="Y2" s="5">
        <f>SUMIFS(Imports_new!Y$10:Y$33,Imports_new!$A$10:$A$33,$A2)</f>
        <v>0</v>
      </c>
      <c r="Z2" s="5">
        <f>SUMIFS(Imports_new!Z$10:Z$33,Imports_new!$A$10:$A$33,$A2)</f>
        <v>0</v>
      </c>
      <c r="AA2" s="5">
        <f>SUMIFS(Imports_new!AA$10:AA$33,Imports_new!$A$10:$A$33,$A2)</f>
        <v>0</v>
      </c>
      <c r="AB2" s="5">
        <f>SUMIFS(Imports_new!AB$10:AB$33,Imports_new!$A$10:$A$33,$A2)</f>
        <v>0</v>
      </c>
      <c r="AC2" s="5">
        <f>SUMIFS(Imports_new!AC$10:AC$33,Imports_new!$A$10:$A$33,$A2)</f>
        <v>0</v>
      </c>
      <c r="AD2" s="5">
        <f>SUMIFS(Imports_new!AD$10:AD$33,Imports_new!$A$10:$A$33,$A2)</f>
        <v>0</v>
      </c>
      <c r="AE2" s="5">
        <f>SUMIFS(Imports_new!AE$10:AE$33,Imports_new!$A$10:$A$33,$A2)</f>
        <v>0</v>
      </c>
      <c r="AF2" s="5">
        <f>SUMIFS(Imports_new!AF$10:AF$33,Imports_new!$A$10:$A$33,$A2)</f>
        <v>0</v>
      </c>
    </row>
    <row r="3" spans="1:32">
      <c r="A3" s="2" t="s">
        <v>346</v>
      </c>
      <c r="B3" s="5">
        <f>SUMIFS(Imports_new!B$10:B$33,Imports_new!$A$10:$A$33,$A3)</f>
        <v>0</v>
      </c>
      <c r="C3" s="5">
        <f>SUMIFS(Imports_new!C$10:C$33,Imports_new!$A$10:$A$33,$A3)</f>
        <v>0</v>
      </c>
      <c r="D3" s="5">
        <f>SUMIFS(Imports_new!D$10:D$33,Imports_new!$A$10:$A$33,$A3)</f>
        <v>0</v>
      </c>
      <c r="E3" s="5">
        <f>SUMIFS(Imports_new!E$10:E$33,Imports_new!$A$10:$A$33,$A3)</f>
        <v>0</v>
      </c>
      <c r="F3" s="5">
        <f>SUMIFS(Imports_new!F$10:F$33,Imports_new!$A$10:$A$33,$A3)</f>
        <v>0</v>
      </c>
      <c r="G3" s="5">
        <f>SUMIFS(Imports_new!G$10:G$33,Imports_new!$A$10:$A$33,$A3)</f>
        <v>0</v>
      </c>
      <c r="H3" s="5">
        <f>SUMIFS(Imports_new!H$10:H$33,Imports_new!$A$10:$A$33,$A3)</f>
        <v>0</v>
      </c>
      <c r="I3" s="5">
        <f>SUMIFS(Imports_new!I$10:I$33,Imports_new!$A$10:$A$33,$A3)</f>
        <v>0</v>
      </c>
      <c r="J3" s="5">
        <f>SUMIFS(Imports_new!J$10:J$33,Imports_new!$A$10:$A$33,$A3)</f>
        <v>0</v>
      </c>
      <c r="K3" s="5">
        <f>SUMIFS(Imports_new!K$10:K$33,Imports_new!$A$10:$A$33,$A3)</f>
        <v>0</v>
      </c>
      <c r="L3" s="5">
        <f>SUMIFS(Imports_new!L$10:L$33,Imports_new!$A$10:$A$33,$A3)</f>
        <v>0</v>
      </c>
      <c r="M3" s="5">
        <f>SUMIFS(Imports_new!M$10:M$33,Imports_new!$A$10:$A$33,$A3)</f>
        <v>0</v>
      </c>
      <c r="N3" s="5">
        <f>SUMIFS(Imports_new!N$10:N$33,Imports_new!$A$10:$A$33,$A3)</f>
        <v>0</v>
      </c>
      <c r="O3" s="5">
        <f>SUMIFS(Imports_new!O$10:O$33,Imports_new!$A$10:$A$33,$A3)</f>
        <v>0</v>
      </c>
      <c r="P3" s="5">
        <f>SUMIFS(Imports_new!P$10:P$33,Imports_new!$A$10:$A$33,$A3)</f>
        <v>0</v>
      </c>
      <c r="Q3" s="5">
        <f>SUMIFS(Imports_new!Q$10:Q$33,Imports_new!$A$10:$A$33,$A3)</f>
        <v>0</v>
      </c>
      <c r="R3" s="5">
        <f>SUMIFS(Imports_new!R$10:R$33,Imports_new!$A$10:$A$33,$A3)</f>
        <v>0</v>
      </c>
      <c r="S3" s="5">
        <f>SUMIFS(Imports_new!S$10:S$33,Imports_new!$A$10:$A$33,$A3)</f>
        <v>0</v>
      </c>
      <c r="T3" s="5">
        <f>SUMIFS(Imports_new!T$10:T$33,Imports_new!$A$10:$A$33,$A3)</f>
        <v>0</v>
      </c>
      <c r="U3" s="5">
        <f>SUMIFS(Imports_new!U$10:U$33,Imports_new!$A$10:$A$33,$A3)</f>
        <v>0</v>
      </c>
      <c r="V3" s="5">
        <f>SUMIFS(Imports_new!V$10:V$33,Imports_new!$A$10:$A$33,$A3)</f>
        <v>0</v>
      </c>
      <c r="W3" s="5">
        <f>SUMIFS(Imports_new!W$10:W$33,Imports_new!$A$10:$A$33,$A3)</f>
        <v>0</v>
      </c>
      <c r="X3" s="5">
        <f>SUMIFS(Imports_new!X$10:X$33,Imports_new!$A$10:$A$33,$A3)</f>
        <v>0</v>
      </c>
      <c r="Y3" s="5">
        <f>SUMIFS(Imports_new!Y$10:Y$33,Imports_new!$A$10:$A$33,$A3)</f>
        <v>0</v>
      </c>
      <c r="Z3" s="5">
        <f>SUMIFS(Imports_new!Z$10:Z$33,Imports_new!$A$10:$A$33,$A3)</f>
        <v>0</v>
      </c>
      <c r="AA3" s="5">
        <f>SUMIFS(Imports_new!AA$10:AA$33,Imports_new!$A$10:$A$33,$A3)</f>
        <v>0</v>
      </c>
      <c r="AB3" s="5">
        <f>SUMIFS(Imports_new!AB$10:AB$33,Imports_new!$A$10:$A$33,$A3)</f>
        <v>0</v>
      </c>
      <c r="AC3" s="5">
        <f>SUMIFS(Imports_new!AC$10:AC$33,Imports_new!$A$10:$A$33,$A3)</f>
        <v>0</v>
      </c>
      <c r="AD3" s="5">
        <f>SUMIFS(Imports_new!AD$10:AD$33,Imports_new!$A$10:$A$33,$A3)</f>
        <v>0</v>
      </c>
      <c r="AE3" s="5">
        <f>SUMIFS(Imports_new!AE$10:AE$33,Imports_new!$A$10:$A$33,$A3)</f>
        <v>0</v>
      </c>
      <c r="AF3" s="5">
        <f>SUMIFS(Imports_new!AF$10:AF$33,Imports_new!$A$10:$A$33,$A3)</f>
        <v>0</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0</v>
      </c>
      <c r="C5" s="5">
        <f>SUMIFS(Imports_new!C$10:C$33,Imports_new!$A$10:$A$33,$A5)</f>
        <v>0</v>
      </c>
      <c r="D5" s="5">
        <f>SUMIFS(Imports_new!D$10:D$33,Imports_new!$A$10:$A$33,$A5)</f>
        <v>0</v>
      </c>
      <c r="E5" s="5">
        <f>SUMIFS(Imports_new!E$10:E$33,Imports_new!$A$10:$A$33,$A5)</f>
        <v>0</v>
      </c>
      <c r="F5" s="5">
        <f>SUMIFS(Imports_new!F$10:F$33,Imports_new!$A$10:$A$33,$A5)</f>
        <v>0</v>
      </c>
      <c r="G5" s="5">
        <f>SUMIFS(Imports_new!G$10:G$33,Imports_new!$A$10:$A$33,$A5)</f>
        <v>0</v>
      </c>
      <c r="H5" s="5">
        <f>SUMIFS(Imports_new!H$10:H$33,Imports_new!$A$10:$A$33,$A5)</f>
        <v>0</v>
      </c>
      <c r="I5" s="5">
        <f>SUMIFS(Imports_new!I$10:I$33,Imports_new!$A$10:$A$33,$A5)</f>
        <v>0</v>
      </c>
      <c r="J5" s="5">
        <f>SUMIFS(Imports_new!J$10:J$33,Imports_new!$A$10:$A$33,$A5)</f>
        <v>0</v>
      </c>
      <c r="K5" s="5">
        <f>SUMIFS(Imports_new!K$10:K$33,Imports_new!$A$10:$A$33,$A5)</f>
        <v>0</v>
      </c>
      <c r="L5" s="5">
        <f>SUMIFS(Imports_new!L$10:L$33,Imports_new!$A$10:$A$33,$A5)</f>
        <v>0</v>
      </c>
      <c r="M5" s="5">
        <f>SUMIFS(Imports_new!M$10:M$33,Imports_new!$A$10:$A$33,$A5)</f>
        <v>0</v>
      </c>
      <c r="N5" s="5">
        <f>SUMIFS(Imports_new!N$10:N$33,Imports_new!$A$10:$A$33,$A5)</f>
        <v>0</v>
      </c>
      <c r="O5" s="5">
        <f>SUMIFS(Imports_new!O$10:O$33,Imports_new!$A$10:$A$33,$A5)</f>
        <v>0</v>
      </c>
      <c r="P5" s="5">
        <f>SUMIFS(Imports_new!P$10:P$33,Imports_new!$A$10:$A$33,$A5)</f>
        <v>0</v>
      </c>
      <c r="Q5" s="5">
        <f>SUMIFS(Imports_new!Q$10:Q$33,Imports_new!$A$10:$A$33,$A5)</f>
        <v>0</v>
      </c>
      <c r="R5" s="5">
        <f>SUMIFS(Imports_new!R$10:R$33,Imports_new!$A$10:$A$33,$A5)</f>
        <v>0</v>
      </c>
      <c r="S5" s="5">
        <f>SUMIFS(Imports_new!S$10:S$33,Imports_new!$A$10:$A$33,$A5)</f>
        <v>0</v>
      </c>
      <c r="T5" s="5">
        <f>SUMIFS(Imports_new!T$10:T$33,Imports_new!$A$10:$A$33,$A5)</f>
        <v>0</v>
      </c>
      <c r="U5" s="5">
        <f>SUMIFS(Imports_new!U$10:U$33,Imports_new!$A$10:$A$33,$A5)</f>
        <v>0</v>
      </c>
      <c r="V5" s="5">
        <f>SUMIFS(Imports_new!V$10:V$33,Imports_new!$A$10:$A$33,$A5)</f>
        <v>0</v>
      </c>
      <c r="W5" s="5">
        <f>SUMIFS(Imports_new!W$10:W$33,Imports_new!$A$10:$A$33,$A5)</f>
        <v>0</v>
      </c>
      <c r="X5" s="5">
        <f>SUMIFS(Imports_new!X$10:X$33,Imports_new!$A$10:$A$33,$A5)</f>
        <v>0</v>
      </c>
      <c r="Y5" s="5">
        <f>SUMIFS(Imports_new!Y$10:Y$33,Imports_new!$A$10:$A$33,$A5)</f>
        <v>0</v>
      </c>
      <c r="Z5" s="5">
        <f>SUMIFS(Imports_new!Z$10:Z$33,Imports_new!$A$10:$A$33,$A5)</f>
        <v>0</v>
      </c>
      <c r="AA5" s="5">
        <f>SUMIFS(Imports_new!AA$10:AA$33,Imports_new!$A$10:$A$33,$A5)</f>
        <v>0</v>
      </c>
      <c r="AB5" s="5">
        <f>SUMIFS(Imports_new!AB$10:AB$33,Imports_new!$A$10:$A$33,$A5)</f>
        <v>0</v>
      </c>
      <c r="AC5" s="5">
        <f>SUMIFS(Imports_new!AC$10:AC$33,Imports_new!$A$10:$A$33,$A5)</f>
        <v>0</v>
      </c>
      <c r="AD5" s="5">
        <f>SUMIFS(Imports_new!AD$10:AD$33,Imports_new!$A$10:$A$33,$A5)</f>
        <v>0</v>
      </c>
      <c r="AE5" s="5">
        <f>SUMIFS(Imports_new!AE$10:AE$33,Imports_new!$A$10:$A$33,$A5)</f>
        <v>0</v>
      </c>
      <c r="AF5" s="5">
        <f>SUMIFS(Imports_new!AF$10:AF$33,Imports_new!$A$10:$A$33,$A5)</f>
        <v>0</v>
      </c>
    </row>
    <row r="6" spans="1:32">
      <c r="A6" s="2" t="s">
        <v>101</v>
      </c>
      <c r="B6" s="5">
        <f>SUMIFS(Imports_new!B$10:B$33,Imports_new!$A$10:$A$33,$A6)</f>
        <v>0</v>
      </c>
      <c r="C6" s="5">
        <f>SUMIFS(Imports_new!C$10:C$33,Imports_new!$A$10:$A$33,$A6)</f>
        <v>0</v>
      </c>
      <c r="D6" s="5">
        <f>SUMIFS(Imports_new!D$10:D$33,Imports_new!$A$10:$A$33,$A6)</f>
        <v>0</v>
      </c>
      <c r="E6" s="5">
        <f>SUMIFS(Imports_new!E$10:E$33,Imports_new!$A$10:$A$33,$A6)</f>
        <v>0</v>
      </c>
      <c r="F6" s="5">
        <f>SUMIFS(Imports_new!F$10:F$33,Imports_new!$A$10:$A$33,$A6)</f>
        <v>0</v>
      </c>
      <c r="G6" s="5">
        <f>SUMIFS(Imports_new!G$10:G$33,Imports_new!$A$10:$A$33,$A6)</f>
        <v>0</v>
      </c>
      <c r="H6" s="5">
        <f>SUMIFS(Imports_new!H$10:H$33,Imports_new!$A$10:$A$33,$A6)</f>
        <v>0</v>
      </c>
      <c r="I6" s="5">
        <f>SUMIFS(Imports_new!I$10:I$33,Imports_new!$A$10:$A$33,$A6)</f>
        <v>0</v>
      </c>
      <c r="J6" s="5">
        <f>SUMIFS(Imports_new!J$10:J$33,Imports_new!$A$10:$A$33,$A6)</f>
        <v>0</v>
      </c>
      <c r="K6" s="5">
        <f>SUMIFS(Imports_new!K$10:K$33,Imports_new!$A$10:$A$33,$A6)</f>
        <v>0</v>
      </c>
      <c r="L6" s="5">
        <f>SUMIFS(Imports_new!L$10:L$33,Imports_new!$A$10:$A$33,$A6)</f>
        <v>0</v>
      </c>
      <c r="M6" s="5">
        <f>SUMIFS(Imports_new!M$10:M$33,Imports_new!$A$10:$A$33,$A6)</f>
        <v>0</v>
      </c>
      <c r="N6" s="5">
        <f>SUMIFS(Imports_new!N$10:N$33,Imports_new!$A$10:$A$33,$A6)</f>
        <v>0</v>
      </c>
      <c r="O6" s="5">
        <f>SUMIFS(Imports_new!O$10:O$33,Imports_new!$A$10:$A$33,$A6)</f>
        <v>0</v>
      </c>
      <c r="P6" s="5">
        <f>SUMIFS(Imports_new!P$10:P$33,Imports_new!$A$10:$A$33,$A6)</f>
        <v>0</v>
      </c>
      <c r="Q6" s="5">
        <f>SUMIFS(Imports_new!Q$10:Q$33,Imports_new!$A$10:$A$33,$A6)</f>
        <v>0</v>
      </c>
      <c r="R6" s="5">
        <f>SUMIFS(Imports_new!R$10:R$33,Imports_new!$A$10:$A$33,$A6)</f>
        <v>0</v>
      </c>
      <c r="S6" s="5">
        <f>SUMIFS(Imports_new!S$10:S$33,Imports_new!$A$10:$A$33,$A6)</f>
        <v>0</v>
      </c>
      <c r="T6" s="5">
        <f>SUMIFS(Imports_new!T$10:T$33,Imports_new!$A$10:$A$33,$A6)</f>
        <v>0</v>
      </c>
      <c r="U6" s="5">
        <f>SUMIFS(Imports_new!U$10:U$33,Imports_new!$A$10:$A$33,$A6)</f>
        <v>0</v>
      </c>
      <c r="V6" s="5">
        <f>SUMIFS(Imports_new!V$10:V$33,Imports_new!$A$10:$A$33,$A6)</f>
        <v>0</v>
      </c>
      <c r="W6" s="5">
        <f>SUMIFS(Imports_new!W$10:W$33,Imports_new!$A$10:$A$33,$A6)</f>
        <v>0</v>
      </c>
      <c r="X6" s="5">
        <f>SUMIFS(Imports_new!X$10:X$33,Imports_new!$A$10:$A$33,$A6)</f>
        <v>0</v>
      </c>
      <c r="Y6" s="5">
        <f>SUMIFS(Imports_new!Y$10:Y$33,Imports_new!$A$10:$A$33,$A6)</f>
        <v>0</v>
      </c>
      <c r="Z6" s="5">
        <f>SUMIFS(Imports_new!Z$10:Z$33,Imports_new!$A$10:$A$33,$A6)</f>
        <v>0</v>
      </c>
      <c r="AA6" s="5">
        <f>SUMIFS(Imports_new!AA$10:AA$33,Imports_new!$A$10:$A$33,$A6)</f>
        <v>0</v>
      </c>
      <c r="AB6" s="5">
        <f>SUMIFS(Imports_new!AB$10:AB$33,Imports_new!$A$10:$A$33,$A6)</f>
        <v>0</v>
      </c>
      <c r="AC6" s="5">
        <f>SUMIFS(Imports_new!AC$10:AC$33,Imports_new!$A$10:$A$33,$A6)</f>
        <v>0</v>
      </c>
      <c r="AD6" s="5">
        <f>SUMIFS(Imports_new!AD$10:AD$33,Imports_new!$A$10:$A$33,$A6)</f>
        <v>0</v>
      </c>
      <c r="AE6" s="5">
        <f>SUMIFS(Imports_new!AE$10:AE$33,Imports_new!$A$10:$A$33,$A6)</f>
        <v>0</v>
      </c>
      <c r="AF6" s="5">
        <f>SUMIFS(Imports_new!AF$10:AF$33,Imports_new!$A$10:$A$33,$A6)</f>
        <v>0</v>
      </c>
    </row>
    <row r="7" spans="1:32">
      <c r="A7" s="2" t="s">
        <v>100</v>
      </c>
      <c r="B7" s="5">
        <f>SUMIFS(Imports_new!B$10:B$33,Imports_new!$A$10:$A$33,$A7)</f>
        <v>0</v>
      </c>
      <c r="C7" s="5">
        <f>SUMIFS(Imports_new!C$10:C$33,Imports_new!$A$10:$A$33,$A7)</f>
        <v>0</v>
      </c>
      <c r="D7" s="5">
        <f>SUMIFS(Imports_new!D$10:D$33,Imports_new!$A$10:$A$33,$A7)</f>
        <v>0</v>
      </c>
      <c r="E7" s="5">
        <f>SUMIFS(Imports_new!E$10:E$33,Imports_new!$A$10:$A$33,$A7)</f>
        <v>0</v>
      </c>
      <c r="F7" s="5">
        <f>SUMIFS(Imports_new!F$10:F$33,Imports_new!$A$10:$A$33,$A7)</f>
        <v>0</v>
      </c>
      <c r="G7" s="5">
        <f>SUMIFS(Imports_new!G$10:G$33,Imports_new!$A$10:$A$33,$A7)</f>
        <v>0</v>
      </c>
      <c r="H7" s="5">
        <f>SUMIFS(Imports_new!H$10:H$33,Imports_new!$A$10:$A$33,$A7)</f>
        <v>0</v>
      </c>
      <c r="I7" s="5">
        <f>SUMIFS(Imports_new!I$10:I$33,Imports_new!$A$10:$A$33,$A7)</f>
        <v>0</v>
      </c>
      <c r="J7" s="5">
        <f>SUMIFS(Imports_new!J$10:J$33,Imports_new!$A$10:$A$33,$A7)</f>
        <v>0</v>
      </c>
      <c r="K7" s="5">
        <f>SUMIFS(Imports_new!K$10:K$33,Imports_new!$A$10:$A$33,$A7)</f>
        <v>0</v>
      </c>
      <c r="L7" s="5">
        <f>SUMIFS(Imports_new!L$10:L$33,Imports_new!$A$10:$A$33,$A7)</f>
        <v>0</v>
      </c>
      <c r="M7" s="5">
        <f>SUMIFS(Imports_new!M$10:M$33,Imports_new!$A$10:$A$33,$A7)</f>
        <v>0</v>
      </c>
      <c r="N7" s="5">
        <f>SUMIFS(Imports_new!N$10:N$33,Imports_new!$A$10:$A$33,$A7)</f>
        <v>0</v>
      </c>
      <c r="O7" s="5">
        <f>SUMIFS(Imports_new!O$10:O$33,Imports_new!$A$10:$A$33,$A7)</f>
        <v>0</v>
      </c>
      <c r="P7" s="5">
        <f>SUMIFS(Imports_new!P$10:P$33,Imports_new!$A$10:$A$33,$A7)</f>
        <v>0</v>
      </c>
      <c r="Q7" s="5">
        <f>SUMIFS(Imports_new!Q$10:Q$33,Imports_new!$A$10:$A$33,$A7)</f>
        <v>0</v>
      </c>
      <c r="R7" s="5">
        <f>SUMIFS(Imports_new!R$10:R$33,Imports_new!$A$10:$A$33,$A7)</f>
        <v>0</v>
      </c>
      <c r="S7" s="5">
        <f>SUMIFS(Imports_new!S$10:S$33,Imports_new!$A$10:$A$33,$A7)</f>
        <v>0</v>
      </c>
      <c r="T7" s="5">
        <f>SUMIFS(Imports_new!T$10:T$33,Imports_new!$A$10:$A$33,$A7)</f>
        <v>0</v>
      </c>
      <c r="U7" s="5">
        <f>SUMIFS(Imports_new!U$10:U$33,Imports_new!$A$10:$A$33,$A7)</f>
        <v>0</v>
      </c>
      <c r="V7" s="5">
        <f>SUMIFS(Imports_new!V$10:V$33,Imports_new!$A$10:$A$33,$A7)</f>
        <v>0</v>
      </c>
      <c r="W7" s="5">
        <f>SUMIFS(Imports_new!W$10:W$33,Imports_new!$A$10:$A$33,$A7)</f>
        <v>0</v>
      </c>
      <c r="X7" s="5">
        <f>SUMIFS(Imports_new!X$10:X$33,Imports_new!$A$10:$A$33,$A7)</f>
        <v>0</v>
      </c>
      <c r="Y7" s="5">
        <f>SUMIFS(Imports_new!Y$10:Y$33,Imports_new!$A$10:$A$33,$A7)</f>
        <v>0</v>
      </c>
      <c r="Z7" s="5">
        <f>SUMIFS(Imports_new!Z$10:Z$33,Imports_new!$A$10:$A$33,$A7)</f>
        <v>0</v>
      </c>
      <c r="AA7" s="5">
        <f>SUMIFS(Imports_new!AA$10:AA$33,Imports_new!$A$10:$A$33,$A7)</f>
        <v>0</v>
      </c>
      <c r="AB7" s="5">
        <f>SUMIFS(Imports_new!AB$10:AB$33,Imports_new!$A$10:$A$33,$A7)</f>
        <v>0</v>
      </c>
      <c r="AC7" s="5">
        <f>SUMIFS(Imports_new!AC$10:AC$33,Imports_new!$A$10:$A$33,$A7)</f>
        <v>0</v>
      </c>
      <c r="AD7" s="5">
        <f>SUMIFS(Imports_new!AD$10:AD$33,Imports_new!$A$10:$A$33,$A7)</f>
        <v>0</v>
      </c>
      <c r="AE7" s="5">
        <f>SUMIFS(Imports_new!AE$10:AE$33,Imports_new!$A$10:$A$33,$A7)</f>
        <v>0</v>
      </c>
      <c r="AF7" s="5">
        <f>SUMIFS(Imports_new!AF$10:AF$33,Imports_new!$A$10:$A$33,$A7)</f>
        <v>0</v>
      </c>
    </row>
    <row r="8" spans="1:32">
      <c r="A8" s="2" t="s">
        <v>102</v>
      </c>
      <c r="B8" s="5">
        <f>SUMIFS(Imports_new!B$10:B$33,Imports_new!$A$10:$A$33,$A8)</f>
        <v>0</v>
      </c>
      <c r="C8" s="5">
        <f>SUMIFS(Imports_new!C$10:C$33,Imports_new!$A$10:$A$33,$A8)</f>
        <v>0</v>
      </c>
      <c r="D8" s="5">
        <f>SUMIFS(Imports_new!D$10:D$33,Imports_new!$A$10:$A$33,$A8)</f>
        <v>0</v>
      </c>
      <c r="E8" s="5">
        <f>SUMIFS(Imports_new!E$10:E$33,Imports_new!$A$10:$A$33,$A8)</f>
        <v>0</v>
      </c>
      <c r="F8" s="5">
        <f>SUMIFS(Imports_new!F$10:F$33,Imports_new!$A$10:$A$33,$A8)</f>
        <v>0</v>
      </c>
      <c r="G8" s="5">
        <f>SUMIFS(Imports_new!G$10:G$33,Imports_new!$A$10:$A$33,$A8)</f>
        <v>0</v>
      </c>
      <c r="H8" s="5">
        <f>SUMIFS(Imports_new!H$10:H$33,Imports_new!$A$10:$A$33,$A8)</f>
        <v>0</v>
      </c>
      <c r="I8" s="5">
        <f>SUMIFS(Imports_new!I$10:I$33,Imports_new!$A$10:$A$33,$A8)</f>
        <v>0</v>
      </c>
      <c r="J8" s="5">
        <f>SUMIFS(Imports_new!J$10:J$33,Imports_new!$A$10:$A$33,$A8)</f>
        <v>0</v>
      </c>
      <c r="K8" s="5">
        <f>SUMIFS(Imports_new!K$10:K$33,Imports_new!$A$10:$A$33,$A8)</f>
        <v>0</v>
      </c>
      <c r="L8" s="5">
        <f>SUMIFS(Imports_new!L$10:L$33,Imports_new!$A$10:$A$33,$A8)</f>
        <v>0</v>
      </c>
      <c r="M8" s="5">
        <f>SUMIFS(Imports_new!M$10:M$33,Imports_new!$A$10:$A$33,$A8)</f>
        <v>0</v>
      </c>
      <c r="N8" s="5">
        <f>SUMIFS(Imports_new!N$10:N$33,Imports_new!$A$10:$A$33,$A8)</f>
        <v>0</v>
      </c>
      <c r="O8" s="5">
        <f>SUMIFS(Imports_new!O$10:O$33,Imports_new!$A$10:$A$33,$A8)</f>
        <v>0</v>
      </c>
      <c r="P8" s="5">
        <f>SUMIFS(Imports_new!P$10:P$33,Imports_new!$A$10:$A$33,$A8)</f>
        <v>0</v>
      </c>
      <c r="Q8" s="5">
        <f>SUMIFS(Imports_new!Q$10:Q$33,Imports_new!$A$10:$A$33,$A8)</f>
        <v>0</v>
      </c>
      <c r="R8" s="5">
        <f>SUMIFS(Imports_new!R$10:R$33,Imports_new!$A$10:$A$33,$A8)</f>
        <v>0</v>
      </c>
      <c r="S8" s="5">
        <f>SUMIFS(Imports_new!S$10:S$33,Imports_new!$A$10:$A$33,$A8)</f>
        <v>0</v>
      </c>
      <c r="T8" s="5">
        <f>SUMIFS(Imports_new!T$10:T$33,Imports_new!$A$10:$A$33,$A8)</f>
        <v>0</v>
      </c>
      <c r="U8" s="5">
        <f>SUMIFS(Imports_new!U$10:U$33,Imports_new!$A$10:$A$33,$A8)</f>
        <v>0</v>
      </c>
      <c r="V8" s="5">
        <f>SUMIFS(Imports_new!V$10:V$33,Imports_new!$A$10:$A$33,$A8)</f>
        <v>0</v>
      </c>
      <c r="W8" s="5">
        <f>SUMIFS(Imports_new!W$10:W$33,Imports_new!$A$10:$A$33,$A8)</f>
        <v>0</v>
      </c>
      <c r="X8" s="5">
        <f>SUMIFS(Imports_new!X$10:X$33,Imports_new!$A$10:$A$33,$A8)</f>
        <v>0</v>
      </c>
      <c r="Y8" s="5">
        <f>SUMIFS(Imports_new!Y$10:Y$33,Imports_new!$A$10:$A$33,$A8)</f>
        <v>0</v>
      </c>
      <c r="Z8" s="5">
        <f>SUMIFS(Imports_new!Z$10:Z$33,Imports_new!$A$10:$A$33,$A8)</f>
        <v>0</v>
      </c>
      <c r="AA8" s="5">
        <f>SUMIFS(Imports_new!AA$10:AA$33,Imports_new!$A$10:$A$33,$A8)</f>
        <v>0</v>
      </c>
      <c r="AB8" s="5">
        <f>SUMIFS(Imports_new!AB$10:AB$33,Imports_new!$A$10:$A$33,$A8)</f>
        <v>0</v>
      </c>
      <c r="AC8" s="5">
        <f>SUMIFS(Imports_new!AC$10:AC$33,Imports_new!$A$10:$A$33,$A8)</f>
        <v>0</v>
      </c>
      <c r="AD8" s="5">
        <f>SUMIFS(Imports_new!AD$10:AD$33,Imports_new!$A$10:$A$33,$A8)</f>
        <v>0</v>
      </c>
      <c r="AE8" s="5">
        <f>SUMIFS(Imports_new!AE$10:AE$33,Imports_new!$A$10:$A$33,$A8)</f>
        <v>0</v>
      </c>
      <c r="AF8" s="5">
        <f>SUMIFS(Imports_new!AF$10:AF$33,Imports_new!$A$10:$A$33,$A8)</f>
        <v>0</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0</v>
      </c>
      <c r="C10" s="5">
        <f>SUMIFS(Imports_new!C$10:C$33,Imports_new!$A$10:$A$33,$A10)</f>
        <v>0</v>
      </c>
      <c r="D10" s="5">
        <f>SUMIFS(Imports_new!D$10:D$33,Imports_new!$A$10:$A$33,$A10)</f>
        <v>0</v>
      </c>
      <c r="E10" s="5">
        <f>SUMIFS(Imports_new!E$10:E$33,Imports_new!$A$10:$A$33,$A10)</f>
        <v>0</v>
      </c>
      <c r="F10" s="5">
        <f>SUMIFS(Imports_new!F$10:F$33,Imports_new!$A$10:$A$33,$A10)</f>
        <v>0</v>
      </c>
      <c r="G10" s="5">
        <f>SUMIFS(Imports_new!G$10:G$33,Imports_new!$A$10:$A$33,$A10)</f>
        <v>0</v>
      </c>
      <c r="H10" s="5">
        <f>SUMIFS(Imports_new!H$10:H$33,Imports_new!$A$10:$A$33,$A10)</f>
        <v>0</v>
      </c>
      <c r="I10" s="5">
        <f>SUMIFS(Imports_new!I$10:I$33,Imports_new!$A$10:$A$33,$A10)</f>
        <v>0</v>
      </c>
      <c r="J10" s="5">
        <f>SUMIFS(Imports_new!J$10:J$33,Imports_new!$A$10:$A$33,$A10)</f>
        <v>0</v>
      </c>
      <c r="K10" s="5">
        <f>SUMIFS(Imports_new!K$10:K$33,Imports_new!$A$10:$A$33,$A10)</f>
        <v>0</v>
      </c>
      <c r="L10" s="5">
        <f>SUMIFS(Imports_new!L$10:L$33,Imports_new!$A$10:$A$33,$A10)</f>
        <v>0</v>
      </c>
      <c r="M10" s="5">
        <f>SUMIFS(Imports_new!M$10:M$33,Imports_new!$A$10:$A$33,$A10)</f>
        <v>0</v>
      </c>
      <c r="N10" s="5">
        <f>SUMIFS(Imports_new!N$10:N$33,Imports_new!$A$10:$A$33,$A10)</f>
        <v>0</v>
      </c>
      <c r="O10" s="5">
        <f>SUMIFS(Imports_new!O$10:O$33,Imports_new!$A$10:$A$33,$A10)</f>
        <v>0</v>
      </c>
      <c r="P10" s="5">
        <f>SUMIFS(Imports_new!P$10:P$33,Imports_new!$A$10:$A$33,$A10)</f>
        <v>0</v>
      </c>
      <c r="Q10" s="5">
        <f>SUMIFS(Imports_new!Q$10:Q$33,Imports_new!$A$10:$A$33,$A10)</f>
        <v>0</v>
      </c>
      <c r="R10" s="5">
        <f>SUMIFS(Imports_new!R$10:R$33,Imports_new!$A$10:$A$33,$A10)</f>
        <v>0</v>
      </c>
      <c r="S10" s="5">
        <f>SUMIFS(Imports_new!S$10:S$33,Imports_new!$A$10:$A$33,$A10)</f>
        <v>0</v>
      </c>
      <c r="T10" s="5">
        <f>SUMIFS(Imports_new!T$10:T$33,Imports_new!$A$10:$A$33,$A10)</f>
        <v>0</v>
      </c>
      <c r="U10" s="5">
        <f>SUMIFS(Imports_new!U$10:U$33,Imports_new!$A$10:$A$33,$A10)</f>
        <v>0</v>
      </c>
      <c r="V10" s="5">
        <f>SUMIFS(Imports_new!V$10:V$33,Imports_new!$A$10:$A$33,$A10)</f>
        <v>0</v>
      </c>
      <c r="W10" s="5">
        <f>SUMIFS(Imports_new!W$10:W$33,Imports_new!$A$10:$A$33,$A10)</f>
        <v>0</v>
      </c>
      <c r="X10" s="5">
        <f>SUMIFS(Imports_new!X$10:X$33,Imports_new!$A$10:$A$33,$A10)</f>
        <v>0</v>
      </c>
      <c r="Y10" s="5">
        <f>SUMIFS(Imports_new!Y$10:Y$33,Imports_new!$A$10:$A$33,$A10)</f>
        <v>0</v>
      </c>
      <c r="Z10" s="5">
        <f>SUMIFS(Imports_new!Z$10:Z$33,Imports_new!$A$10:$A$33,$A10)</f>
        <v>0</v>
      </c>
      <c r="AA10" s="5">
        <f>SUMIFS(Imports_new!AA$10:AA$33,Imports_new!$A$10:$A$33,$A10)</f>
        <v>0</v>
      </c>
      <c r="AB10" s="5">
        <f>SUMIFS(Imports_new!AB$10:AB$33,Imports_new!$A$10:$A$33,$A10)</f>
        <v>0</v>
      </c>
      <c r="AC10" s="5">
        <f>SUMIFS(Imports_new!AC$10:AC$33,Imports_new!$A$10:$A$33,$A10)</f>
        <v>0</v>
      </c>
      <c r="AD10" s="5">
        <f>SUMIFS(Imports_new!AD$10:AD$33,Imports_new!$A$10:$A$33,$A10)</f>
        <v>0</v>
      </c>
      <c r="AE10" s="5">
        <f>SUMIFS(Imports_new!AE$10:AE$33,Imports_new!$A$10:$A$33,$A10)</f>
        <v>0</v>
      </c>
      <c r="AF10" s="5">
        <f>SUMIFS(Imports_new!AF$10:AF$33,Imports_new!$A$10:$A$33,$A10)</f>
        <v>0</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0</v>
      </c>
      <c r="C12" s="5">
        <f>SUMIFS(Imports_new!C$10:C$33,Imports_new!$A$10:$A$33,$A12)</f>
        <v>0</v>
      </c>
      <c r="D12" s="5">
        <f>SUMIFS(Imports_new!D$10:D$33,Imports_new!$A$10:$A$33,$A12)</f>
        <v>0</v>
      </c>
      <c r="E12" s="5">
        <f>SUMIFS(Imports_new!E$10:E$33,Imports_new!$A$10:$A$33,$A12)</f>
        <v>0</v>
      </c>
      <c r="F12" s="5">
        <f>SUMIFS(Imports_new!F$10:F$33,Imports_new!$A$10:$A$33,$A12)</f>
        <v>0</v>
      </c>
      <c r="G12" s="5">
        <f>SUMIFS(Imports_new!G$10:G$33,Imports_new!$A$10:$A$33,$A12)</f>
        <v>0</v>
      </c>
      <c r="H12" s="5">
        <f>SUMIFS(Imports_new!H$10:H$33,Imports_new!$A$10:$A$33,$A12)</f>
        <v>0</v>
      </c>
      <c r="I12" s="5">
        <f>SUMIFS(Imports_new!I$10:I$33,Imports_new!$A$10:$A$33,$A12)</f>
        <v>0</v>
      </c>
      <c r="J12" s="5">
        <f>SUMIFS(Imports_new!J$10:J$33,Imports_new!$A$10:$A$33,$A12)</f>
        <v>0</v>
      </c>
      <c r="K12" s="5">
        <f>SUMIFS(Imports_new!K$10:K$33,Imports_new!$A$10:$A$33,$A12)</f>
        <v>0</v>
      </c>
      <c r="L12" s="5">
        <f>SUMIFS(Imports_new!L$10:L$33,Imports_new!$A$10:$A$33,$A12)</f>
        <v>0</v>
      </c>
      <c r="M12" s="5">
        <f>SUMIFS(Imports_new!M$10:M$33,Imports_new!$A$10:$A$33,$A12)</f>
        <v>0</v>
      </c>
      <c r="N12" s="5">
        <f>SUMIFS(Imports_new!N$10:N$33,Imports_new!$A$10:$A$33,$A12)</f>
        <v>0</v>
      </c>
      <c r="O12" s="5">
        <f>SUMIFS(Imports_new!O$10:O$33,Imports_new!$A$10:$A$33,$A12)</f>
        <v>0</v>
      </c>
      <c r="P12" s="5">
        <f>SUMIFS(Imports_new!P$10:P$33,Imports_new!$A$10:$A$33,$A12)</f>
        <v>0</v>
      </c>
      <c r="Q12" s="5">
        <f>SUMIFS(Imports_new!Q$10:Q$33,Imports_new!$A$10:$A$33,$A12)</f>
        <v>0</v>
      </c>
      <c r="R12" s="5">
        <f>SUMIFS(Imports_new!R$10:R$33,Imports_new!$A$10:$A$33,$A12)</f>
        <v>0</v>
      </c>
      <c r="S12" s="5">
        <f>SUMIFS(Imports_new!S$10:S$33,Imports_new!$A$10:$A$33,$A12)</f>
        <v>0</v>
      </c>
      <c r="T12" s="5">
        <f>SUMIFS(Imports_new!T$10:T$33,Imports_new!$A$10:$A$33,$A12)</f>
        <v>0</v>
      </c>
      <c r="U12" s="5">
        <f>SUMIFS(Imports_new!U$10:U$33,Imports_new!$A$10:$A$33,$A12)</f>
        <v>0</v>
      </c>
      <c r="V12" s="5">
        <f>SUMIFS(Imports_new!V$10:V$33,Imports_new!$A$10:$A$33,$A12)</f>
        <v>0</v>
      </c>
      <c r="W12" s="5">
        <f>SUMIFS(Imports_new!W$10:W$33,Imports_new!$A$10:$A$33,$A12)</f>
        <v>0</v>
      </c>
      <c r="X12" s="5">
        <f>SUMIFS(Imports_new!X$10:X$33,Imports_new!$A$10:$A$33,$A12)</f>
        <v>0</v>
      </c>
      <c r="Y12" s="5">
        <f>SUMIFS(Imports_new!Y$10:Y$33,Imports_new!$A$10:$A$33,$A12)</f>
        <v>0</v>
      </c>
      <c r="Z12" s="5">
        <f>SUMIFS(Imports_new!Z$10:Z$33,Imports_new!$A$10:$A$33,$A12)</f>
        <v>0</v>
      </c>
      <c r="AA12" s="5">
        <f>SUMIFS(Imports_new!AA$10:AA$33,Imports_new!$A$10:$A$33,$A12)</f>
        <v>0</v>
      </c>
      <c r="AB12" s="5">
        <f>SUMIFS(Imports_new!AB$10:AB$33,Imports_new!$A$10:$A$33,$A12)</f>
        <v>0</v>
      </c>
      <c r="AC12" s="5">
        <f>SUMIFS(Imports_new!AC$10:AC$33,Imports_new!$A$10:$A$33,$A12)</f>
        <v>0</v>
      </c>
      <c r="AD12" s="5">
        <f>SUMIFS(Imports_new!AD$10:AD$33,Imports_new!$A$10:$A$33,$A12)</f>
        <v>0</v>
      </c>
      <c r="AE12" s="5">
        <f>SUMIFS(Imports_new!AE$10:AE$33,Imports_new!$A$10:$A$33,$A12)</f>
        <v>0</v>
      </c>
      <c r="AF12" s="5">
        <f>SUMIFS(Imports_new!AF$10:AF$33,Imports_new!$A$10:$A$33,$A12)</f>
        <v>0</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I2" sqref="I2"/>
    </sheetView>
  </sheetViews>
  <sheetFormatPr defaultRowHeight="15"/>
  <cols>
    <col min="1" max="1" width="26.140625" customWidth="1"/>
    <col min="2" max="2" width="13.42578125" bestFit="1" customWidth="1"/>
  </cols>
  <sheetData>
    <row r="1" spans="1:32" ht="30">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s="195">
        <f>exports!D2*IFERROR(INDEX('state specific adjustments'!$C$4:$AG$5,MATCH(About!$B$2,'state specific adjustments'!$B$4:$B$5,0),MATCH('EIaE-BEE'!B$1,'state specific adjustments'!$C$3:$AG$3,0)),1)</f>
        <v>15330151</v>
      </c>
      <c r="C2">
        <f>exports!E2*IFERROR(INDEX('state specific adjustments'!$C$4:$AG$5,MATCH(About!$B$2,'state specific adjustments'!$B$4:$B$5,0),MATCH('EIaE-BEE'!C$1,'state specific adjustments'!$C$3:$AG$3,0)),1)</f>
        <v>15330151</v>
      </c>
      <c r="D2">
        <f>exports!F2*IFERROR(INDEX('state specific adjustments'!$C$4:$AG$5,MATCH(About!$B$2,'state specific adjustments'!$B$4:$B$5,0),MATCH('EIaE-BEE'!D$1,'state specific adjustments'!$C$3:$AG$3,0)),1)</f>
        <v>15330151</v>
      </c>
      <c r="E2">
        <f>exports!G2*IFERROR(INDEX('state specific adjustments'!$C$4:$AG$5,MATCH(About!$B$2,'state specific adjustments'!$B$4:$B$5,0),MATCH('EIaE-BEE'!E$1,'state specific adjustments'!$C$3:$AG$3,0)),1)</f>
        <v>15330151</v>
      </c>
      <c r="F2">
        <f>exports!H2*IFERROR(INDEX('state specific adjustments'!$C$4:$AG$5,MATCH(About!$B$2,'state specific adjustments'!$B$4:$B$5,0),MATCH('EIaE-BEE'!F$1,'state specific adjustments'!$C$3:$AG$3,0)),1)</f>
        <v>15330151</v>
      </c>
      <c r="G2">
        <f>exports!I2*IFERROR(INDEX('state specific adjustments'!$C$4:$AG$5,MATCH(About!$B$2,'state specific adjustments'!$B$4:$B$5,0),MATCH('EIaE-BEE'!G$1,'state specific adjustments'!$C$3:$AG$3,0)),1)</f>
        <v>15330151</v>
      </c>
      <c r="H2">
        <f>exports!J2*IFERROR(INDEX('state specific adjustments'!$C$4:$AG$5,MATCH(About!$B$2,'state specific adjustments'!$B$4:$B$5,0),MATCH('EIaE-BEE'!H$1,'state specific adjustments'!$C$3:$AG$3,0)),1)</f>
        <v>15330151</v>
      </c>
      <c r="I2">
        <f>exports!K2*IFERROR(INDEX('state specific adjustments'!$C$4:$AG$5,MATCH(About!$B$2,'state specific adjustments'!$B$4:$B$5,0),MATCH('EIaE-BEE'!I$1,'state specific adjustments'!$C$3:$AG$3,0)),1)</f>
        <v>15330151</v>
      </c>
      <c r="J2">
        <f>exports!L2*IFERROR(INDEX('state specific adjustments'!$C$4:$AG$5,MATCH(About!$B$2,'state specific adjustments'!$B$4:$B$5,0),MATCH('EIaE-BEE'!J$1,'state specific adjustments'!$C$3:$AG$3,0)),1)</f>
        <v>15330151</v>
      </c>
      <c r="K2">
        <f>exports!M2*IFERROR(INDEX('state specific adjustments'!$C$4:$AG$5,MATCH(About!$B$2,'state specific adjustments'!$B$4:$B$5,0),MATCH('EIaE-BEE'!K$1,'state specific adjustments'!$C$3:$AG$3,0)),1)</f>
        <v>15330151</v>
      </c>
      <c r="L2">
        <f>exports!N2*IFERROR(INDEX('state specific adjustments'!$C$4:$AG$5,MATCH(About!$B$2,'state specific adjustments'!$B$4:$B$5,0),MATCH('EIaE-BEE'!L$1,'state specific adjustments'!$C$3:$AG$3,0)),1)</f>
        <v>15330151</v>
      </c>
      <c r="M2">
        <f>exports!O2*IFERROR(INDEX('state specific adjustments'!$C$4:$AG$5,MATCH(About!$B$2,'state specific adjustments'!$B$4:$B$5,0),MATCH('EIaE-BEE'!M$1,'state specific adjustments'!$C$3:$AG$3,0)),1)</f>
        <v>15330151</v>
      </c>
      <c r="N2">
        <f>exports!P2*IFERROR(INDEX('state specific adjustments'!$C$4:$AG$5,MATCH(About!$B$2,'state specific adjustments'!$B$4:$B$5,0),MATCH('EIaE-BEE'!N$1,'state specific adjustments'!$C$3:$AG$3,0)),1)</f>
        <v>15330151</v>
      </c>
      <c r="O2">
        <f>exports!Q2*IFERROR(INDEX('state specific adjustments'!$C$4:$AG$5,MATCH(About!$B$2,'state specific adjustments'!$B$4:$B$5,0),MATCH('EIaE-BEE'!O$1,'state specific adjustments'!$C$3:$AG$3,0)),1)</f>
        <v>15330151</v>
      </c>
      <c r="P2">
        <f>exports!R2*IFERROR(INDEX('state specific adjustments'!$C$4:$AG$5,MATCH(About!$B$2,'state specific adjustments'!$B$4:$B$5,0),MATCH('EIaE-BEE'!P$1,'state specific adjustments'!$C$3:$AG$3,0)),1)</f>
        <v>15330151</v>
      </c>
      <c r="Q2">
        <f>exports!S2*IFERROR(INDEX('state specific adjustments'!$C$4:$AG$5,MATCH(About!$B$2,'state specific adjustments'!$B$4:$B$5,0),MATCH('EIaE-BEE'!Q$1,'state specific adjustments'!$C$3:$AG$3,0)),1)</f>
        <v>15330151</v>
      </c>
      <c r="R2">
        <f>exports!T2*IFERROR(INDEX('state specific adjustments'!$C$4:$AG$5,MATCH(About!$B$2,'state specific adjustments'!$B$4:$B$5,0),MATCH('EIaE-BEE'!R$1,'state specific adjustments'!$C$3:$AG$3,0)),1)</f>
        <v>15330151</v>
      </c>
      <c r="S2">
        <f>exports!U2*IFERROR(INDEX('state specific adjustments'!$C$4:$AG$5,MATCH(About!$B$2,'state specific adjustments'!$B$4:$B$5,0),MATCH('EIaE-BEE'!S$1,'state specific adjustments'!$C$3:$AG$3,0)),1)</f>
        <v>15330151</v>
      </c>
      <c r="T2">
        <f>exports!V2*IFERROR(INDEX('state specific adjustments'!$C$4:$AG$5,MATCH(About!$B$2,'state specific adjustments'!$B$4:$B$5,0),MATCH('EIaE-BEE'!T$1,'state specific adjustments'!$C$3:$AG$3,0)),1)</f>
        <v>15330151</v>
      </c>
      <c r="U2">
        <f>exports!W2*IFERROR(INDEX('state specific adjustments'!$C$4:$AG$5,MATCH(About!$B$2,'state specific adjustments'!$B$4:$B$5,0),MATCH('EIaE-BEE'!U$1,'state specific adjustments'!$C$3:$AG$3,0)),1)</f>
        <v>15330151</v>
      </c>
      <c r="V2">
        <f>exports!X2*IFERROR(INDEX('state specific adjustments'!$C$4:$AG$5,MATCH(About!$B$2,'state specific adjustments'!$B$4:$B$5,0),MATCH('EIaE-BEE'!V$1,'state specific adjustments'!$C$3:$AG$3,0)),1)</f>
        <v>15330151</v>
      </c>
      <c r="W2">
        <f>exports!Y2*IFERROR(INDEX('state specific adjustments'!$C$4:$AG$5,MATCH(About!$B$2,'state specific adjustments'!$B$4:$B$5,0),MATCH('EIaE-BEE'!W$1,'state specific adjustments'!$C$3:$AG$3,0)),1)</f>
        <v>15330151</v>
      </c>
      <c r="X2">
        <f>exports!Z2*IFERROR(INDEX('state specific adjustments'!$C$4:$AG$5,MATCH(About!$B$2,'state specific adjustments'!$B$4:$B$5,0),MATCH('EIaE-BEE'!X$1,'state specific adjustments'!$C$3:$AG$3,0)),1)</f>
        <v>15330151</v>
      </c>
      <c r="Y2">
        <f>exports!AA2*IFERROR(INDEX('state specific adjustments'!$C$4:$AG$5,MATCH(About!$B$2,'state specific adjustments'!$B$4:$B$5,0),MATCH('EIaE-BEE'!Y$1,'state specific adjustments'!$C$3:$AG$3,0)),1)</f>
        <v>15330151</v>
      </c>
      <c r="Z2">
        <f>exports!AB2*IFERROR(INDEX('state specific adjustments'!$C$4:$AG$5,MATCH(About!$B$2,'state specific adjustments'!$B$4:$B$5,0),MATCH('EIaE-BEE'!Z$1,'state specific adjustments'!$C$3:$AG$3,0)),1)</f>
        <v>15330151</v>
      </c>
      <c r="AA2">
        <f>exports!AC2*IFERROR(INDEX('state specific adjustments'!$C$4:$AG$5,MATCH(About!$B$2,'state specific adjustments'!$B$4:$B$5,0),MATCH('EIaE-BEE'!AA$1,'state specific adjustments'!$C$3:$AG$3,0)),1)</f>
        <v>15330151</v>
      </c>
      <c r="AB2">
        <f>exports!AD2*IFERROR(INDEX('state specific adjustments'!$C$4:$AG$5,MATCH(About!$B$2,'state specific adjustments'!$B$4:$B$5,0),MATCH('EIaE-BEE'!AB$1,'state specific adjustments'!$C$3:$AG$3,0)),1)</f>
        <v>15330151</v>
      </c>
      <c r="AC2">
        <f>exports!AE2*IFERROR(INDEX('state specific adjustments'!$C$4:$AG$5,MATCH(About!$B$2,'state specific adjustments'!$B$4:$B$5,0),MATCH('EIaE-BEE'!AC$1,'state specific adjustments'!$C$3:$AG$3,0)),1)</f>
        <v>15330151</v>
      </c>
      <c r="AD2">
        <f>exports!AF2*IFERROR(INDEX('state specific adjustments'!$C$4:$AG$5,MATCH(About!$B$2,'state specific adjustments'!$B$4:$B$5,0),MATCH('EIaE-BEE'!AD$1,'state specific adjustments'!$C$3:$AG$3,0)),1)</f>
        <v>15330151</v>
      </c>
      <c r="AE2">
        <f>exports!AG2*IFERROR(INDEX('state specific adjustments'!$C$4:$AG$5,MATCH(About!$B$2,'state specific adjustments'!$B$4:$B$5,0),MATCH('EIaE-BEE'!AE$1,'state specific adjustments'!$C$3:$AG$3,0)),1)</f>
        <v>15330151</v>
      </c>
      <c r="AF2">
        <f>exports!AH2*IFERROR(INDEX('state specific adjustments'!$C$4:$AG$5,MATCH(About!$B$2,'state specific adjustments'!$B$4:$B$5,0),MATCH('EIaE-BEE'!AF$1,'state specific adjustments'!$C$3:$AG$3,0)),1)</f>
        <v>15330151</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election activeCell="F2" sqref="F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25.935587820230914</v>
      </c>
      <c r="C2" s="12">
        <f t="shared" si="0"/>
        <v>25.935587820230914</v>
      </c>
      <c r="D2" s="12">
        <f>E2</f>
        <v>25.935587820230914</v>
      </c>
      <c r="E2" s="194">
        <f>SUMIFS('Table 7_Wholesale prices'!D$18:D$65,'Table 7_Wholesale prices'!$B$18:$B$65,About!$B$2)</f>
        <v>25.935587820230914</v>
      </c>
      <c r="F2" s="194">
        <f>SUMIFS('Table 7_Wholesale prices'!E$18:E$65,'Table 7_Wholesale prices'!$B$18:$B$65,About!$B$2)</f>
        <v>27.005562680914469</v>
      </c>
      <c r="G2" s="194">
        <f>SUMIFS('Table 7_Wholesale prices'!F$18:F$65,'Table 7_Wholesale prices'!$B$18:$B$65,About!$B$2)</f>
        <v>31.338207363259844</v>
      </c>
      <c r="H2" s="12">
        <f>G2</f>
        <v>31.338207363259844</v>
      </c>
      <c r="I2" s="12">
        <f t="shared" ref="I2:AF2" si="1">H2</f>
        <v>31.338207363259844</v>
      </c>
      <c r="J2" s="12">
        <f t="shared" si="1"/>
        <v>31.338207363259844</v>
      </c>
      <c r="K2" s="12">
        <f t="shared" si="1"/>
        <v>31.338207363259844</v>
      </c>
      <c r="L2" s="12">
        <f t="shared" si="1"/>
        <v>31.338207363259844</v>
      </c>
      <c r="M2" s="12">
        <f t="shared" si="1"/>
        <v>31.338207363259844</v>
      </c>
      <c r="N2" s="12">
        <f t="shared" si="1"/>
        <v>31.338207363259844</v>
      </c>
      <c r="O2" s="12">
        <f t="shared" si="1"/>
        <v>31.338207363259844</v>
      </c>
      <c r="P2" s="12">
        <f t="shared" si="1"/>
        <v>31.338207363259844</v>
      </c>
      <c r="Q2" s="12">
        <f t="shared" si="1"/>
        <v>31.338207363259844</v>
      </c>
      <c r="R2" s="12">
        <f t="shared" si="1"/>
        <v>31.338207363259844</v>
      </c>
      <c r="S2" s="12">
        <f t="shared" si="1"/>
        <v>31.338207363259844</v>
      </c>
      <c r="T2" s="12">
        <f t="shared" si="1"/>
        <v>31.338207363259844</v>
      </c>
      <c r="U2" s="12">
        <f t="shared" si="1"/>
        <v>31.338207363259844</v>
      </c>
      <c r="V2" s="12">
        <f t="shared" si="1"/>
        <v>31.338207363259844</v>
      </c>
      <c r="W2" s="12">
        <f t="shared" si="1"/>
        <v>31.338207363259844</v>
      </c>
      <c r="X2" s="12">
        <f t="shared" si="1"/>
        <v>31.338207363259844</v>
      </c>
      <c r="Y2" s="12">
        <f t="shared" si="1"/>
        <v>31.338207363259844</v>
      </c>
      <c r="Z2" s="12">
        <f t="shared" si="1"/>
        <v>31.338207363259844</v>
      </c>
      <c r="AA2" s="12">
        <f t="shared" si="1"/>
        <v>31.338207363259844</v>
      </c>
      <c r="AB2" s="12">
        <f t="shared" si="1"/>
        <v>31.338207363259844</v>
      </c>
      <c r="AC2" s="12">
        <f t="shared" si="1"/>
        <v>31.338207363259844</v>
      </c>
      <c r="AD2" s="12">
        <f t="shared" si="1"/>
        <v>31.338207363259844</v>
      </c>
      <c r="AE2" s="12">
        <f t="shared" si="1"/>
        <v>31.338207363259844</v>
      </c>
      <c r="AF2" s="12">
        <f t="shared" si="1"/>
        <v>31.338207363259844</v>
      </c>
      <c r="AG2" s="12"/>
      <c r="AH2" s="12"/>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election activeCell="A2" sqref="A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25.935587820230914</v>
      </c>
      <c r="C2" s="12">
        <f t="shared" si="0"/>
        <v>25.935587820230914</v>
      </c>
      <c r="D2" s="12">
        <f>E2</f>
        <v>25.935587820230914</v>
      </c>
      <c r="E2" s="194">
        <f>SUMIFS('Table 7_Wholesale prices'!D$18:D$65,'Table 7_Wholesale prices'!$B$18:$B$65,About!$B$2)</f>
        <v>25.935587820230914</v>
      </c>
      <c r="F2" s="194">
        <f>SUMIFS('Table 7_Wholesale prices'!E$18:E$65,'Table 7_Wholesale prices'!$B$18:$B$65,About!$B$2)</f>
        <v>27.005562680914469</v>
      </c>
      <c r="G2" s="194">
        <f>SUMIFS('Table 7_Wholesale prices'!F$18:F$65,'Table 7_Wholesale prices'!$B$18:$B$65,About!$B$2)</f>
        <v>31.338207363259844</v>
      </c>
      <c r="H2" s="12">
        <f>G2</f>
        <v>31.338207363259844</v>
      </c>
      <c r="I2" s="12">
        <f t="shared" ref="I2:AF2" si="1">H2</f>
        <v>31.338207363259844</v>
      </c>
      <c r="J2" s="12">
        <f t="shared" si="1"/>
        <v>31.338207363259844</v>
      </c>
      <c r="K2" s="12">
        <f t="shared" si="1"/>
        <v>31.338207363259844</v>
      </c>
      <c r="L2" s="12">
        <f t="shared" si="1"/>
        <v>31.338207363259844</v>
      </c>
      <c r="M2" s="12">
        <f t="shared" si="1"/>
        <v>31.338207363259844</v>
      </c>
      <c r="N2" s="12">
        <f t="shared" si="1"/>
        <v>31.338207363259844</v>
      </c>
      <c r="O2" s="12">
        <f t="shared" si="1"/>
        <v>31.338207363259844</v>
      </c>
      <c r="P2" s="12">
        <f t="shared" si="1"/>
        <v>31.338207363259844</v>
      </c>
      <c r="Q2" s="12">
        <f t="shared" si="1"/>
        <v>31.338207363259844</v>
      </c>
      <c r="R2" s="12">
        <f t="shared" si="1"/>
        <v>31.338207363259844</v>
      </c>
      <c r="S2" s="12">
        <f t="shared" si="1"/>
        <v>31.338207363259844</v>
      </c>
      <c r="T2" s="12">
        <f t="shared" si="1"/>
        <v>31.338207363259844</v>
      </c>
      <c r="U2" s="12">
        <f t="shared" si="1"/>
        <v>31.338207363259844</v>
      </c>
      <c r="V2" s="12">
        <f t="shared" si="1"/>
        <v>31.338207363259844</v>
      </c>
      <c r="W2" s="12">
        <f t="shared" si="1"/>
        <v>31.338207363259844</v>
      </c>
      <c r="X2" s="12">
        <f t="shared" si="1"/>
        <v>31.338207363259844</v>
      </c>
      <c r="Y2" s="12">
        <f t="shared" si="1"/>
        <v>31.338207363259844</v>
      </c>
      <c r="Z2" s="12">
        <f t="shared" si="1"/>
        <v>31.338207363259844</v>
      </c>
      <c r="AA2" s="12">
        <f t="shared" si="1"/>
        <v>31.338207363259844</v>
      </c>
      <c r="AB2" s="12">
        <f t="shared" si="1"/>
        <v>31.338207363259844</v>
      </c>
      <c r="AC2" s="12">
        <f t="shared" si="1"/>
        <v>31.338207363259844</v>
      </c>
      <c r="AD2" s="12">
        <f t="shared" si="1"/>
        <v>31.338207363259844</v>
      </c>
      <c r="AE2" s="12">
        <f t="shared" si="1"/>
        <v>31.338207363259844</v>
      </c>
      <c r="AF2" s="12">
        <f t="shared" si="1"/>
        <v>31.338207363259844</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About</vt:lpstr>
      <vt:lpstr>Table 7_Wholesale prices</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state specific adjustments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2024-07-04T16:31:07Z</dcterms:modified>
</cp:coreProperties>
</file>