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issouri\MO-eps\"/>
    </mc:Choice>
  </mc:AlternateContent>
  <xr:revisionPtr revIDLastSave="0" documentId="13_ncr:1_{16412EC2-DE78-40BF-8D75-A28F7A6D88A6}"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<sst xmlns="http://schemas.openxmlformats.org/spreadsheetml/2006/main" count="32060" uniqueCount="2370">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</sst>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69</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Missouri</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20.54117524514918</v>
      </c>
      <c r="C7" s="118">
        <f>D28</f>
        <v>7.6132600000000004</v>
      </c>
      <c r="D7" s="75">
        <v>0.06</v>
      </c>
      <c r="E7" s="75">
        <v>0.02</v>
      </c>
      <c r="F7" s="117">
        <f t="shared" si="0"/>
        <v>7.1564643999999999</v>
      </c>
      <c r="G7" s="117">
        <f t="shared" si="0"/>
        <v>7.4609947999999999</v>
      </c>
      <c r="H7" s="69"/>
      <c r="I7" s="76">
        <f t="shared" si="1"/>
        <v>0.65160394599671179</v>
      </c>
      <c r="J7" s="76">
        <f t="shared" si="3"/>
        <v>0.63677858199657189</v>
      </c>
      <c r="K7" s="69" t="str">
        <f t="shared" si="2"/>
        <v>In a scenario limiting global warming to 1.5 °C, Missouri would need to cut its agriculture emissions by 64 to 65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Missouri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6.3000654739569519</v>
      </c>
      <c r="C9" s="118">
        <f>C28</f>
        <v>1.59965</v>
      </c>
      <c r="D9" s="75">
        <v>0.06</v>
      </c>
      <c r="E9" s="75">
        <v>0.02</v>
      </c>
      <c r="F9" s="117">
        <f t="shared" si="0"/>
        <v>1.503671</v>
      </c>
      <c r="G9" s="117">
        <f t="shared" si="0"/>
        <v>1.5676570000000001</v>
      </c>
      <c r="H9" s="69"/>
      <c r="I9" s="76">
        <f t="shared" si="1"/>
        <v>0.76132454397246563</v>
      </c>
      <c r="J9" s="76">
        <f t="shared" si="3"/>
        <v>0.75116814158831524</v>
      </c>
      <c r="K9" s="69" t="str">
        <f t="shared" si="2"/>
        <v>In a scenario limiting global warming to 1.5 °C, Missouri would need to cut its waste emissions by 75 to 76 percent of 2005 levels.</v>
      </c>
      <c r="L9" s="69"/>
      <c r="M9" s="69"/>
      <c r="N9" s="69"/>
      <c r="O9" s="69"/>
      <c r="P9" s="69"/>
      <c r="Q9" s="69"/>
      <c r="R9" s="69"/>
      <c r="S9" s="69"/>
      <c r="T9" s="69"/>
      <c r="U9" s="69"/>
      <c r="V9" s="69"/>
      <c r="W9" s="69"/>
      <c r="X9" s="69"/>
      <c r="Y9" s="69"/>
      <c r="Z9" s="69"/>
    </row>
    <row r="10" spans="1:26" ht="14.5" x14ac:dyDescent="0.35">
      <c r="A10" s="73" t="s">
        <v>1864</v>
      </c>
      <c r="B10" s="119">
        <f>SUM(B3:B9)</f>
        <v>20.402880719106133</v>
      </c>
      <c r="C10" s="119">
        <f>SUM(C3:C9)</f>
        <v>60.091929999999991</v>
      </c>
      <c r="D10" s="76">
        <f>1-F10/$C10</f>
        <v>0.52651809652311032</v>
      </c>
      <c r="E10" s="76">
        <f>1-G10/$C10</f>
        <v>0.37781239843686165</v>
      </c>
      <c r="F10" s="117">
        <f>SUM(F3:F9)</f>
        <v>28.452441400000005</v>
      </c>
      <c r="G10" s="117">
        <f>SUM(G3:G9)</f>
        <v>37.388453799999994</v>
      </c>
      <c r="H10" s="171">
        <f>IFERROR(B10*(1-'Unique State Inputs'!A$8),"")</f>
        <v>11.221584395508374</v>
      </c>
      <c r="I10" s="76">
        <f t="shared" si="1"/>
        <v>-0.3945305955426146</v>
      </c>
      <c r="J10" s="76">
        <f t="shared" si="3"/>
        <v>-0.8325085714483369</v>
      </c>
      <c r="K10" s="69" t="str">
        <f t="shared" si="2"/>
        <v>In a scenario limiting global warming to 1.5 °C, Missouri would need to cut its total (including land use) emissions by -83 to -39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26.841240719106132</v>
      </c>
      <c r="C11" s="119">
        <f>SUM(C3:C9)-C8</f>
        <v>66.530289999999994</v>
      </c>
      <c r="D11" s="76">
        <f>1-F11/$C11</f>
        <v>0.47556516888773503</v>
      </c>
      <c r="E11" s="76">
        <f>1-G11/$C11</f>
        <v>0.34125022151564344</v>
      </c>
      <c r="F11" s="117">
        <f>F10-F8</f>
        <v>34.890801400000008</v>
      </c>
      <c r="G11" s="117">
        <f>G10-G8</f>
        <v>43.826813799999996</v>
      </c>
      <c r="H11" s="171">
        <f>IFERROR(B11*(1-'Unique State Inputs'!A$8),"")</f>
        <v>14.762682395508374</v>
      </c>
      <c r="I11" s="76">
        <f t="shared" si="1"/>
        <v>-0.29989525317151378</v>
      </c>
      <c r="J11" s="76">
        <f t="shared" si="3"/>
        <v>-0.63281624194082786</v>
      </c>
      <c r="K11" s="69" t="str">
        <f t="shared" si="2"/>
        <v>In a scenario limiting global warming to 1.5 °C, Missouri would need to cut its total (excluding land use) emissions by -63 to -30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Missouri had 1983 EV charging outlets, approximately 32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Missouri had 1983 EV charging outlets, approximately 32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1983 EV charging outlets, approximately 32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Missouri, the share of electricity among fuels used for heating in urban, residential buildings will rise from 5.4% to 7%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Missouri, the share of electricity among fuels used for heating in urban, residential buildings will rise from 5.4% to 7%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Missouri, the share of electricity among fuels used by appliances in urban, residential buildings will fall from 68.5% to 61%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Missouri, the share of electricity among fuels used by appliances in urban, residential buildings will fall from 68.5% to 61%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Missouri, the share of electricity among fuels used for heating in rural, residential buildings will rise from 5.4% to 7%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Missouri, the share of electricity among fuels used for heating in rural, residential buildings will rise from 5.4% to 7%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68.5% to 61%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68.5% to 61%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Missouri, the share of electricity among fuels used for heating in commercial buildings will fall from 0.8% to 0.7%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Missouri, the share of electricity among fuels used for heating in commercial buildings will fall from 0.8% to 0.7%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Missouri, the share of electricity among fuels used by appliances in commercial buildings will fall from 65.8% to 40.4%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Missouri, the share of electricity among fuels used by appliances in commercial buildings will fall from 65.8% to 40.4%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Missouri, the share of electricity among fuels used by other components in commercial buildings will rise from 79.2% to 91.7%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Missouri, the share of electricity among fuels used by other components in commercial buildings will rise from 79.2% to 91.7%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Missouri.//**Natural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Missouri.</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Missouri.</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Missouri declined by -100%.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Missouri declined by -100%.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Missouri declined by -100%.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Missouri increased by 819%.</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Missouri increased by 819%.</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Missouri increased by 819%.</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Missouri increased by 819%.</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Missouri increased by 819%.</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Missouri increased by 819%.</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Missouri increased by 819%.</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Missouri increased by 819%.</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Missouri increased by 819%.</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Missouri increased by 819%.</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Missouri increased by 819%.</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Missouri increased by 819%.</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Missouri increased by 819%.</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Missouri increased by 819%.</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Missouri increased by 819%.</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Missouri increased by 819%.</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Missouri, a 100% setting provides for an additional 3400 MW of demand response capacity in 2050 (on top of a BAU quantity of 1100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Missouri, a 100% setting provides for an additional 3400 MW of demand response capacity in 2050 (on top of a BAU quantity of 1100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3400 MW of demand response capacity in 2050 (on top of a BAU quantity of 1100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Missouri will retire 2944 MW of coal by 2050. Missouri currently has 10465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Missouri will retire 2944 MW of coal by 2050. Missouri currently has 10465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Missouri will retire 0 MW of gas non-peaking plants by 2050. Missouri currently has 1795MW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Missouri will retire 0 MW of gas non-peaking plants by 2050. Missouri currently has 1795MW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Missouri will retire 0 MW of nuclear capacity by 2050. Missouri currently has 1190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Missouri will retire 0 MW of nuclear capacity by 2050. Missouri currently has 1190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Missouri will retire 0 MW of biomass capacity by 2050. Missouri currently has 14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Missouri will retire 6 MW of petroleum capacity by 2050. Missouri currently has 1083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Missouri will retire 676 MW of natural gas peaker capacity by 2050. Missouri currently has 4160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Missouri will retire 676 MW of natural gas peaker capacity by 2050. Missouri currently has 4160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Missouri will retire 0 MW of natural gas peaker capacity by 2050. Missouri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Missouri will retire 0 MW of natural gas peaker capacity by 2050. Missouri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Missouri had about 0 of grid battery storage.  The BAU scenario is based on EIA AEO data and sees grid battery capacity reach 334 by 2050.  The additional potential is based on NREL's Renewable Electricity Futures Study (80% RE-ITI (2014) scenario) and suggests Missouri could reach 4255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Missouri had about 0 of grid battery storage.  The BAU scenario is based on EIA AEO data and sees grid battery capacity reach 334 by 2050.  The additional potential is based on NREL's Renewable Electricity Futures Study (80% RE-ITI (2014) scenario) and suggests Missouri could reach 4255 of grid battery storage by 2050.</v>
      </c>
      <c r="U255" s="305" t="str">
        <f>N255&amp;O255&amp;P255&amp;T255</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334 by 2050.  The additional potential is based on NREL's Renewable Electricity Futures Study (80% RE-ITI (2014) scenario) and suggests Missouri could reach 4255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Missouri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**Missouri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Missouri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**Missouri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Missouri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**Missouri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121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121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1983 EV charging outlets, approximately 32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Missouri.//**Natural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Missouri.//**Natural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Missouri.//**Natural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Missouri.//**Natural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Missouri.//**Natural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Missouri.//**Natural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Missouri.//**Natural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Missouri.//**Natural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Missouri.//**Natural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Missouri.//**Natural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Missouri.//**Natural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Missouri.//**Natural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Missouri.//**Natural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Missouri.//**Natural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Missouri.//**Natural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Missouri.//**Natural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Missouri declined by -100%.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3400 MW of demand response capacity in 2050 (on top of a BAU quantity of 1100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334 by 2050.  The additional potential is based on NREL's Renewable Electricity Futures Study (80% RE-ITI (2014) scenario) and suggests Missouri could reach 4255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1983 EV charging outlets, approximately 32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5.4% to 7% through 2050.//**Urban Residential Appliances: **In the BAU case, in Missouri, the share of electricity among fuels used by appliances in urban, residential buildings will fall from 68.5% to 61% through 2050.//**Urban Residential Other Components: ** In the BAU case, the share of electricity among fuels used by other components in urban, residential buildings is 100%.//**Rural Residential Heating: **In the BAU case, in Missouri, the share of electricity among fuels used for heating in rural, residential buildings will rise from 5.4% to 7% through 2050.//**Rural Residential Appliances: **In the BAU case, in , the share of electricity among fuels used by appliances in rural, residential buildings will fall from 68.5% to 61% through 2050.//**Rural Residential Other Components: **In the United States, the share of electricity among fuels used by other components in urban, residential buildings is 100%.//**Commercial Heating: **In the BAU case, in Missouri, the share of electricity among fuels used for heating in commercial buildings will fall from 0.8% to 0.7% through 2050.//**Commercial Appliances: **In the BAU case, in Missouri, the share of electricity among fuels used by appliances in commercial buildings will fall from 65.8% to 40.4% through 2050.//**Commercial Other Components: **In the BAU case, in the Missouri, the share of electricity among fuels used by other components in commercial buildings will rise from 79.2% to 91.7%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Missouri.//**Natural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Missouri declined by -100%.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819%.//**Natural Gas Nonpeaker : **From 2010-2018, electricity exports in Missouri increased by 819%.//**Nuclear : **From 2010-2018, electricity exports in Missouri increased by 819%.//**Hydro : **From 2010-2018, electricity exports in Missouri increased by 819%.//**Onshore Wind : **From 2010-2018, electricity exports in Missouri increased by 819%.//**Solar PV : **From 2010-2018, electricity exports in Missouri increased by 819%.//**Biomass : **From 2010-2018, electricity exports in Missouri increased by 819%.//**Petroleum : **From 2010-2018, electricity exports in Missouri increased by 819%.</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3400 MW of demand response capacity in 2050 (on top of a BAU quantity of 1100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Missouri will retire 2944 MW of coal by 2050. Missouri currently has 10465 MW of coal capacity.//**Natural Gas Nonpeaker : **The EIA projects that Missouri will retire 0 MW of gas non-peaking plants by 2050. Missouri currently has 1795MW of natural gas non-peaking capacity.//**Nuclear : **The EIA projects that Missouri will retire 0 MW of nuclear capacity by 2050. Missouri currently has 1190 MW of nuclear capacity.//**Natural Gas Peaker : **The EIA projects that Missouri will retire 676 MW of natural gas peaker capacity by 2050. Missouri currently has 4160 MW of natural gas peaker capacity.//**Lignite : **The EIA projects that Missouri will retire 0 MW of natural gas peaker capacity by 2050. Missouri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334 by 2050.  The additional potential is based on NREL's Renewable Electricity Futures Study (80% RE-ITI (2014) scenario) and suggests Missouri could reach 4255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**Missouri does not have a capacity construction subsidy for onshore wind. However, the Investment Tax Credit, a similar program for solar power, covers 30% of system costs through 2019, with declining amounts thereafter.//**Solar PV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**Missouri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1983 EV charging outlets, approximately 32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Missouri, the share of electricity among fuels used for heating in urban, residential buildings will rise from 5.4% to 7%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Missouri, the share of electricity among fuels used by appliances in urban, residential buildings will fall from 68.5% to 61%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Missouri, the share of electricity among fuels used for heating in rural, residential buildings will rise from 5.4% to 7%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68.5% to 61%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Missouri, the share of electricity among fuels used for heating in commercial buildings will fall from 0.8% to 0.7%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Missouri, the share of electricity among fuels used by appliances in commercial buildings will fall from 65.8% to 40.4%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Missouri, the share of electricity among fuels used by other components in commercial buildings will rise from 79.2% to 91.7%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Missouri.</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10% in 2050 as a generation-weighted state average. Many states have different requirements for municipalities, co-ops, and investor owned utilities. In 2020, the value is 8%. To set a carbon-free electricity standard that starts ramping up in 2021, the Customize Implementation Schedule feature below allows users to customize the start year setting. Simply take the 8% value, divide by your chosen policy setting, and enter the resulting value in the 'Implementation %' box for 2020.  // **Guidance for setting values:** Multiple states have set 100% clean energy or renewable energy laws or goals, not includingMissouri.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declined by -100%.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819%.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3400 MW of demand response capacity in 2050 (on top of a BAU quantity of 1100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Missouri will retire 2944 MW of coal by 2050. Missouri currently has 10465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Missouri will retire 0 MW of gas non-peaking plants by 2050. Missouri currently has 1795MW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Missouri will retire 0 MW of nuclear capacity by 2050. Missouri currently has 1190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Missouri will retire 0 MW of biomass capacity by 2050. Missouri currently has 14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Missouri will retire 0 MW of biomass capacity by 2050. Missouri currently has 14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Missouri will retire 6 MW of petroleum capacity by 2050. Missouri currently has 1083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Missouri will retire 676 MW of natural gas peaker capacity by 2050. Missouri currently has 4160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Missouri will retire 0 MW of natural gas peaker capacity by 2050. Missouri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334 by 2050.  The additional potential is based on NREL's Renewable Electricity Futures Study (80% RE-ITI (2014) scenario) and suggests Missouri could reach 4255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Missouri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Missouri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Missouri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Missouri</v>
      </c>
      <c r="B6" s="145">
        <f>SUMIFS(B7:B57,$A7:$A57,$A$6)</f>
        <v>1983</v>
      </c>
      <c r="C6" s="145">
        <f>SUMIFS(C7:C57,$A7:$A57,$A$6)</f>
        <v>6161471</v>
      </c>
      <c r="D6" s="145">
        <f>ROUND(SUMIFS(D7:D57,$A7:$A57,$A$6),2)</f>
        <v>32.18</v>
      </c>
      <c r="E6" s="145">
        <f t="shared" ref="E6:L6" si="0">SUMIFS(E7:E57,$A7:$A57,$A$6)</f>
        <v>0</v>
      </c>
      <c r="F6" s="145">
        <f t="shared" si="0"/>
        <v>8.3802909732109493E-2</v>
      </c>
      <c r="G6" s="145">
        <f t="shared" si="0"/>
        <v>0.10056349167853137</v>
      </c>
      <c r="H6" s="145">
        <f t="shared" si="0"/>
        <v>0.10056349167853137</v>
      </c>
      <c r="I6" s="145">
        <f t="shared" si="0"/>
        <v>208971</v>
      </c>
      <c r="J6" s="145">
        <f t="shared" si="0"/>
        <v>68212</v>
      </c>
      <c r="K6" s="145">
        <f t="shared" si="0"/>
        <v>1920378</v>
      </c>
      <c r="L6" s="145">
        <f t="shared" si="0"/>
        <v>0</v>
      </c>
      <c r="M6" s="145">
        <f>ROUND(SUMIFS(M7:M57,$A7:$A57,$A$6)*100,0)</f>
        <v>819</v>
      </c>
      <c r="N6" s="145">
        <f>ROUND(SUMIFS(N7:N57,$A7:$A57,$A$6)*100,0)</f>
        <v>-100</v>
      </c>
      <c r="O6" s="145">
        <f t="shared" ref="O6:AM6" si="1">ROUND(SUMIFS(O7:O57,$A7:$A57,$A$6),0)</f>
        <v>2300</v>
      </c>
      <c r="P6" s="145">
        <f t="shared" si="1"/>
        <v>1100</v>
      </c>
      <c r="Q6" s="145">
        <f t="shared" si="1"/>
        <v>2944</v>
      </c>
      <c r="R6" s="145">
        <f t="shared" si="1"/>
        <v>0</v>
      </c>
      <c r="S6" s="145">
        <f t="shared" si="1"/>
        <v>0</v>
      </c>
      <c r="T6" s="145">
        <f t="shared" si="1"/>
        <v>0</v>
      </c>
      <c r="U6" s="145">
        <f t="shared" si="1"/>
        <v>6</v>
      </c>
      <c r="V6" s="145">
        <f t="shared" si="1"/>
        <v>676</v>
      </c>
      <c r="W6" s="145">
        <f t="shared" si="1"/>
        <v>0</v>
      </c>
      <c r="X6" s="145">
        <f t="shared" si="1"/>
        <v>10465</v>
      </c>
      <c r="Y6" s="145">
        <f t="shared" si="1"/>
        <v>1795</v>
      </c>
      <c r="Z6" s="145">
        <f t="shared" si="1"/>
        <v>1190</v>
      </c>
      <c r="AA6" s="145">
        <f t="shared" si="1"/>
        <v>549</v>
      </c>
      <c r="AB6" s="145">
        <f t="shared" si="1"/>
        <v>954</v>
      </c>
      <c r="AC6" s="145">
        <f t="shared" si="1"/>
        <v>61</v>
      </c>
      <c r="AD6" s="145">
        <f t="shared" si="1"/>
        <v>0</v>
      </c>
      <c r="AE6" s="145">
        <f t="shared" si="1"/>
        <v>14</v>
      </c>
      <c r="AF6" s="145">
        <f t="shared" si="1"/>
        <v>0</v>
      </c>
      <c r="AG6" s="145">
        <f t="shared" si="1"/>
        <v>1083</v>
      </c>
      <c r="AH6" s="145">
        <f t="shared" si="1"/>
        <v>4160</v>
      </c>
      <c r="AI6" s="145">
        <f t="shared" si="1"/>
        <v>0</v>
      </c>
      <c r="AJ6" s="145">
        <f t="shared" si="1"/>
        <v>0</v>
      </c>
      <c r="AK6" s="145">
        <f t="shared" si="1"/>
        <v>0</v>
      </c>
      <c r="AL6" s="145">
        <f t="shared" si="1"/>
        <v>0</v>
      </c>
      <c r="AM6" s="145">
        <f t="shared" si="1"/>
        <v>0</v>
      </c>
      <c r="AN6" s="380">
        <f>ROUND(SUMIFS(AN7:AN57,$A7:$A57,$A$6),)</f>
        <v>334</v>
      </c>
      <c r="AO6" s="145">
        <f t="shared" ref="AO6:AP6" si="2">ROUND(SUMIFS(AO7:AO57,$A7:$A57,$A$6),)</f>
        <v>4255</v>
      </c>
      <c r="AP6" s="145">
        <f t="shared" si="2"/>
        <v>0</v>
      </c>
      <c r="AQ6" s="145">
        <f>ROUND(SUMIFS(AQ7:AQ57,$A7:$A57,$A$6),0)</f>
        <v>121</v>
      </c>
      <c r="AR6" s="146">
        <f>SUMIFS(AR7:AR57,$A7:$A57,$A$6)</f>
        <v>0.35167632685532452</v>
      </c>
      <c r="AS6" s="145">
        <f>ROUND(SUMIFS(AS7:AS57,$A7:$A57,$A$6),0)</f>
        <v>819</v>
      </c>
      <c r="AT6" s="145">
        <f>ROUND(SUMIFS(AT7:AT57,$A7:$A57,$A$6),0)</f>
        <v>1100</v>
      </c>
      <c r="AU6" s="145">
        <f>ROUND(SUMIFS(AU7:AU57,$A7:$A57,$A$6),0)</f>
        <v>3400</v>
      </c>
      <c r="AV6" s="145">
        <f>ROUND(SUMIFS(AV7:AV57,$A7:$A57,$A$6)*100,0)</f>
        <v>8</v>
      </c>
      <c r="AW6" s="145">
        <f>ROUND(SUMIFS(AW7:AW57,$A7:$A57,$A$6)*100,0)</f>
        <v>10</v>
      </c>
      <c r="AX6" s="145">
        <f>ROUND(SUMIFS(AX7:AX57,$A7:$A57,$A$6)*100,0)</f>
        <v>10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MO</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MO</v>
      </c>
      <c r="D77" s="93">
        <v>2019</v>
      </c>
      <c r="E77" s="93">
        <v>2050</v>
      </c>
    </row>
    <row r="78" spans="1:40" ht="16" customHeight="1" x14ac:dyDescent="0.35">
      <c r="B78" s="93" t="s">
        <v>2056</v>
      </c>
      <c r="C78" s="93" t="s">
        <v>496</v>
      </c>
      <c r="D78" s="93" cm="1">
        <f t="array" ref="D78">ROUND(INDEX($B$95:$H$845,MATCH(1,($C78=$E$95:$E$845)*($B78=$F$95:$F$845)*($C$77=$B$95:$B$845),0),MATCH(D$77,$B$95:$H$95,0))*100,1)</f>
        <v>5.4</v>
      </c>
      <c r="E78" s="165" cm="1">
        <f t="array" ref="E78">ROUND(INDEX($B$95:$H$845,MATCH(1,($C78=$E$95:$E$845)*($B78=$F$95:$F$845)*($C$77=$B$95:$B$845),0),MATCH(E$77,$B$95:$H$95,0))*100,1)</f>
        <v>7</v>
      </c>
    </row>
    <row r="79" spans="1:40" ht="16" customHeight="1" x14ac:dyDescent="0.35">
      <c r="B79" s="165" t="s">
        <v>2056</v>
      </c>
      <c r="C79" s="93" t="s">
        <v>2055</v>
      </c>
      <c r="D79" s="165" cm="1">
        <f t="array" ref="D79">ROUND(INDEX($B$95:$H$845,MATCH(1,($C79=$E$95:$E$845)*($B79=$F$95:$F$845)*($C$77=$B$95:$B$845),0),MATCH(D$77,$B$95:$H$95,0))*100,1)</f>
        <v>68.5</v>
      </c>
      <c r="E79" s="165" cm="1">
        <f t="array" ref="E79">ROUND(INDEX($B$95:$H$845,MATCH(1,($C79=$E$95:$E$845)*($B79=$F$95:$F$845)*($C$77=$B$95:$B$845),0),MATCH(E$77,$B$95:$H$95,0))*100,1)</f>
        <v>61</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5.4</v>
      </c>
      <c r="E81" s="165" cm="1">
        <f t="array" ref="E81">ROUND(INDEX($B$95:$H$845,MATCH(1,($C81=$E$95:$E$845)*($B81=$F$95:$F$845)*($C$77=$B$95:$B$845),0),MATCH(E$77,$B$95:$H$95,0))*100,1)</f>
        <v>7</v>
      </c>
    </row>
    <row r="82" spans="2:26" ht="16" customHeight="1" x14ac:dyDescent="0.35">
      <c r="B82" s="165" t="s">
        <v>2053</v>
      </c>
      <c r="C82" s="165" t="s">
        <v>2055</v>
      </c>
      <c r="D82" s="165" cm="1">
        <f t="array" ref="D82">ROUND(INDEX($B$95:$H$845,MATCH(1,($C82=$E$95:$E$845)*($B82=$F$95:$F$845)*($C$77=$B$95:$B$845),0),MATCH(D$77,$B$95:$H$95,0))*100,1)</f>
        <v>68.5</v>
      </c>
      <c r="E82" s="165" cm="1">
        <f t="array" ref="E82">ROUND(INDEX($B$95:$H$845,MATCH(1,($C82=$E$95:$E$845)*($B82=$F$95:$F$845)*($C$77=$B$95:$B$845),0),MATCH(E$77,$B$95:$H$95,0))*100,1)</f>
        <v>61</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MO</v>
      </c>
    </row>
    <row r="84" spans="2:26" ht="16" customHeight="1" x14ac:dyDescent="0.35">
      <c r="B84" s="93" t="s">
        <v>2057</v>
      </c>
      <c r="C84" s="165" t="s">
        <v>496</v>
      </c>
      <c r="D84" s="165" cm="1">
        <f t="array" ref="D84">ROUND(INDEX($B$95:$H$845,MATCH(1,($C84=$E$95:$E$845)*($B84=$F$95:$F$845)*($C$77=$B$95:$B$845),0),MATCH(D$77,$B$95:$H$95,0))*100,1)</f>
        <v>0.8</v>
      </c>
      <c r="E84" s="165" cm="1">
        <f t="array" ref="E84">ROUND(INDEX($B$95:$H$845,MATCH(1,($C84=$E$95:$E$845)*($B84=$F$95:$F$845)*($C$77=$B$95:$B$845),0),MATCH(E$77,$B$95:$H$95,0))*100,1)</f>
        <v>0.7</v>
      </c>
    </row>
    <row r="85" spans="2:26" ht="16" customHeight="1" x14ac:dyDescent="0.35">
      <c r="B85" s="165" t="s">
        <v>2057</v>
      </c>
      <c r="C85" s="165" t="s">
        <v>2055</v>
      </c>
      <c r="D85" s="165" cm="1">
        <f t="array" ref="D85">ROUND(INDEX($B$95:$H$845,MATCH(1,($C85=$E$95:$E$845)*($B85=$F$95:$F$845)*($C$77=$B$95:$B$845),0),MATCH(D$77,$B$95:$H$95,0))*100,1)</f>
        <v>65.8</v>
      </c>
      <c r="E85" s="165" cm="1">
        <f t="array" ref="E85">ROUND(INDEX($B$95:$H$845,MATCH(1,($C85=$E$95:$E$845)*($B85=$F$95:$F$845)*($C$77=$B$95:$B$845),0),MATCH(E$77,$B$95:$H$95,0))*100,1)</f>
        <v>40.4</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79.2</v>
      </c>
      <c r="E86" s="165" cm="1">
        <f t="array" ref="E86">ROUND(INDEX($B$95:$H$845,MATCH(1,($C86=$E$95:$E$845)*($B86=$F$95:$F$845)*($C$77=$B$95:$B$845),0),MATCH(E$77,$B$95:$H$95,0))*100,1)</f>
        <v>91.7</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Missouri</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Missouri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Missouri</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20.54117524514918</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-53.379403038433807</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6.3000654739569519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-26.538162319327679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26.841240719106128</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2021-09-30T18:33:15Z</dcterms:modified>
</cp:coreProperties>
</file>