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Missouri\MO-eps\"/>
    </mc:Choice>
  </mc:AlternateContent>
  <xr:revisionPtr revIDLastSave="0" documentId="13_ncr:1_{C6E53A97-601C-489E-923D-6ED3760BC6F9}" xr6:coauthVersionLast="46" xr6:coauthVersionMax="46" xr10:uidLastSave="{00000000-0000-0000-0000-000000000000}"/>
  <bookViews>
    <workbookView xWindow="6300" yWindow="1395"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10"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1" i="5"/>
  <c r="P139" i="5"/>
  <c r="K7" i="10"/>
  <c r="P140" i="5"/>
  <c r="P126" i="5"/>
  <c r="B673" i="5"/>
  <c r="B669" i="5"/>
  <c r="B670" i="5"/>
  <c r="B672" i="5"/>
  <c r="B671" i="5"/>
  <c r="B668" i="5"/>
  <c r="P240" i="5"/>
  <c r="P204" i="5"/>
  <c r="E11" i="10"/>
  <c r="D11" i="10"/>
  <c r="P62" i="5"/>
  <c r="B10" i="10"/>
  <c r="H10" i="10" s="1"/>
  <c r="B11" i="10"/>
  <c r="H11" i="10" s="1"/>
  <c r="I3" i="10"/>
  <c r="P207" i="5" l="1"/>
  <c r="P215" i="5"/>
  <c r="P213" i="5"/>
  <c r="P208" i="5"/>
  <c r="P209" i="5"/>
  <c r="N88" i="3"/>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<sst xmlns="http://schemas.openxmlformats.org/spreadsheetml/2006/main" count="18388" uniqueCount="2197">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</sst>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69</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Missouri</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20.54117524514918</v>
      </c>
      <c r="C7" s="118">
        <f>D28</f>
        <v>7.6132600000000004</v>
      </c>
      <c r="D7" s="75">
        <v>0.06</v>
      </c>
      <c r="E7" s="75">
        <v>0.02</v>
      </c>
      <c r="F7" s="117">
        <f t="shared" si="0"/>
        <v>7.1564643999999999</v>
      </c>
      <c r="G7" s="117">
        <f t="shared" si="0"/>
        <v>7.4609947999999999</v>
      </c>
      <c r="H7" s="69"/>
      <c r="I7" s="76">
        <f t="shared" si="1"/>
        <v>0.65160394599671179</v>
      </c>
      <c r="J7" s="76">
        <f t="shared" si="3"/>
        <v>0.63677858199657189</v>
      </c>
      <c r="K7" s="69" t="str">
        <f t="shared" si="2"/>
        <v>In a scenario limiting global warming to 1.5 °C, Missouri would need to cut its agriculture emissions by 64 to 65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Missouri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6.3000654739569519</v>
      </c>
      <c r="C9" s="118">
        <f>C28</f>
        <v>1.59965</v>
      </c>
      <c r="D9" s="75">
        <v>0.06</v>
      </c>
      <c r="E9" s="75">
        <v>0.02</v>
      </c>
      <c r="F9" s="117">
        <f t="shared" si="0"/>
        <v>1.503671</v>
      </c>
      <c r="G9" s="117">
        <f t="shared" si="0"/>
        <v>1.5676570000000001</v>
      </c>
      <c r="H9" s="69"/>
      <c r="I9" s="76">
        <f t="shared" si="1"/>
        <v>0.76132454397246563</v>
      </c>
      <c r="J9" s="76">
        <f t="shared" si="3"/>
        <v>0.75116814158831524</v>
      </c>
      <c r="K9" s="69" t="str">
        <f t="shared" si="2"/>
        <v>In a scenario limiting global warming to 1.5 °C, Missouri would need to cut its waste emissions by 75 to 76 percent of 2005 levels.</v>
      </c>
      <c r="L9" s="69"/>
      <c r="M9" s="69"/>
      <c r="N9" s="69"/>
      <c r="O9" s="69"/>
      <c r="P9" s="69"/>
      <c r="Q9" s="69"/>
      <c r="R9" s="69"/>
      <c r="S9" s="69"/>
      <c r="T9" s="69"/>
      <c r="U9" s="69"/>
      <c r="V9" s="69"/>
      <c r="W9" s="69"/>
      <c r="X9" s="69"/>
      <c r="Y9" s="69"/>
      <c r="Z9" s="69"/>
    </row>
    <row r="10" spans="1:26" x14ac:dyDescent="0.25">
      <c r="A10" s="73" t="s">
        <v>1865</v>
      </c>
      <c r="B10" s="119">
        <f>SUM(B3:B9)</f>
        <v>20.402880719106133</v>
      </c>
      <c r="C10" s="119">
        <f>SUM(C3:C9)</f>
        <v>60.091929999999991</v>
      </c>
      <c r="D10" s="76">
        <f>1-F10/$C10</f>
        <v>0.52651809652311032</v>
      </c>
      <c r="E10" s="76">
        <f>1-G10/$C10</f>
        <v>0.37781239843686165</v>
      </c>
      <c r="F10" s="117">
        <f>SUM(F3:F9)</f>
        <v>28.452441400000005</v>
      </c>
      <c r="G10" s="117">
        <f>SUM(G3:G9)</f>
        <v>37.388453799999994</v>
      </c>
      <c r="H10" s="171">
        <f>IFERROR(B10*(1-'Unique State Inputs'!A$8),"")</f>
        <v>11.221584395508374</v>
      </c>
      <c r="I10" s="76">
        <f t="shared" si="1"/>
        <v>-0.3945305955426146</v>
      </c>
      <c r="J10" s="76">
        <f t="shared" si="3"/>
        <v>-0.8325085714483369</v>
      </c>
      <c r="K10" s="69" t="str">
        <f t="shared" si="2"/>
        <v>In a scenario limiting global warming to 1.5 °C, Missouri would need to cut its total (including land use) emissions by -83 to -39 percent of 2005 levels.</v>
      </c>
      <c r="L10" s="69"/>
      <c r="M10" s="69"/>
      <c r="N10" s="69"/>
      <c r="O10" s="69"/>
      <c r="P10" s="69"/>
      <c r="Q10" s="69"/>
      <c r="R10" s="69"/>
      <c r="S10" s="69"/>
      <c r="T10" s="69"/>
      <c r="U10" s="69"/>
      <c r="V10" s="69"/>
      <c r="W10" s="69"/>
      <c r="X10" s="69"/>
      <c r="Y10" s="69"/>
      <c r="Z10" s="69"/>
    </row>
    <row r="11" spans="1:26" x14ac:dyDescent="0.25">
      <c r="A11" s="73" t="s">
        <v>1867</v>
      </c>
      <c r="B11" s="119">
        <f>SUM(B3:B9)-B8</f>
        <v>26.841240719106132</v>
      </c>
      <c r="C11" s="119">
        <f>SUM(C3:C9)-C8</f>
        <v>66.530289999999994</v>
      </c>
      <c r="D11" s="76">
        <f>1-F11/$C11</f>
        <v>0.47556516888773503</v>
      </c>
      <c r="E11" s="76">
        <f>1-G11/$C11</f>
        <v>0.34125022151564344</v>
      </c>
      <c r="F11" s="117">
        <f>F10-F8</f>
        <v>34.890801400000008</v>
      </c>
      <c r="G11" s="117">
        <f>G10-G8</f>
        <v>43.826813799999996</v>
      </c>
      <c r="H11" s="171">
        <f>IFERROR(B11*(1-'Unique State Inputs'!A$8),"")</f>
        <v>14.762682395508374</v>
      </c>
      <c r="I11" s="76">
        <f t="shared" si="1"/>
        <v>-0.29989525317151378</v>
      </c>
      <c r="J11" s="76">
        <f t="shared" si="3"/>
        <v>-0.63281624194082786</v>
      </c>
      <c r="K11" s="69" t="str">
        <f t="shared" si="2"/>
        <v>In a scenario limiting global warming to 1.5 °C, Missouri would need to cut its total (excluding land use) emissions by -63 to -30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Missouri had 1983 EV charging outlets, approximately 32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Missouri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Missouri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Missouri,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Missouri, the share of electricity among fuels used for heating in urban, residential buildings will rise from 5.4% to 7%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Missouri, the share of electricity among fuels used by appliances in urban, residential buildings will fall from 68.5% to 61%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Missouri, the share of electricity among fuels used for heating in rural, residential buildings will rise from 5.4% to 7%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68.5% to 61%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Missouri, the share of electricity among fuels used for heating in commercial buildings will fall from 0.8% to 0.7%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Missouri, the share of electricity among fuels used by appliances in commercial buildings will fall from 65.8% to 40.4%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Missouri, the share of electricity among fuels used by other components in commercial buildings will rise from 79.2% to 91.7%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Missouri.</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8%. To set a carbon-free electricity standard that starts ramping up in 2021, the Customize Implementation Schedule feature below allows users to customize the start year setting. Simply take the 8% value, divide by your chosen policy setting, and enter the resulting value in the 'Implementation %' box for 2020.  // **Guidance for setting values:** Multiple states have set 100% clean energy or renewable energy laws or goals,  not includingMissouri. After weighing for coop and municipality requirements, the BAU assumes a total CES of 10% in 2030 that rises to 10%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declined by -100%.</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Missouri, a 100% setting provides for an additional 3400 MW of demand response capacity in 2050 (on top of a BAU quantity of 1100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Missouri will retire 2944 MW of coal by 2050. Missouri currently has 10465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Missouri will retire 0 MW of gas non-peaking plants by 2050. Missouri currently has 1795MW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Missouri will retire 0 MW of nuclear capacity by 2050. Missouri currently has 1190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Missouri will retire 0 MW of biomass capacity by 2050. Missouri currently has 14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Missouri will retire 6 MW of petroleum capacity by 2050. Missouri currently has 1083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Missouri will retire 676 MW of natural gas peaker capacity by 2050. Missouri currently has 4160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Missouri will retire 0 MW of natural gas peaker capacity by 2050. Missouri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Missouri had about 0 of grid battery storage.  The BAU scenario is based on EIA AEO data and sees grid battery capacity reach 334 by 2050.  The additional potential is based on NREL's Renewable Electricity Futures Study (80% RE-ITI (2014) scenario) and suggests Missouri could reach 4255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Missouri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Missouri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Missouri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44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Missouri had 1983 EV charging outlets, approximately 32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Missouri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Missouri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Missouri,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Missouri, the share of electricity among fuels used for heating in urban, residential buildings will rise from 5.4% to 7%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Missouri, the share of electricity among fuels used by appliances in urban, residential buildings will fall from 68.5% to 61%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Missouri, the share of electricity among fuels used for heating in rural, residential buildings will rise from 5.4% to 7%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fall from 68.5% to 61%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Missouri, the share of electricity among fuels used for heating in commercial buildings will fall from 0.8% to 0.7%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Missouri, the share of electricity among fuels used by appliances in commercial buildings will fall from 65.8% to 40.4%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Missouri, the share of electricity among fuels used by other components in commercial buildings will rise from 79.2% to 91.7%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Missouri.</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10% in 2050 as a generation-weighted state average. Many states have different requirements for municipalities, co-ops, and investor owned utilities. In 2020, the value is 8%. To set a carbon-free electricity standard that starts ramping up in 2021, the Customize Implementation Schedule feature below allows users to customize the start year setting. Simply take the 8% value, divide by your chosen policy setting, and enter the resulting value in the 'Implementation %' box for 2020.  // **Guidance for setting values:** Multiple states have set 100% clean energy or renewable energy laws or goals, not includingMissouri.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declined by -100%.</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Missouri increased by 819%.</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Missouri, a 100% setting provides for an additional 3400 MW of demand response capacity in 2050 (on top of a BAU quantity of 1100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Missouri will retire 2944 MW of coal by 2050. Missouri currently has 10465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Missouri will retire 0 MW of gas non-peaking plants by 2050. Missouri currently has 1795MW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Missouri will retire 0 MW of nuclear capacity by 2050. Missouri currently has 1190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Missouri will retire 0 MW of biomass capacity by 2050. Missouri currently has 14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Missouri will retire 0 MW of biomass capacity by 2050. Missouri currently has 14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Missouri will retire 6 MW of petroleum capacity by 2050. Missouri currently has 1083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Missouri will retire 676 MW of natural gas peaker capacity by 2050. Missouri currently has 4160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Missouri will retire 0 MW of natural gas peaker capacity by 2050. Missouri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Missouri had about 0 of grid battery storage.  The BAU scenario is based on EIA AEO data and sees grid battery capacity reach 334 by 2050.  The additional potential is based on NREL's Renewable Electricity Futures Study (80% RE-ITI (2014) scenario) and suggests Missouri could reach 4255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Missouri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Missouri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Missouri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44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Missouri</v>
      </c>
      <c r="B6" s="145">
        <f>SUMIFS(B7:B57,$A7:$A57,$A$6)</f>
        <v>1983</v>
      </c>
      <c r="C6" s="145">
        <f>SUMIFS(C7:C57,$A7:$A57,$A$6)</f>
        <v>6161471</v>
      </c>
      <c r="D6" s="145">
        <f>ROUND(SUMIFS(D7:D57,$A7:$A57,$A$6),2)</f>
        <v>32.18</v>
      </c>
      <c r="E6" s="145">
        <f t="shared" ref="E6:L6" si="0">SUMIFS(E7:E57,$A7:$A57,$A$6)</f>
        <v>0</v>
      </c>
      <c r="F6" s="145">
        <f t="shared" si="0"/>
        <v>8.3802909732109493E-2</v>
      </c>
      <c r="G6" s="145">
        <f t="shared" si="0"/>
        <v>0.10056349167853137</v>
      </c>
      <c r="H6" s="145">
        <f t="shared" si="0"/>
        <v>0.10056349167853137</v>
      </c>
      <c r="I6" s="145">
        <f t="shared" si="0"/>
        <v>208971</v>
      </c>
      <c r="J6" s="145">
        <f t="shared" si="0"/>
        <v>68212</v>
      </c>
      <c r="K6" s="145">
        <f t="shared" si="0"/>
        <v>1920378</v>
      </c>
      <c r="L6" s="145">
        <f t="shared" si="0"/>
        <v>0</v>
      </c>
      <c r="M6" s="145">
        <f>ROUND(SUMIFS(M7:M57,$A7:$A57,$A$6)*100,0)</f>
        <v>819</v>
      </c>
      <c r="N6" s="145">
        <f>ROUND(SUMIFS(N7:N57,$A7:$A57,$A$6)*100,0)</f>
        <v>-100</v>
      </c>
      <c r="O6" s="145">
        <f t="shared" ref="O6:AM6" si="1">ROUND(SUMIFS(O7:O57,$A7:$A57,$A$6),0)</f>
        <v>2300</v>
      </c>
      <c r="P6" s="145">
        <f t="shared" si="1"/>
        <v>1100</v>
      </c>
      <c r="Q6" s="145">
        <f t="shared" si="1"/>
        <v>2944</v>
      </c>
      <c r="R6" s="145">
        <f t="shared" si="1"/>
        <v>0</v>
      </c>
      <c r="S6" s="145">
        <f t="shared" si="1"/>
        <v>0</v>
      </c>
      <c r="T6" s="145">
        <f t="shared" si="1"/>
        <v>0</v>
      </c>
      <c r="U6" s="145">
        <f t="shared" si="1"/>
        <v>6</v>
      </c>
      <c r="V6" s="145">
        <f t="shared" si="1"/>
        <v>676</v>
      </c>
      <c r="W6" s="145">
        <f t="shared" si="1"/>
        <v>0</v>
      </c>
      <c r="X6" s="145">
        <f t="shared" si="1"/>
        <v>10465</v>
      </c>
      <c r="Y6" s="145">
        <f t="shared" si="1"/>
        <v>1795</v>
      </c>
      <c r="Z6" s="145">
        <f t="shared" si="1"/>
        <v>1190</v>
      </c>
      <c r="AA6" s="145">
        <f t="shared" si="1"/>
        <v>549</v>
      </c>
      <c r="AB6" s="145">
        <f t="shared" si="1"/>
        <v>954</v>
      </c>
      <c r="AC6" s="145">
        <f t="shared" si="1"/>
        <v>61</v>
      </c>
      <c r="AD6" s="145">
        <f t="shared" si="1"/>
        <v>0</v>
      </c>
      <c r="AE6" s="145">
        <f t="shared" si="1"/>
        <v>14</v>
      </c>
      <c r="AF6" s="145">
        <f t="shared" si="1"/>
        <v>0</v>
      </c>
      <c r="AG6" s="145">
        <f t="shared" si="1"/>
        <v>1083</v>
      </c>
      <c r="AH6" s="145">
        <f t="shared" si="1"/>
        <v>4160</v>
      </c>
      <c r="AI6" s="145">
        <f t="shared" si="1"/>
        <v>0</v>
      </c>
      <c r="AJ6" s="145">
        <f t="shared" si="1"/>
        <v>0</v>
      </c>
      <c r="AK6" s="145">
        <f t="shared" si="1"/>
        <v>0</v>
      </c>
      <c r="AL6" s="145">
        <f t="shared" si="1"/>
        <v>0</v>
      </c>
      <c r="AM6" s="145">
        <f t="shared" si="1"/>
        <v>0</v>
      </c>
      <c r="AN6" s="145">
        <f>ROUND(SUMIFS(AN7:AN57,$A7:$A57,$A$6),)</f>
        <v>334</v>
      </c>
      <c r="AO6" s="145">
        <f t="shared" ref="AO6:AP6" si="2">ROUND(SUMIFS(AO7:AO57,$A7:$A57,$A$6),)</f>
        <v>4255</v>
      </c>
      <c r="AP6" s="145">
        <f t="shared" si="2"/>
        <v>0</v>
      </c>
      <c r="AQ6" s="145">
        <f>ROUND(SUMIFS(AQ7:AQ57,$A7:$A57,$A$6),0)</f>
        <v>44</v>
      </c>
      <c r="AR6" s="146">
        <f>SUMIFS(AR7:AR57,$A7:$A57,$A$6)</f>
        <v>0.35167632685532452</v>
      </c>
      <c r="AS6" s="145">
        <f>ROUND(SUMIFS(AS7:AS57,$A7:$A57,$A$6),0)</f>
        <v>819</v>
      </c>
      <c r="AT6" s="145">
        <f>ROUND(SUMIFS(AT7:AT57,$A7:$A57,$A$6),0)</f>
        <v>1100</v>
      </c>
      <c r="AU6" s="145">
        <f>ROUND(SUMIFS(AU7:AU57,$A7:$A57,$A$6),0)</f>
        <v>3400</v>
      </c>
      <c r="AV6" s="145">
        <f>ROUND(SUMIFS(AV7:AV57,$A7:$A57,$A$6)*100,0)</f>
        <v>8</v>
      </c>
      <c r="AW6" s="145">
        <f>ROUND(SUMIFS(AW7:AW57,$A7:$A57,$A$6)*100,0)</f>
        <v>10</v>
      </c>
      <c r="AX6" s="145">
        <f>ROUND(SUMIFS(AX7:AX57,$A7:$A57,$A$6)*100,0)</f>
        <v>10</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MO</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MO</v>
      </c>
      <c r="D77" s="93">
        <v>2019</v>
      </c>
      <c r="E77" s="93">
        <v>2050</v>
      </c>
    </row>
    <row r="78" spans="1:40" ht="15.95" customHeight="1" x14ac:dyDescent="0.25">
      <c r="B78" s="93" t="s">
        <v>2058</v>
      </c>
      <c r="C78" s="93" t="s">
        <v>497</v>
      </c>
      <c r="D78" s="93" cm="1">
        <f t="array" ref="D78">ROUND(INDEX($B$95:$H$845,MATCH(1,($C78=$E$95:$E$845)*($B78=$F$95:$F$845)*($C$77=$B$95:$B$845),0),MATCH(D$77,$B$95:$H$95,0))*100,1)</f>
        <v>5.4</v>
      </c>
      <c r="E78" s="165" cm="1">
        <f t="array" ref="E78">ROUND(INDEX($B$95:$H$845,MATCH(1,($C78=$E$95:$E$845)*($B78=$F$95:$F$845)*($C$77=$B$95:$B$845),0),MATCH(E$77,$B$95:$H$95,0))*100,1)</f>
        <v>7</v>
      </c>
    </row>
    <row r="79" spans="1:40" ht="15.95" customHeight="1" x14ac:dyDescent="0.25">
      <c r="B79" s="165" t="s">
        <v>2058</v>
      </c>
      <c r="C79" s="93" t="s">
        <v>2057</v>
      </c>
      <c r="D79" s="165" cm="1">
        <f t="array" ref="D79">ROUND(INDEX($B$95:$H$845,MATCH(1,($C79=$E$95:$E$845)*($B79=$F$95:$F$845)*($C$77=$B$95:$B$845),0),MATCH(D$77,$B$95:$H$95,0))*100,1)</f>
        <v>68.5</v>
      </c>
      <c r="E79" s="165" cm="1">
        <f t="array" ref="E79">ROUND(INDEX($B$95:$H$845,MATCH(1,($C79=$E$95:$E$845)*($B79=$F$95:$F$845)*($C$77=$B$95:$B$845),0),MATCH(E$77,$B$95:$H$95,0))*100,1)</f>
        <v>61</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5.4</v>
      </c>
      <c r="E81" s="165" cm="1">
        <f t="array" ref="E81">ROUND(INDEX($B$95:$H$845,MATCH(1,($C81=$E$95:$E$845)*($B81=$F$95:$F$845)*($C$77=$B$95:$B$845),0),MATCH(E$77,$B$95:$H$95,0))*100,1)</f>
        <v>7</v>
      </c>
    </row>
    <row r="82" spans="2:26" ht="15.95" customHeight="1" x14ac:dyDescent="0.25">
      <c r="B82" s="165" t="s">
        <v>2055</v>
      </c>
      <c r="C82" s="165" t="s">
        <v>2057</v>
      </c>
      <c r="D82" s="165" cm="1">
        <f t="array" ref="D82">ROUND(INDEX($B$95:$H$845,MATCH(1,($C82=$E$95:$E$845)*($B82=$F$95:$F$845)*($C$77=$B$95:$B$845),0),MATCH(D$77,$B$95:$H$95,0))*100,1)</f>
        <v>68.5</v>
      </c>
      <c r="E82" s="165" cm="1">
        <f t="array" ref="E82">ROUND(INDEX($B$95:$H$845,MATCH(1,($C82=$E$95:$E$845)*($B82=$F$95:$F$845)*($C$77=$B$95:$B$845),0),MATCH(E$77,$B$95:$H$95,0))*100,1)</f>
        <v>61</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MO</v>
      </c>
    </row>
    <row r="84" spans="2:26" ht="15.95" customHeight="1" x14ac:dyDescent="0.25">
      <c r="B84" s="93" t="s">
        <v>2059</v>
      </c>
      <c r="C84" s="165" t="s">
        <v>497</v>
      </c>
      <c r="D84" s="165" cm="1">
        <f t="array" ref="D84">ROUND(INDEX($B$95:$H$845,MATCH(1,($C84=$E$95:$E$845)*($B84=$F$95:$F$845)*($C$77=$B$95:$B$845),0),MATCH(D$77,$B$95:$H$95,0))*100,1)</f>
        <v>0.8</v>
      </c>
      <c r="E84" s="165" cm="1">
        <f t="array" ref="E84">ROUND(INDEX($B$95:$H$845,MATCH(1,($C84=$E$95:$E$845)*($B84=$F$95:$F$845)*($C$77=$B$95:$B$845),0),MATCH(E$77,$B$95:$H$95,0))*100,1)</f>
        <v>0.7</v>
      </c>
    </row>
    <row r="85" spans="2:26" ht="15.95" customHeight="1" x14ac:dyDescent="0.25">
      <c r="B85" s="165" t="s">
        <v>2059</v>
      </c>
      <c r="C85" s="165" t="s">
        <v>2057</v>
      </c>
      <c r="D85" s="165" cm="1">
        <f t="array" ref="D85">ROUND(INDEX($B$95:$H$845,MATCH(1,($C85=$E$95:$E$845)*($B85=$F$95:$F$845)*($C$77=$B$95:$B$845),0),MATCH(D$77,$B$95:$H$95,0))*100,1)</f>
        <v>65.8</v>
      </c>
      <c r="E85" s="165" cm="1">
        <f t="array" ref="E85">ROUND(INDEX($B$95:$H$845,MATCH(1,($C85=$E$95:$E$845)*($B85=$F$95:$F$845)*($C$77=$B$95:$B$845),0),MATCH(E$77,$B$95:$H$95,0))*100,1)</f>
        <v>40.4</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79.2</v>
      </c>
      <c r="E86" s="165" cm="1">
        <f t="array" ref="E86">ROUND(INDEX($B$95:$H$845,MATCH(1,($C86=$E$95:$E$845)*($B86=$F$95:$F$845)*($C$77=$B$95:$B$845),0),MATCH(E$77,$B$95:$H$95,0))*100,1)</f>
        <v>91.7</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0</v>
      </c>
      <c r="N87" s="165" cm="1">
        <f t="array" ref="N87">INDEX($K$95:$Z$195,MATCH(1,($J87=$L$95:$L$195)*($J$83=$K$95:$K$195),0),MATCH(N$85,$K$95:$Z$95,0))</f>
        <v>0</v>
      </c>
      <c r="O87" s="165" cm="1">
        <f t="array" ref="O87">INDEX($K$95:$Z$195,MATCH(1,($J87=$L$95:$L$195)*($J$83=$K$95:$K$195),0),MATCH(O$85,$K$95:$Z$95,0))</f>
        <v>0</v>
      </c>
      <c r="P87" s="165" cm="1">
        <f t="array" ref="P87">INDEX($K$95:$Z$195,MATCH(1,($J87=$L$95:$L$195)*($J$83=$K$95:$K$195),0),MATCH(P$85,$K$95:$Z$95,0))</f>
        <v>0</v>
      </c>
      <c r="Q87" s="165" cm="1">
        <f t="array" ref="Q87">INDEX($K$95:$Z$195,MATCH(1,($J87=$L$95:$L$195)*($J$83=$K$95:$K$195),0),MATCH(Q$85,$K$95:$Z$95,0))</f>
        <v>0</v>
      </c>
      <c r="R87" s="165" cm="1">
        <f t="array" ref="R87">INDEX($K$95:$Z$195,MATCH(1,($J87=$L$95:$L$195)*($J$83=$K$95:$K$195),0),MATCH(R$85,$K$95:$Z$95,0))</f>
        <v>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Missouri</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Missouri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Missouri</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20.54117524514918</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-53.379403038433807</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6.3000654739569519</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-26.538162319327679</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26.841240719106128</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2021-05-06T17:25:46Z</dcterms:modified>
</cp:coreProperties>
</file>