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BE0B9809-DCE0-4EC4-A6BE-5F0BB560BB18}" xr6:coauthVersionLast="47" xr6:coauthVersionMax="47" xr10:uidLastSave="{00000000-0000-0000-0000-000000000000}"/>
  <bookViews>
    <workbookView xWindow="156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J14" i="19" l="1"/>
  <c r="K16" i="22" a="1"/>
  <c r="K16" i="22" s="1"/>
  <c r="L16" i="22"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O7" i="24" s="1"/>
  <c r="G28" i="24"/>
  <c r="J28" i="24" s="1"/>
  <c r="K28" i="24" s="1"/>
  <c r="J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<sst xmlns="http://schemas.openxmlformats.org/spreadsheetml/2006/main" count="28275" uniqueCount="2488">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</sst>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1966</v>
      </c>
      <c r="C1" s="227">
        <v>45372</v>
      </c>
      <c r="G1" s="130" t="s">
        <v>1914</v>
      </c>
      <c r="H1" s="130" t="s">
        <v>1915</v>
      </c>
    </row>
    <row r="2" spans="1:8" x14ac:dyDescent="0.25">
      <c r="B2" t="str">
        <f>_xlfn.XLOOKUP(B1,H:H,G:G,0,0,1)</f>
        <v>MT</v>
      </c>
      <c r="C2" t="str">
        <f>_xlfn.XLOOKUP(B2,G:G, H:H, 0,0,1)</f>
        <v>Montana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Montana.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-30%.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Montana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PV:**Montana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Wind:**Montana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Montana.</v>
      </c>
      <c r="L9" s="2" t="str">
        <f>J9&amp;K9</f>
        <v>**Description:** This policy prevents new capacity of the selected type(s) from being built or deployed.  // **Guidance for setting values:**No new coal is planned in Montana.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5"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Montana</v>
      </c>
      <c r="B3" s="178">
        <f>ROUND(SUMIFS(B$4:B$54, $A$4:$A$54, $A$3),0)</f>
        <v>270679</v>
      </c>
      <c r="C3" s="179">
        <f t="shared" ref="C3" si="0">ROUND(SUMIFS(C$4:C$54, $A$4:$A$54, $A$3),0)</f>
        <v>271</v>
      </c>
      <c r="D3" s="178">
        <f>SUMIFS(D$4:D$54, $A$4:$A$54, $A$3)</f>
        <v>241397</v>
      </c>
      <c r="E3" s="178">
        <f>SUMIFS(E$4:E$54, $A$4:$A$54, $A$3)</f>
        <v>60054.999999999003</v>
      </c>
      <c r="F3" s="180">
        <f>ROUND(SUMIFS(F$4:F$54,$A$4:$A$54,$A$3)*100,0)</f>
        <v>-75</v>
      </c>
      <c r="G3" s="72">
        <f>SUMIFS(G$4:G$54, $A$4:$A$54, $A$3)</f>
        <v>13137788</v>
      </c>
      <c r="H3" s="72">
        <f>SUMIFS(H$4:H$54, $A$4:$A$54, $A$3)</f>
        <v>9211716</v>
      </c>
      <c r="I3" s="180">
        <f>ROUND(SUMIFS(I$4:I$54,$A$4:$A$54,$A$3)*100,0)</f>
        <v>-30</v>
      </c>
      <c r="J3" s="180">
        <f>ROUND(SUMIFS(J$4:J$54, $A$4:$A$54, $A$3),0)</f>
        <v>873</v>
      </c>
      <c r="K3" s="72">
        <f t="shared" ref="K3:AI3" si="1">ROUND(SUMIFS(K$4:K$54, $A$4:$A$54, $A$3),0)</f>
        <v>318</v>
      </c>
      <c r="L3" s="180">
        <f t="shared" si="1"/>
        <v>418</v>
      </c>
      <c r="M3" s="72">
        <f t="shared" si="1"/>
        <v>0</v>
      </c>
      <c r="N3" s="72">
        <f t="shared" si="1"/>
        <v>0</v>
      </c>
      <c r="O3" s="72">
        <f t="shared" si="1"/>
        <v>0</v>
      </c>
      <c r="P3" s="72">
        <f t="shared" si="1"/>
        <v>0</v>
      </c>
      <c r="Q3" s="72">
        <f t="shared" si="1"/>
        <v>0</v>
      </c>
      <c r="R3" s="72">
        <f t="shared" si="1"/>
        <v>0</v>
      </c>
      <c r="S3" s="180">
        <f t="shared" si="1"/>
        <v>0</v>
      </c>
      <c r="T3" s="72">
        <f t="shared" si="1"/>
        <v>2239</v>
      </c>
      <c r="U3" s="72">
        <f t="shared" si="1"/>
        <v>0</v>
      </c>
      <c r="V3" s="72">
        <f t="shared" si="1"/>
        <v>0</v>
      </c>
      <c r="W3" s="72">
        <f t="shared" si="1"/>
        <v>2783</v>
      </c>
      <c r="X3" s="72">
        <f t="shared" si="1"/>
        <v>791</v>
      </c>
      <c r="Y3" s="72">
        <f t="shared" si="1"/>
        <v>17</v>
      </c>
      <c r="Z3" s="72">
        <f t="shared" si="1"/>
        <v>0</v>
      </c>
      <c r="AA3" s="72">
        <f t="shared" si="1"/>
        <v>0</v>
      </c>
      <c r="AB3" s="72">
        <f t="shared" si="1"/>
        <v>0</v>
      </c>
      <c r="AC3" s="72">
        <f t="shared" si="1"/>
        <v>52</v>
      </c>
      <c r="AD3" s="72">
        <f t="shared" si="1"/>
        <v>388</v>
      </c>
      <c r="AE3" s="72">
        <f t="shared" si="1"/>
        <v>53</v>
      </c>
      <c r="AF3" s="72">
        <f t="shared" si="1"/>
        <v>0</v>
      </c>
      <c r="AG3" s="72">
        <f t="shared" si="1"/>
        <v>0</v>
      </c>
      <c r="AH3" s="72">
        <f t="shared" si="1"/>
        <v>0</v>
      </c>
      <c r="AI3" s="180">
        <f t="shared" si="1"/>
        <v>0</v>
      </c>
      <c r="AJ3" s="72">
        <f>ROUND(SUMIFS(AJ$4:AJ$54,$A$4:$A$54,$A$3)*100,0)</f>
        <v>15</v>
      </c>
      <c r="AK3" s="72">
        <f t="shared" ref="AK3:AL3" si="2">ROUND(SUMIFS(AK$4:AK$54,$A$4:$A$54,$A$3)*100,0)</f>
        <v>15</v>
      </c>
      <c r="AL3" s="72">
        <f t="shared" si="2"/>
        <v>15</v>
      </c>
      <c r="AM3" s="72">
        <f>SUMIFS(AM$4:AM$54, $A$4:$A$54, $A$3)</f>
        <v>0</v>
      </c>
      <c r="AN3" s="72">
        <f t="shared" ref="AN3:AQ3" si="3">SUMIFS(AN$4:AN$54, $A$4:$A$54, $A$3)</f>
        <v>0</v>
      </c>
      <c r="AO3" s="180">
        <f t="shared" si="3"/>
        <v>0</v>
      </c>
      <c r="AP3" s="180">
        <f t="shared" si="3"/>
        <v>203</v>
      </c>
      <c r="AQ3" s="180">
        <f t="shared" si="3"/>
        <v>1142746</v>
      </c>
      <c r="AR3" s="180">
        <f>ROUND(SUMIFS(AR$4:AR$54,$A$4:$A$54,$A$3),2)</f>
        <v>17.760000000000002</v>
      </c>
      <c r="AS3" s="72">
        <f>SUMIFS(AS$4:AS$54, $A$4:$A$54, $A$3)</f>
        <v>131600385000000</v>
      </c>
      <c r="AT3" s="72">
        <f t="shared" ref="AT3:BH3" si="4">SUMIFS(AT$4:AT$54, $A$4:$A$54, $A$3)</f>
        <v>279144931005567</v>
      </c>
      <c r="AU3" s="72">
        <f t="shared" si="4"/>
        <v>0</v>
      </c>
      <c r="AV3" s="72">
        <f t="shared" si="4"/>
        <v>0</v>
      </c>
      <c r="AW3" s="72">
        <f t="shared" si="4"/>
        <v>293028802945406</v>
      </c>
      <c r="AX3" s="72">
        <f t="shared" si="4"/>
        <v>0</v>
      </c>
      <c r="AY3" s="72">
        <f t="shared" si="4"/>
        <v>43338956082815.398</v>
      </c>
      <c r="AZ3" s="72">
        <f t="shared" si="4"/>
        <v>14706013003041.9</v>
      </c>
      <c r="BA3" s="72">
        <f t="shared" si="4"/>
        <v>139458067428958</v>
      </c>
      <c r="BB3" s="72">
        <f t="shared" si="4"/>
        <v>703953498890908</v>
      </c>
      <c r="BC3" s="72">
        <f t="shared" si="4"/>
        <v>9137594313030.7207</v>
      </c>
      <c r="BD3" s="72">
        <f t="shared" si="4"/>
        <v>22278016824981</v>
      </c>
      <c r="BE3" s="72">
        <f t="shared" si="4"/>
        <v>305696496081607</v>
      </c>
      <c r="BF3" s="72">
        <f t="shared" si="4"/>
        <v>45938064084416.297</v>
      </c>
      <c r="BG3" s="72">
        <f t="shared" si="4"/>
        <v>144955552714871</v>
      </c>
      <c r="BH3" s="72">
        <f t="shared" si="4"/>
        <v>184888845395020</v>
      </c>
      <c r="BI3" s="72">
        <f>ROUND(SUMIFS(BI$4:BI$54,$A$4:$A$54,$A$3),2)</f>
        <v>94.37</v>
      </c>
      <c r="BJ3" s="72">
        <f t="shared" ref="BJ3:BP3" si="5">ROUND(SUMIFS(BJ$4:BJ$54,$A$4:$A$54,$A$3),2)</f>
        <v>39.65</v>
      </c>
      <c r="BK3" s="72">
        <f t="shared" si="5"/>
        <v>0</v>
      </c>
      <c r="BL3" s="72">
        <f t="shared" si="5"/>
        <v>0</v>
      </c>
      <c r="BM3" s="72">
        <f t="shared" si="5"/>
        <v>95.86</v>
      </c>
      <c r="BN3" s="72">
        <f t="shared" si="5"/>
        <v>0</v>
      </c>
      <c r="BO3" s="72">
        <f t="shared" si="5"/>
        <v>29.9</v>
      </c>
      <c r="BP3" s="180">
        <f t="shared" si="5"/>
        <v>7.95</v>
      </c>
      <c r="BQ3" s="180">
        <f t="shared" ref="BQ3:BR3" si="6">ROUND(SUMIFS(BQ$4:BQ$54,$A$4:$A$54,$A$3)*100,0)</f>
        <v>3</v>
      </c>
      <c r="BR3" s="180">
        <f t="shared" si="6"/>
        <v>3</v>
      </c>
      <c r="BS3" s="180">
        <f>ROUND(SUMIFS(BS$4:BS$54,$A$4:$A$54,$A$3)*100,0)</f>
        <v>31</v>
      </c>
      <c r="BT3" s="180">
        <f>ROUND(SUMIFS(BT$4:BT$54,$A$4:$A$54,$A$3)*100,0)</f>
        <v>29</v>
      </c>
      <c r="BU3" s="180">
        <f t="shared" ref="BU3:CH3" si="7">ROUND(SUMIFS(BU$4:BU$54,$A$4:$A$54,$A$3)*100,0)</f>
        <v>62</v>
      </c>
      <c r="BV3" s="180">
        <f t="shared" si="7"/>
        <v>73</v>
      </c>
      <c r="BW3" s="180">
        <f t="shared" si="7"/>
        <v>9</v>
      </c>
      <c r="BX3" s="180">
        <f t="shared" si="7"/>
        <v>10</v>
      </c>
      <c r="BY3" s="180">
        <f t="shared" si="7"/>
        <v>43</v>
      </c>
      <c r="BZ3" s="180">
        <f>ROUND(SUMIFS(BZ$4:BZ$54,$A$4:$A$54,$A$3)*100,0)</f>
        <v>43</v>
      </c>
      <c r="CA3" s="180">
        <f>ROUND(SUMIFS(CA$4:CA$54,$A$4:$A$54,$A$3)*100,0)</f>
        <v>100</v>
      </c>
      <c r="CB3" s="180">
        <f>ROUND(SUMIFS(CB$4:CB$54,$A$4:$A$54,$A$3)*100,0)</f>
        <v>100</v>
      </c>
      <c r="CC3" s="180">
        <f t="shared" si="7"/>
        <v>9</v>
      </c>
      <c r="CD3" s="180">
        <f t="shared" si="7"/>
        <v>10</v>
      </c>
      <c r="CE3" s="180">
        <f t="shared" si="7"/>
        <v>43</v>
      </c>
      <c r="CF3" s="180">
        <f t="shared" si="7"/>
        <v>43</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Montana. After weighing for coop and municipality requirements, the BAU assumes a total CES of 15% in 2030 that rises to 15%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conventional nuclear. However, the Investment Tax Credit, a similar program for solar power, covers 30% of system costs through 2019, with declining amounts thereafter.//**Solar PV:**Montana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38</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MT</v>
      </c>
      <c r="C1" s="206">
        <f>SUM(C4:C87)</f>
        <v>30.680952125784696</v>
      </c>
      <c r="D1" s="206">
        <f t="shared" ref="D1:AH1" si="0">SUM(D4:D87)</f>
        <v>31.776864383823302</v>
      </c>
      <c r="E1" s="206">
        <f t="shared" si="0"/>
        <v>32.754844364120999</v>
      </c>
      <c r="F1" s="206">
        <f t="shared" si="0"/>
        <v>30.255457277878708</v>
      </c>
      <c r="G1" s="206">
        <f t="shared" si="0"/>
        <v>33.653179004029404</v>
      </c>
      <c r="H1" s="206">
        <f t="shared" si="0"/>
        <v>33.330691159914892</v>
      </c>
      <c r="I1" s="206">
        <f t="shared" si="0"/>
        <v>30.393193362772895</v>
      </c>
      <c r="J1" s="206">
        <f t="shared" si="0"/>
        <v>32.276114776755698</v>
      </c>
      <c r="K1" s="206">
        <f t="shared" si="0"/>
        <v>34.725695484660584</v>
      </c>
      <c r="L1" s="206">
        <f t="shared" si="0"/>
        <v>35.448731346683402</v>
      </c>
      <c r="M1" s="206">
        <f t="shared" si="0"/>
        <v>34.773191682924612</v>
      </c>
      <c r="N1" s="206">
        <f t="shared" si="0"/>
        <v>33.488331408053483</v>
      </c>
      <c r="O1" s="206">
        <f t="shared" si="0"/>
        <v>33.010952322333196</v>
      </c>
      <c r="P1" s="206">
        <f t="shared" si="0"/>
        <v>35.558510581504294</v>
      </c>
      <c r="Q1" s="206">
        <f t="shared" si="0"/>
        <v>36.941389170943715</v>
      </c>
      <c r="R1" s="206">
        <f t="shared" si="0"/>
        <v>37.845629542721191</v>
      </c>
      <c r="S1" s="206">
        <f t="shared" si="0"/>
        <v>38.324257973727022</v>
      </c>
      <c r="T1" s="206">
        <f t="shared" si="0"/>
        <v>40.002619001922298</v>
      </c>
      <c r="U1" s="206">
        <f t="shared" si="0"/>
        <v>38.990340364727601</v>
      </c>
      <c r="V1" s="206">
        <f t="shared" si="0"/>
        <v>34.771366712895095</v>
      </c>
      <c r="W1" s="206">
        <f t="shared" si="0"/>
        <v>36.337594892288003</v>
      </c>
      <c r="X1" s="206">
        <f t="shared" si="0"/>
        <v>33.352609131754996</v>
      </c>
      <c r="Y1" s="206">
        <f t="shared" si="0"/>
        <v>32.485285172699506</v>
      </c>
      <c r="Z1" s="206">
        <f t="shared" si="0"/>
        <v>33.735865852011095</v>
      </c>
      <c r="AA1" s="206">
        <f t="shared" si="0"/>
        <v>34.485991600335502</v>
      </c>
      <c r="AB1" s="206">
        <f t="shared" si="0"/>
        <v>34.507905971925702</v>
      </c>
      <c r="AC1" s="206">
        <f t="shared" si="0"/>
        <v>32.328744986030195</v>
      </c>
      <c r="AD1" s="206">
        <f t="shared" si="0"/>
        <v>32.240834023133495</v>
      </c>
      <c r="AE1" s="206">
        <f t="shared" si="0"/>
        <v>32.524480302917105</v>
      </c>
      <c r="AF1" s="206">
        <f t="shared" si="0"/>
        <v>33.752935426524601</v>
      </c>
      <c r="AG1" s="206">
        <f t="shared" si="0"/>
        <v>27.189116629752196</v>
      </c>
      <c r="AH1" s="206">
        <f t="shared" si="0"/>
        <v>29.822543787603298</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210" t="s">
        <v>479</v>
      </c>
      <c r="B5" s="182" t="s">
        <v>2259</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210" t="s">
        <v>479</v>
      </c>
      <c r="B6" s="182" t="s">
        <v>2263</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210" t="s">
        <v>479</v>
      </c>
      <c r="B7" s="182" t="s">
        <v>2265</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210" t="s">
        <v>479</v>
      </c>
      <c r="B8" s="182" t="s">
        <v>2267</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210" t="s">
        <v>479</v>
      </c>
      <c r="B9" s="182" t="s">
        <v>2277</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210" t="s">
        <v>479</v>
      </c>
      <c r="B10" s="182" t="s">
        <v>2286</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210" t="s">
        <v>479</v>
      </c>
      <c r="B11" s="182" t="s">
        <v>2281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210" t="s">
        <v>479</v>
      </c>
      <c r="B12" s="182" t="s">
        <v>2292</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210" t="s">
        <v>479</v>
      </c>
      <c r="B13" s="182" t="s">
        <v>2296</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210" t="s">
        <v>479</v>
      </c>
      <c r="B17" s="182" t="s">
        <v>2294</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0.28570709999999999</v>
      </c>
      <c r="D19" s="211">
        <f>SUMIFS('EPA Export Aggregation'!G:G,'EPA Export Aggregation'!$A:$A,$B19,'EPA Export Aggregation'!$D:$D,$A$1)*IF($A19="CH4",About!$D$58,IF($A19="N2O",About!$D$59,1))</f>
        <v>0.28610328745379998</v>
      </c>
      <c r="E19" s="211">
        <f>SUMIFS('EPA Export Aggregation'!H:H,'EPA Export Aggregation'!$A:$A,$B19,'EPA Export Aggregation'!$D:$D,$A$1)*IF($A19="CH4",About!$D$58,IF($A19="N2O",About!$D$59,1))</f>
        <v>0.28328269098870001</v>
      </c>
      <c r="F19" s="211">
        <f>SUMIFS('EPA Export Aggregation'!I:I,'EPA Export Aggregation'!$A:$A,$B19,'EPA Export Aggregation'!$D:$D,$A$1)*IF($A19="CH4",About!$D$58,IF($A19="N2O",About!$D$59,1))</f>
        <v>0.254599219263</v>
      </c>
      <c r="G19" s="211">
        <f>SUMIFS('EPA Export Aggregation'!J:J,'EPA Export Aggregation'!$A:$A,$B19,'EPA Export Aggregation'!$D:$D,$A$1)*IF($A19="CH4",About!$D$58,IF($A19="N2O",About!$D$59,1))</f>
        <v>0.21802498842119999</v>
      </c>
      <c r="H19" s="211">
        <f>SUMIFS('EPA Export Aggregation'!K:K,'EPA Export Aggregation'!$A:$A,$B19,'EPA Export Aggregation'!$D:$D,$A$1)*IF($A19="CH4",About!$D$58,IF($A19="N2O",About!$D$59,1))</f>
        <v>0.21957904120960001</v>
      </c>
      <c r="I19" s="211">
        <f>SUMIFS('EPA Export Aggregation'!L:L,'EPA Export Aggregation'!$A:$A,$B19,'EPA Export Aggregation'!$D:$D,$A$1)*IF($A19="CH4",About!$D$58,IF($A19="N2O",About!$D$59,1))</f>
        <v>0.22635383256280001</v>
      </c>
      <c r="J19" s="211">
        <f>SUMIFS('EPA Export Aggregation'!M:M,'EPA Export Aggregation'!$A:$A,$B19,'EPA Export Aggregation'!$D:$D,$A$1)*IF($A19="CH4",About!$D$58,IF($A19="N2O",About!$D$59,1))</f>
        <v>0.22792201415230001</v>
      </c>
      <c r="K19" s="211">
        <f>SUMIFS('EPA Export Aggregation'!N:N,'EPA Export Aggregation'!$A:$A,$B19,'EPA Export Aggregation'!$D:$D,$A$1)*IF($A19="CH4",About!$D$58,IF($A19="N2O",About!$D$59,1))</f>
        <v>0.25015282123650001</v>
      </c>
      <c r="L19" s="211">
        <f>SUMIFS('EPA Export Aggregation'!O:O,'EPA Export Aggregation'!$A:$A,$B19,'EPA Export Aggregation'!$D:$D,$A$1)*IF($A19="CH4",About!$D$58,IF($A19="N2O",About!$D$59,1))</f>
        <v>0.26001016784440001</v>
      </c>
      <c r="M19" s="211">
        <f>SUMIFS('EPA Export Aggregation'!P:P,'EPA Export Aggregation'!$A:$A,$B19,'EPA Export Aggregation'!$D:$D,$A$1)*IF($A19="CH4",About!$D$58,IF($A19="N2O",About!$D$59,1))</f>
        <v>0.27026260000000002</v>
      </c>
      <c r="N19" s="211">
        <f>SUMIFS('EPA Export Aggregation'!Q:Q,'EPA Export Aggregation'!$A:$A,$B19,'EPA Export Aggregation'!$D:$D,$A$1)*IF($A19="CH4",About!$D$58,IF($A19="N2O",About!$D$59,1))</f>
        <v>1.0466899999999999E-2</v>
      </c>
      <c r="O19" s="211">
        <f>SUMIFS('EPA Export Aggregation'!R:R,'EPA Export Aggregation'!$A:$A,$B19,'EPA Export Aggregation'!$D:$D,$A$1)*IF($A19="CH4",About!$D$58,IF($A19="N2O",About!$D$59,1))</f>
        <v>0.1147109</v>
      </c>
      <c r="P19" s="211">
        <f>SUMIFS('EPA Export Aggregation'!S:S,'EPA Export Aggregation'!$A:$A,$B19,'EPA Export Aggregation'!$D:$D,$A$1)*IF($A19="CH4",About!$D$58,IF($A19="N2O",About!$D$59,1))</f>
        <v>8.2293599999999995E-2</v>
      </c>
      <c r="Q19" s="211">
        <f>SUMIFS('EPA Export Aggregation'!T:T,'EPA Export Aggregation'!$A:$A,$B19,'EPA Export Aggregation'!$D:$D,$A$1)*IF($A19="CH4",About!$D$58,IF($A19="N2O",About!$D$59,1))</f>
        <v>5.75144E-2</v>
      </c>
      <c r="R19" s="211">
        <f>SUMIFS('EPA Export Aggregation'!U:U,'EPA Export Aggregation'!$A:$A,$B19,'EPA Export Aggregation'!$D:$D,$A$1)*IF($A19="CH4",About!$D$58,IF($A19="N2O",About!$D$59,1))</f>
        <v>5.7388599999999998E-2</v>
      </c>
      <c r="S19" s="211">
        <f>SUMIFS('EPA Export Aggregation'!V:V,'EPA Export Aggregation'!$A:$A,$B19,'EPA Export Aggregation'!$D:$D,$A$1)*IF($A19="CH4",About!$D$58,IF($A19="N2O",About!$D$59,1))</f>
        <v>5.7631700000000001E-2</v>
      </c>
      <c r="T19" s="211">
        <f>SUMIFS('EPA Export Aggregation'!W:W,'EPA Export Aggregation'!$A:$A,$B19,'EPA Export Aggregation'!$D:$D,$A$1)*IF($A19="CH4",About!$D$58,IF($A19="N2O",About!$D$59,1))</f>
        <v>0.1543226</v>
      </c>
      <c r="U19" s="211">
        <f>SUMIFS('EPA Export Aggregation'!X:X,'EPA Export Aggregation'!$A:$A,$B19,'EPA Export Aggregation'!$D:$D,$A$1)*IF($A19="CH4",About!$D$58,IF($A19="N2O",About!$D$59,1))</f>
        <v>0.1295026</v>
      </c>
      <c r="V19" s="211">
        <f>SUMIFS('EPA Export Aggregation'!Y:Y,'EPA Export Aggregation'!$A:$A,$B19,'EPA Export Aggregation'!$D:$D,$A$1)*IF($A19="CH4",About!$D$58,IF($A19="N2O",About!$D$59,1))</f>
        <v>2.9105700000000002E-2</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210" t="s">
        <v>479</v>
      </c>
      <c r="B27" s="182" t="s">
        <v>2320</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210" t="s">
        <v>479</v>
      </c>
      <c r="B30" s="182" t="s">
        <v>2327</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1.479535877217</v>
      </c>
      <c r="D79" s="211">
        <f>SUMIFS('EPA Export Aggregation'!G:G,'EPA Export Aggregation'!$A:$A,$B79,'EPA Export Aggregation'!$D:$D,$A$1)*IF($A79="CH4",About!$D$58,IF($A79="N2O",About!$D$59,1))</f>
        <v>1.271644125141</v>
      </c>
      <c r="E79" s="211">
        <f>SUMIFS('EPA Export Aggregation'!H:H,'EPA Export Aggregation'!$A:$A,$B79,'EPA Export Aggregation'!$D:$D,$A$1)*IF($A79="CH4",About!$D$58,IF($A79="N2O",About!$D$59,1))</f>
        <v>1.2073301872740001</v>
      </c>
      <c r="F79" s="211">
        <f>SUMIFS('EPA Export Aggregation'!I:I,'EPA Export Aggregation'!$A:$A,$B79,'EPA Export Aggregation'!$D:$D,$A$1)*IF($A79="CH4",About!$D$58,IF($A79="N2O",About!$D$59,1))</f>
        <v>1.084355006919</v>
      </c>
      <c r="G79" s="211">
        <f>SUMIFS('EPA Export Aggregation'!J:J,'EPA Export Aggregation'!$A:$A,$B79,'EPA Export Aggregation'!$D:$D,$A$1)*IF($A79="CH4",About!$D$58,IF($A79="N2O",About!$D$59,1))</f>
        <v>1.553716656732</v>
      </c>
      <c r="H79" s="211">
        <f>SUMIFS('EPA Export Aggregation'!K:K,'EPA Export Aggregation'!$A:$A,$B79,'EPA Export Aggregation'!$D:$D,$A$1)*IF($A79="CH4",About!$D$58,IF($A79="N2O",About!$D$59,1))</f>
        <v>1.4872045377959999</v>
      </c>
      <c r="I79" s="211">
        <f>SUMIFS('EPA Export Aggregation'!L:L,'EPA Export Aggregation'!$A:$A,$B79,'EPA Export Aggregation'!$D:$D,$A$1)*IF($A79="CH4",About!$D$58,IF($A79="N2O",About!$D$59,1))</f>
        <v>1.2179076187260001</v>
      </c>
      <c r="J79" s="211">
        <f>SUMIFS('EPA Export Aggregation'!M:M,'EPA Export Aggregation'!$A:$A,$B79,'EPA Export Aggregation'!$D:$D,$A$1)*IF($A79="CH4",About!$D$58,IF($A79="N2O",About!$D$59,1))</f>
        <v>1.1161312359360001</v>
      </c>
      <c r="K79" s="211">
        <f>SUMIFS('EPA Export Aggregation'!N:N,'EPA Export Aggregation'!$A:$A,$B79,'EPA Export Aggregation'!$D:$D,$A$1)*IF($A79="CH4",About!$D$58,IF($A79="N2O",About!$D$59,1))</f>
        <v>1.1009947168980001</v>
      </c>
      <c r="L79" s="211">
        <f>SUMIFS('EPA Export Aggregation'!O:O,'EPA Export Aggregation'!$A:$A,$B79,'EPA Export Aggregation'!$D:$D,$A$1)*IF($A79="CH4",About!$D$58,IF($A79="N2O",About!$D$59,1))</f>
        <v>1.1014876309079999</v>
      </c>
      <c r="M79" s="211">
        <f>SUMIFS('EPA Export Aggregation'!P:P,'EPA Export Aggregation'!$A:$A,$B79,'EPA Export Aggregation'!$D:$D,$A$1)*IF($A79="CH4",About!$D$58,IF($A79="N2O",About!$D$59,1))</f>
        <v>1.3598270667900001</v>
      </c>
      <c r="N79" s="211">
        <f>SUMIFS('EPA Export Aggregation'!Q:Q,'EPA Export Aggregation'!$A:$A,$B79,'EPA Export Aggregation'!$D:$D,$A$1)*IF($A79="CH4",About!$D$58,IF($A79="N2O",About!$D$59,1))</f>
        <v>4.5799546397999998E-2</v>
      </c>
      <c r="O79" s="211">
        <f>SUMIFS('EPA Export Aggregation'!R:R,'EPA Export Aggregation'!$A:$A,$B79,'EPA Export Aggregation'!$D:$D,$A$1)*IF($A79="CH4",About!$D$58,IF($A79="N2O",About!$D$59,1))</f>
        <v>0.439181951535</v>
      </c>
      <c r="P79" s="211">
        <f>SUMIFS('EPA Export Aggregation'!S:S,'EPA Export Aggregation'!$A:$A,$B79,'EPA Export Aggregation'!$D:$D,$A$1)*IF($A79="CH4",About!$D$58,IF($A79="N2O",About!$D$59,1))</f>
        <v>0.212827091961</v>
      </c>
      <c r="Q79" s="211">
        <f>SUMIFS('EPA Export Aggregation'!T:T,'EPA Export Aggregation'!$A:$A,$B79,'EPA Export Aggregation'!$D:$D,$A$1)*IF($A79="CH4",About!$D$58,IF($A79="N2O",About!$D$59,1))</f>
        <v>0.15225622911</v>
      </c>
      <c r="R79" s="211">
        <f>SUMIFS('EPA Export Aggregation'!U:U,'EPA Export Aggregation'!$A:$A,$B79,'EPA Export Aggregation'!$D:$D,$A$1)*IF($A79="CH4",About!$D$58,IF($A79="N2O",About!$D$59,1))</f>
        <v>9.2624395944000001E-2</v>
      </c>
      <c r="S79" s="211">
        <f>SUMIFS('EPA Export Aggregation'!V:V,'EPA Export Aggregation'!$A:$A,$B79,'EPA Export Aggregation'!$D:$D,$A$1)*IF($A79="CH4",About!$D$58,IF($A79="N2O",About!$D$59,1))</f>
        <v>6.6771648119999999E-2</v>
      </c>
      <c r="T79" s="211">
        <f>SUMIFS('EPA Export Aggregation'!W:W,'EPA Export Aggregation'!$A:$A,$B79,'EPA Export Aggregation'!$D:$D,$A$1)*IF($A79="CH4",About!$D$58,IF($A79="N2O",About!$D$59,1))</f>
        <v>0.25857685697999999</v>
      </c>
      <c r="U79" s="211">
        <f>SUMIFS('EPA Export Aggregation'!X:X,'EPA Export Aggregation'!$A:$A,$B79,'EPA Export Aggregation'!$D:$D,$A$1)*IF($A79="CH4",About!$D$58,IF($A79="N2O",About!$D$59,1))</f>
        <v>0.230864155983</v>
      </c>
      <c r="V79" s="211">
        <f>SUMIFS('EPA Export Aggregation'!Y:Y,'EPA Export Aggregation'!$A:$A,$B79,'EPA Export Aggregation'!$D:$D,$A$1)*IF($A79="CH4",About!$D$58,IF($A79="N2O",About!$D$59,1))</f>
        <v>4.2077045480999997E-2</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2024-03-21T19:33:07Z</dcterms:modified>
</cp:coreProperties>
</file>