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MT\elec\EIaE\"/>
    </mc:Choice>
  </mc:AlternateContent>
  <xr:revisionPtr revIDLastSave="0" documentId="8_{D1CB1441-C2C9-40BF-9913-D4BFBFF60437}"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AE15" i="6" s="1"/>
  <c r="W11" i="6"/>
  <c r="O11" i="6"/>
  <c r="O15" i="6" s="1"/>
  <c r="G11" i="6"/>
  <c r="G15" i="6" s="1"/>
  <c r="AA7" i="6"/>
  <c r="S7" i="6"/>
  <c r="K7" i="6"/>
  <c r="C7" i="6"/>
  <c r="AD11" i="6"/>
  <c r="AD15" i="6" s="1"/>
  <c r="V11" i="6"/>
  <c r="V15" i="6" s="1"/>
  <c r="N11" i="6"/>
  <c r="N15" i="6" s="1"/>
  <c r="F11" i="6"/>
  <c r="F15" i="6" s="1"/>
  <c r="Z7" i="6"/>
  <c r="R7" i="6"/>
  <c r="J7" i="6"/>
  <c r="AC11" i="6"/>
  <c r="AC15" i="6" s="1"/>
  <c r="U11" i="6"/>
  <c r="U15" i="6" s="1"/>
  <c r="M11" i="6"/>
  <c r="M15" i="6" s="1"/>
  <c r="E11" i="6"/>
  <c r="E15" i="6" s="1"/>
  <c r="Y7" i="6"/>
  <c r="Q7" i="6"/>
  <c r="I7" i="6"/>
  <c r="L11" i="6"/>
  <c r="L15" i="6" s="1"/>
  <c r="H7" i="6"/>
  <c r="K11" i="6"/>
  <c r="G7" i="6"/>
  <c r="D11" i="6"/>
  <c r="D15" i="6" s="1"/>
  <c r="C11" i="6"/>
  <c r="C15" i="6" s="1"/>
  <c r="AE7" i="6"/>
  <c r="AB11" i="6"/>
  <c r="AB15" i="6" s="1"/>
  <c r="X7" i="6"/>
  <c r="AA11" i="6"/>
  <c r="AA15" i="6" s="1"/>
  <c r="W7" i="6"/>
  <c r="T11" i="6"/>
  <c r="P7" i="6"/>
  <c r="S11" i="6"/>
  <c r="O7" i="6"/>
  <c r="X92" i="4"/>
  <c r="J15" i="6" l="1"/>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<sst xmlns="http://schemas.openxmlformats.org/spreadsheetml/2006/main" count="67265" uniqueCount="4671">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</sst>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85</v>
      </c>
      <c r="C1" s="93">
        <v>44816</v>
      </c>
      <c r="K1" s="44" t="s">
        <v>2</v>
      </c>
      <c r="L1" s="44" t="s">
        <v>3</v>
      </c>
    </row>
    <row r="2" spans="1:15">
      <c r="A2" s="70" t="s">
        <v>4</v>
      </c>
      <c r="B2" s="1" t="str">
        <f>LOOKUP(B1,K1:L50,L1:L50)</f>
        <v>MT</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MT</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f t="shared" si="0"/>
        <v>2843</v>
      </c>
      <c r="M11" s="1" t="str">
        <f t="shared" si="1"/>
        <v>WA</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4357</v>
      </c>
      <c r="R15" s="1">
        <f t="shared" si="3"/>
        <v>0.4702588949370648</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609.54989999999998</v>
      </c>
      <c r="R37" s="1">
        <f t="shared" si="5"/>
        <v>6.5789823819829771E-2</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f t="shared" si="0"/>
        <v>1593</v>
      </c>
      <c r="M42" s="1" t="str">
        <f t="shared" si="1"/>
        <v>ID</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f t="shared" si="0"/>
        <v>2537</v>
      </c>
      <c r="M44" s="1" t="str">
        <f t="shared" si="1"/>
        <v>ID</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f t="shared" si="0"/>
        <v>179</v>
      </c>
      <c r="M47" s="1" t="str">
        <f t="shared" si="1"/>
        <v>ID</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f t="shared" si="0"/>
        <v>48</v>
      </c>
      <c r="M48" s="1" t="str">
        <f t="shared" si="1"/>
        <v>ID</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2843</v>
      </c>
      <c r="R50" s="1">
        <f t="shared" si="5"/>
        <v>0.30685013502549352</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1455.5592705199999</v>
      </c>
      <c r="R53" s="1">
        <f t="shared" si="5"/>
        <v>0.15710114621761195</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9265.1091705199997</v>
      </c>
      <c r="R54" s="1"/>
    </row>
    <row r="55" spans="1:18" ht="15.75" customHeight="1">
      <c r="A55" s="8" t="s">
        <v>204</v>
      </c>
      <c r="B55" s="8" t="s">
        <v>203</v>
      </c>
      <c r="C55" s="11">
        <v>1361</v>
      </c>
      <c r="D55" s="11">
        <v>0</v>
      </c>
      <c r="E55" s="11">
        <v>1361</v>
      </c>
      <c r="F55" s="8"/>
      <c r="G55" s="11">
        <v>18</v>
      </c>
      <c r="H55" s="11">
        <v>21</v>
      </c>
      <c r="I55" s="12" t="s">
        <v>86</v>
      </c>
      <c r="J55" s="12" t="s">
        <v>151</v>
      </c>
      <c r="K55" s="12" t="s">
        <v>184</v>
      </c>
      <c r="L55" s="1">
        <f t="shared" si="0"/>
        <v>1361</v>
      </c>
      <c r="M55" s="1" t="str">
        <f t="shared" si="1"/>
        <v>WY</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f t="shared" si="0"/>
        <v>94.559270519999998</v>
      </c>
      <c r="M56" s="1" t="str">
        <f t="shared" si="1"/>
        <v>WY</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f t="shared" si="6"/>
        <v>609.54989999999998</v>
      </c>
      <c r="M85" s="1" t="str">
        <f t="shared" si="7"/>
        <v>ND</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9265.1091705199997</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0.4702588949370648</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6.5789823819829771E-2</v>
      </c>
      <c r="D31" s="1">
        <f t="shared" si="0"/>
        <v>6.5789823819829771E-2</v>
      </c>
      <c r="E31" s="1">
        <f t="shared" si="1"/>
        <v>0.1241924086899273</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0.30685013502549352</v>
      </c>
      <c r="D50" s="1">
        <f t="shared" si="2"/>
        <v>0.30685013502549352</v>
      </c>
      <c r="E50" s="1">
        <f t="shared" si="3"/>
        <v>0.57924546932985044</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0.15710114621761195</v>
      </c>
      <c r="D53" s="1">
        <f t="shared" si="2"/>
        <v>0.15710114621761195</v>
      </c>
      <c r="E53" s="1">
        <f t="shared" si="3"/>
        <v>0.2965621219802223</v>
      </c>
    </row>
    <row r="54" spans="1:33" ht="15.75" customHeight="1">
      <c r="A54" s="28" t="s">
        <v>484</v>
      </c>
      <c r="B54" s="70">
        <f>SUM(B3:B53)</f>
        <v>25</v>
      </c>
      <c r="C54" s="70">
        <f>SUM(C3:C53)</f>
        <v>1</v>
      </c>
      <c r="D54" s="70">
        <f>SUM(D3:D53)</f>
        <v>0.52974110506293526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0.34505841176346863</v>
      </c>
      <c r="C60" s="1">
        <f>SUMIFS('ReEDs Generation Data'!H$729:H$1448,'ReEDs Generation Data'!$E$729:$E$1448,Calculations!$A60)</f>
        <v>0.32474327126954572</v>
      </c>
      <c r="D60" s="1">
        <f>SUMIFS('ReEDs Generation Data'!I$729:I$1448,'ReEDs Generation Data'!$E$729:$E$1448,Calculations!$A60)</f>
        <v>0.33138493788583684</v>
      </c>
      <c r="E60" s="1">
        <f>SUMIFS('ReEDs Generation Data'!J$729:J$1448,'ReEDs Generation Data'!$E$729:$E$1448,Calculations!$A60)</f>
        <v>0.33771988516642815</v>
      </c>
      <c r="F60" s="1">
        <f>SUMIFS('ReEDs Generation Data'!K$729:K$1448,'ReEDs Generation Data'!$E$729:$E$1448,Calculations!$A60)</f>
        <v>0.34000103714079233</v>
      </c>
      <c r="G60" s="1">
        <f>SUMIFS('ReEDs Generation Data'!L$729:L$1448,'ReEDs Generation Data'!$E$729:$E$1448,Calculations!$A60)</f>
        <v>0.34222493437305573</v>
      </c>
      <c r="H60" s="1">
        <f>SUMIFS('ReEDs Generation Data'!M$729:M$1448,'ReEDs Generation Data'!$E$729:$E$1448,Calculations!$A60)</f>
        <v>0.33084786317739229</v>
      </c>
      <c r="I60" s="1">
        <f>SUMIFS('ReEDs Generation Data'!N$729:N$1448,'ReEDs Generation Data'!$E$729:$E$1448,Calculations!$A60)</f>
        <v>0.3201778337058348</v>
      </c>
      <c r="J60" s="1">
        <f>SUMIFS('ReEDs Generation Data'!O$729:O$1448,'ReEDs Generation Data'!$E$729:$E$1448,Calculations!$A60)</f>
        <v>0.31375265207065139</v>
      </c>
      <c r="K60" s="1">
        <f>SUMIFS('ReEDs Generation Data'!P$729:P$1448,'ReEDs Generation Data'!$E$729:$E$1448,Calculations!$A60)</f>
        <v>0.30712880543328808</v>
      </c>
      <c r="L60" s="1">
        <f>SUMIFS('ReEDs Generation Data'!Q$729:Q$1448,'ReEDs Generation Data'!$E$729:$E$1448,Calculations!$A60)</f>
        <v>0.30639725370945436</v>
      </c>
      <c r="M60" s="1">
        <f>SUMIFS('ReEDs Generation Data'!R$729:R$1448,'ReEDs Generation Data'!$E$729:$E$1448,Calculations!$A60)</f>
        <v>0.30570396461565402</v>
      </c>
    </row>
    <row r="61" spans="1:33" ht="15.75" customHeight="1">
      <c r="A61" s="4" t="s">
        <v>488</v>
      </c>
      <c r="B61" s="1">
        <f>SUMIFS('ReEDs Generation Data'!G$729:G$1448,'ReEDs Generation Data'!$E$729:$E$1448,Calculations!$A61)</f>
        <v>3.3488655419542893E-2</v>
      </c>
      <c r="C61" s="1">
        <f>SUMIFS('ReEDs Generation Data'!H$729:H$1448,'ReEDs Generation Data'!$E$729:$E$1448,Calculations!$A61)</f>
        <v>2.9662020913022356E-2</v>
      </c>
      <c r="D61" s="1">
        <f>SUMIFS('ReEDs Generation Data'!I$729:I$1448,'ReEDs Generation Data'!$E$729:$E$1448,Calculations!$A61)</f>
        <v>3.4153180022461434E-2</v>
      </c>
      <c r="E61" s="1">
        <f>SUMIFS('ReEDs Generation Data'!J$729:J$1448,'ReEDs Generation Data'!$E$729:$E$1448,Calculations!$A61)</f>
        <v>3.856910930871827E-2</v>
      </c>
      <c r="F61" s="1">
        <f>SUMIFS('ReEDs Generation Data'!K$729:K$1448,'ReEDs Generation Data'!$E$729:$E$1448,Calculations!$A61)</f>
        <v>3.9749325881780172E-2</v>
      </c>
      <c r="G61" s="1">
        <f>SUMIFS('ReEDs Generation Data'!L$729:L$1448,'ReEDs Generation Data'!$E$729:$E$1448,Calculations!$A61)</f>
        <v>4.0929022755294704E-2</v>
      </c>
      <c r="H61" s="1">
        <f>SUMIFS('ReEDs Generation Data'!M$729:M$1448,'ReEDs Generation Data'!$E$729:$E$1448,Calculations!$A61)</f>
        <v>6.424861676078597E-2</v>
      </c>
      <c r="I61" s="1">
        <f>SUMIFS('ReEDs Generation Data'!N$729:N$1448,'ReEDs Generation Data'!$E$729:$E$1448,Calculations!$A61)</f>
        <v>8.6181245557212224E-2</v>
      </c>
      <c r="J61" s="1">
        <f>SUMIFS('ReEDs Generation Data'!O$729:O$1448,'ReEDs Generation Data'!$E$729:$E$1448,Calculations!$A61)</f>
        <v>9.2458520256918017E-2</v>
      </c>
      <c r="K61" s="1">
        <f>SUMIFS('ReEDs Generation Data'!P$729:P$1448,'ReEDs Generation Data'!$E$729:$E$1448,Calculations!$A61)</f>
        <v>9.8555543771467052E-2</v>
      </c>
      <c r="L61" s="1">
        <f>SUMIFS('ReEDs Generation Data'!Q$729:Q$1448,'ReEDs Generation Data'!$E$729:$E$1448,Calculations!$A61)</f>
        <v>8.6061168868939525E-2</v>
      </c>
      <c r="M61" s="1">
        <f>SUMIFS('ReEDs Generation Data'!R$729:R$1448,'ReEDs Generation Data'!$E$729:$E$1448,Calculations!$A61)</f>
        <v>7.4274943676823676E-2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4.5056563822052809E-2</v>
      </c>
      <c r="C62" s="1">
        <f>SUMIFS('ReEDs Generation Data'!H$729:H$1448,'ReEDs Generation Data'!$E$729:$E$1448,Calculations!$A62)</f>
        <v>4.5379244474313657E-2</v>
      </c>
      <c r="D62" s="1">
        <f>SUMIFS('ReEDs Generation Data'!I$729:I$1448,'ReEDs Generation Data'!$E$729:$E$1448,Calculations!$A62)</f>
        <v>4.4775900882958346E-2</v>
      </c>
      <c r="E62" s="1">
        <f>SUMIFS('ReEDs Generation Data'!J$729:J$1448,'ReEDs Generation Data'!$E$729:$E$1448,Calculations!$A62)</f>
        <v>4.4188390392980892E-2</v>
      </c>
      <c r="F62" s="1">
        <f>SUMIFS('ReEDs Generation Data'!K$729:K$1448,'ReEDs Generation Data'!$E$729:$E$1448,Calculations!$A62)</f>
        <v>4.4145852122521957E-2</v>
      </c>
      <c r="G62" s="1">
        <f>SUMIFS('ReEDs Generation Data'!L$729:L$1448,'ReEDs Generation Data'!$E$729:$E$1448,Calculations!$A62)</f>
        <v>4.4103395672839024E-2</v>
      </c>
      <c r="H62" s="1">
        <f>SUMIFS('ReEDs Generation Data'!M$729:M$1448,'ReEDs Generation Data'!$E$729:$E$1448,Calculations!$A62)</f>
        <v>4.275673659880308E-2</v>
      </c>
      <c r="I62" s="1">
        <f>SUMIFS('ReEDs Generation Data'!N$729:N$1448,'ReEDs Generation Data'!$E$729:$E$1448,Calculations!$A62)</f>
        <v>4.1489878997913128E-2</v>
      </c>
      <c r="J62" s="1">
        <f>SUMIFS('ReEDs Generation Data'!O$729:O$1448,'ReEDs Generation Data'!$E$729:$E$1448,Calculations!$A62)</f>
        <v>4.0963101347011012E-2</v>
      </c>
      <c r="K62" s="1">
        <f>SUMIFS('ReEDs Generation Data'!P$729:P$1448,'ReEDs Generation Data'!$E$729:$E$1448,Calculations!$A62)</f>
        <v>4.0449532490697646E-2</v>
      </c>
      <c r="L62" s="1">
        <f>SUMIFS('ReEDs Generation Data'!Q$729:Q$1448,'ReEDs Generation Data'!$E$729:$E$1448,Calculations!$A62)</f>
        <v>3.9259186340401986E-2</v>
      </c>
      <c r="M62" s="1">
        <f>SUMIFS('ReEDs Generation Data'!R$729:R$1448,'ReEDs Generation Data'!$E$729:$E$1448,Calculations!$A62)</f>
        <v>3.8136896294195387E-2</v>
      </c>
    </row>
    <row r="63" spans="1:33" ht="15.75" customHeight="1">
      <c r="A63" s="4" t="s">
        <v>490</v>
      </c>
      <c r="B63" s="1">
        <f>SUMIFS('ReEDs Generation Data'!G$729:G$1448,'ReEDs Generation Data'!$E$729:$E$1448,Calculations!$A63)</f>
        <v>0.4642965122096035</v>
      </c>
      <c r="C63" s="1">
        <f>SUMIFS('ReEDs Generation Data'!H$729:H$1448,'ReEDs Generation Data'!$E$729:$E$1448,Calculations!$A63)</f>
        <v>0.4762990710844846</v>
      </c>
      <c r="D63" s="1">
        <f>SUMIFS('ReEDs Generation Data'!I$729:I$1448,'ReEDs Generation Data'!$E$729:$E$1448,Calculations!$A63)</f>
        <v>0.46848574735591764</v>
      </c>
      <c r="E63" s="1">
        <f>SUMIFS('ReEDs Generation Data'!J$729:J$1448,'ReEDs Generation Data'!$E$729:$E$1448,Calculations!$A63)</f>
        <v>0.46088646245132453</v>
      </c>
      <c r="F63" s="1">
        <f>SUMIFS('ReEDs Generation Data'!K$729:K$1448,'ReEDs Generation Data'!$E$729:$E$1448,Calculations!$A63)</f>
        <v>0.45854190523022437</v>
      </c>
      <c r="G63" s="1">
        <f>SUMIFS('ReEDs Generation Data'!L$729:L$1448,'ReEDs Generation Data'!$E$729:$E$1448,Calculations!$A63)</f>
        <v>0.45622117235196535</v>
      </c>
      <c r="H63" s="1">
        <f>SUMIFS('ReEDs Generation Data'!M$729:M$1448,'ReEDs Generation Data'!$E$729:$E$1448,Calculations!$A63)</f>
        <v>0.44690251114974688</v>
      </c>
      <c r="I63" s="1">
        <f>SUMIFS('ReEDs Generation Data'!N$729:N$1448,'ReEDs Generation Data'!$E$729:$E$1448,Calculations!$A63)</f>
        <v>0.43809969897674705</v>
      </c>
      <c r="J63" s="1">
        <f>SUMIFS('ReEDs Generation Data'!O$729:O$1448,'ReEDs Generation Data'!$E$729:$E$1448,Calculations!$A63)</f>
        <v>0.43444783835585543</v>
      </c>
      <c r="K63" s="1">
        <f>SUMIFS('ReEDs Generation Data'!P$729:P$1448,'ReEDs Generation Data'!$E$729:$E$1448,Calculations!$A63)</f>
        <v>0.43089089637491085</v>
      </c>
      <c r="L63" s="1">
        <f>SUMIFS('ReEDs Generation Data'!Q$729:Q$1448,'ReEDs Generation Data'!$E$729:$E$1448,Calculations!$A63)</f>
        <v>0.42037342452110105</v>
      </c>
      <c r="M63" s="1">
        <f>SUMIFS('ReEDs Generation Data'!R$729:R$1448,'ReEDs Generation Data'!$E$729:$E$1448,Calculations!$A63)</f>
        <v>0.41050707210055265</v>
      </c>
    </row>
    <row r="64" spans="1:33" ht="15.75" customHeight="1">
      <c r="A64" s="4" t="s">
        <v>491</v>
      </c>
      <c r="B64" s="1">
        <f>SUMIFS('ReEDs Generation Data'!G$729:G$1448,'ReEDs Generation Data'!$E$729:$E$1448,Calculations!$A64)</f>
        <v>0.10798476996395184</v>
      </c>
      <c r="C64" s="1">
        <f>SUMIFS('ReEDs Generation Data'!H$729:H$1448,'ReEDs Generation Data'!$E$729:$E$1448,Calculations!$A64)</f>
        <v>0.11977608181591287</v>
      </c>
      <c r="D64" s="1">
        <f>SUMIFS('ReEDs Generation Data'!I$729:I$1448,'ReEDs Generation Data'!$E$729:$E$1448,Calculations!$A64)</f>
        <v>0.11709671423168075</v>
      </c>
      <c r="E64" s="1">
        <f>SUMIFS('ReEDs Generation Data'!J$729:J$1448,'ReEDs Generation Data'!$E$729:$E$1448,Calculations!$A64)</f>
        <v>0.11456686519404466</v>
      </c>
      <c r="F64" s="1">
        <f>SUMIFS('ReEDs Generation Data'!K$729:K$1448,'ReEDs Generation Data'!$E$729:$E$1448,Calculations!$A64)</f>
        <v>0.11349933367389316</v>
      </c>
      <c r="G64" s="1">
        <f>SUMIFS('ReEDs Generation Data'!L$729:L$1448,'ReEDs Generation Data'!$E$729:$E$1448,Calculations!$A64)</f>
        <v>0.11246522827006297</v>
      </c>
      <c r="H64" s="1">
        <f>SUMIFS('ReEDs Generation Data'!M$729:M$1448,'ReEDs Generation Data'!$E$729:$E$1448,Calculations!$A64)</f>
        <v>0.11122728890694211</v>
      </c>
      <c r="I64" s="1">
        <f>SUMIFS('ReEDs Generation Data'!N$729:N$1448,'ReEDs Generation Data'!$E$729:$E$1448,Calculations!$A64)</f>
        <v>0.1100715497487718</v>
      </c>
      <c r="J64" s="1">
        <f>SUMIFS('ReEDs Generation Data'!O$729:O$1448,'ReEDs Generation Data'!$E$729:$E$1448,Calculations!$A64)</f>
        <v>0.11429506411521523</v>
      </c>
      <c r="K64" s="1">
        <f>SUMIFS('ReEDs Generation Data'!P$729:P$1448,'ReEDs Generation Data'!$E$729:$E$1448,Calculations!$A64)</f>
        <v>0.11878915653979945</v>
      </c>
      <c r="L64" s="1">
        <f>SUMIFS('ReEDs Generation Data'!Q$729:Q$1448,'ReEDs Generation Data'!$E$729:$E$1448,Calculations!$A64)</f>
        <v>0.12404664359935147</v>
      </c>
      <c r="M64" s="1">
        <f>SUMIFS('ReEDs Generation Data'!R$729:R$1448,'ReEDs Generation Data'!$E$729:$E$1448,Calculations!$A64)</f>
        <v>0.1289617859051837</v>
      </c>
    </row>
    <row r="65" spans="1:37" ht="15.75" customHeight="1">
      <c r="A65" s="4" t="s">
        <v>492</v>
      </c>
      <c r="B65" s="1">
        <f>SUMIFS('ReEDs Generation Data'!G$729:G$1448,'ReEDs Generation Data'!$E$729:$E$1448,Calculations!$A65)</f>
        <v>2.582866192287943E-3</v>
      </c>
      <c r="C65" s="1">
        <f>SUMIFS('ReEDs Generation Data'!H$729:H$1448,'ReEDs Generation Data'!$E$729:$E$1448,Calculations!$A65)</f>
        <v>2.6136999855335976E-3</v>
      </c>
      <c r="D65" s="1">
        <f>SUMIFS('ReEDs Generation Data'!I$729:I$1448,'ReEDs Generation Data'!$E$729:$E$1448,Calculations!$A65)</f>
        <v>2.5764873156194075E-3</v>
      </c>
      <c r="E65" s="1">
        <f>SUMIFS('ReEDs Generation Data'!J$729:J$1448,'ReEDs Generation Data'!$E$729:$E$1448,Calculations!$A65)</f>
        <v>2.5420267683000071E-3</v>
      </c>
      <c r="F65" s="1">
        <f>SUMIFS('ReEDs Generation Data'!K$729:K$1448,'ReEDs Generation Data'!$E$729:$E$1448,Calculations!$A65)</f>
        <v>2.5424603339102149E-3</v>
      </c>
      <c r="G65" s="1">
        <f>SUMIFS('ReEDs Generation Data'!L$729:L$1448,'ReEDs Generation Data'!$E$729:$E$1448,Calculations!$A65)</f>
        <v>2.5431097487597343E-3</v>
      </c>
      <c r="H65" s="1">
        <f>SUMIFS('ReEDs Generation Data'!M$729:M$1448,'ReEDs Generation Data'!$E$729:$E$1448,Calculations!$A65)</f>
        <v>2.5571540855178344E-3</v>
      </c>
      <c r="I65" s="1">
        <f>SUMIFS('ReEDs Generation Data'!N$729:N$1448,'ReEDs Generation Data'!$E$729:$E$1448,Calculations!$A65)</f>
        <v>2.5708333813630599E-3</v>
      </c>
      <c r="J65" s="1">
        <f>SUMIFS('ReEDs Generation Data'!O$729:O$1448,'ReEDs Generation Data'!$E$729:$E$1448,Calculations!$A65)</f>
        <v>2.69418378220233E-3</v>
      </c>
      <c r="K65" s="1">
        <f>SUMIFS('ReEDs Generation Data'!P$729:P$1448,'ReEDs Generation Data'!$E$729:$E$1448,Calculations!$A65)</f>
        <v>2.8175072988072753E-3</v>
      </c>
      <c r="L65" s="1">
        <f>SUMIFS('ReEDs Generation Data'!Q$729:Q$1448,'ReEDs Generation Data'!$E$729:$E$1448,Calculations!$A65)</f>
        <v>2.2228710956386691E-2</v>
      </c>
      <c r="M65" s="1">
        <f>SUMIFS('ReEDs Generation Data'!R$729:R$1448,'ReEDs Generation Data'!$E$729:$E$1448,Calculations!$A65)</f>
        <v>4.0531551789879675E-2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2.9559459089433183E-4</v>
      </c>
      <c r="M67" s="1">
        <f>SUMIFS('ReEDs Generation Data'!R$729:R$1448,'ReEDs Generation Data'!$E$729:$E$1448,Calculations!$A67)</f>
        <v>5.7428904207630172E-4</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2.5030919657462508E-5</v>
      </c>
      <c r="C70" s="1">
        <f>SUMIFS('ReEDs Generation Data'!H$729:H$1448,'ReEDs Generation Data'!$E$729:$E$1448,Calculations!$A70)</f>
        <v>8.6267386831912767E-6</v>
      </c>
      <c r="D70" s="1">
        <f>SUMIFS('ReEDs Generation Data'!I$729:I$1448,'ReEDs Generation Data'!$E$729:$E$1448,Calculations!$A70)</f>
        <v>2.9231068218621658E-5</v>
      </c>
      <c r="E70" s="1">
        <f>SUMIFS('ReEDs Generation Data'!J$729:J$1448,'ReEDs Generation Data'!$E$729:$E$1448,Calculations!$A70)</f>
        <v>4.9112328108397629E-5</v>
      </c>
      <c r="F70" s="1">
        <f>SUMIFS('ReEDs Generation Data'!K$729:K$1448,'ReEDs Generation Data'!$E$729:$E$1448,Calculations!$A70)</f>
        <v>4.3360176915872345E-5</v>
      </c>
      <c r="G70" s="1">
        <f>SUMIFS('ReEDs Generation Data'!L$729:L$1448,'ReEDs Generation Data'!$E$729:$E$1448,Calculations!$A70)</f>
        <v>3.7831601202178316E-5</v>
      </c>
      <c r="H70" s="1">
        <f>SUMIFS('ReEDs Generation Data'!M$729:M$1448,'ReEDs Generation Data'!$E$729:$E$1448,Calculations!$A70)</f>
        <v>2.9571264178000095E-5</v>
      </c>
      <c r="I70" s="1">
        <f>SUMIFS('ReEDs Generation Data'!N$729:N$1448,'ReEDs Generation Data'!$E$729:$E$1448,Calculations!$A70)</f>
        <v>2.1079302039565077E-5</v>
      </c>
      <c r="J70" s="1">
        <f>SUMIFS('ReEDs Generation Data'!O$729:O$1448,'ReEDs Generation Data'!$E$729:$E$1448,Calculations!$A70)</f>
        <v>1.8381011544812302E-5</v>
      </c>
      <c r="K70" s="1">
        <f>SUMIFS('ReEDs Generation Data'!P$729:P$1448,'ReEDs Generation Data'!$E$729:$E$1448,Calculations!$A70)</f>
        <v>1.5478451796421075E-5</v>
      </c>
      <c r="L70" s="1">
        <f>SUMIFS('ReEDs Generation Data'!Q$729:Q$1448,'ReEDs Generation Data'!$E$729:$E$1448,Calculations!$A70)</f>
        <v>2.4756111815925898E-5</v>
      </c>
      <c r="M70" s="1">
        <f>SUMIFS('ReEDs Generation Data'!R$729:R$1448,'ReEDs Generation Data'!$E$729:$E$1448,Calculations!$A70)</f>
        <v>3.377706290371121E-5</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1.5071897094348808E-3</v>
      </c>
      <c r="C73" s="1">
        <f>SUMIFS('ReEDs Generation Data'!H$729:H$1448,'ReEDs Generation Data'!$E$729:$E$1448,Calculations!$A73)</f>
        <v>1.5179837185040602E-3</v>
      </c>
      <c r="D73" s="1">
        <f>SUMIFS('ReEDs Generation Data'!I$729:I$1448,'ReEDs Generation Data'!$E$729:$E$1448,Calculations!$A73)</f>
        <v>1.4978012373069668E-3</v>
      </c>
      <c r="E73" s="1">
        <f>SUMIFS('ReEDs Generation Data'!J$729:J$1448,'ReEDs Generation Data'!$E$729:$E$1448,Calculations!$A73)</f>
        <v>1.4781483900952656E-3</v>
      </c>
      <c r="F73" s="1">
        <f>SUMIFS('ReEDs Generation Data'!K$729:K$1448,'ReEDs Generation Data'!$E$729:$E$1448,Calculations!$A73)</f>
        <v>1.4767254399620491E-3</v>
      </c>
      <c r="G73" s="1">
        <f>SUMIFS('ReEDs Generation Data'!L$729:L$1448,'ReEDs Generation Data'!$E$729:$E$1448,Calculations!$A73)</f>
        <v>1.4753052268203198E-3</v>
      </c>
      <c r="H73" s="1">
        <f>SUMIFS('ReEDs Generation Data'!M$729:M$1448,'ReEDs Generation Data'!$E$729:$E$1448,Calculations!$A73)</f>
        <v>1.4302580566339712E-3</v>
      </c>
      <c r="I73" s="1">
        <f>SUMIFS('ReEDs Generation Data'!N$729:N$1448,'ReEDs Generation Data'!$E$729:$E$1448,Calculations!$A73)</f>
        <v>1.3878803301184362E-3</v>
      </c>
      <c r="J73" s="1">
        <f>SUMIFS('ReEDs Generation Data'!O$729:O$1448,'ReEDs Generation Data'!$E$729:$E$1448,Calculations!$A73)</f>
        <v>1.3702590606018438E-3</v>
      </c>
      <c r="K73" s="1">
        <f>SUMIFS('ReEDs Generation Data'!P$729:P$1448,'ReEDs Generation Data'!$E$729:$E$1448,Calculations!$A73)</f>
        <v>1.3530796392332107E-3</v>
      </c>
      <c r="L73" s="1">
        <f>SUMIFS('ReEDs Generation Data'!Q$729:Q$1448,'ReEDs Generation Data'!$E$729:$E$1448,Calculations!$A73)</f>
        <v>1.3132613016547704E-3</v>
      </c>
      <c r="M73" s="1">
        <f>SUMIFS('ReEDs Generation Data'!R$729:R$1448,'ReEDs Generation Data'!$E$729:$E$1448,Calculations!$A73)</f>
        <v>1.2757195127308695E-3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7.3192636101570313E-2</v>
      </c>
      <c r="G1105" s="44">
        <f>G379/SUMIFS(G$3:G$722,$B$3:$B$722,$B1105)*SUMIFS(Calculations!$E$3:$E$53,Calculations!$A$3:$A$53,$B1105)</f>
        <v>6.9250526007118673E-2</v>
      </c>
      <c r="H1105" s="44">
        <f>H379/SUMIFS(H$3:H$722,$B$3:$B$722,$B1105)*SUMIFS(Calculations!$E$3:$E$53,Calculations!$A$3:$A$53,$B1105)</f>
        <v>6.5523493587809734E-2</v>
      </c>
      <c r="I1105" s="44">
        <f>I379/SUMIFS(I$3:I$722,$B$3:$B$722,$B1105)*SUMIFS(Calculations!$E$3:$E$53,Calculations!$A$3:$A$53,$B1105)</f>
        <v>6.6189829038799483E-2</v>
      </c>
      <c r="J1105" s="44">
        <f>J379/SUMIFS(J$3:J$722,$B$3:$B$722,$B1105)*SUMIFS(Calculations!$E$3:$E$53,Calculations!$A$3:$A$53,$B1105)</f>
        <v>6.6832780718062743E-2</v>
      </c>
      <c r="K1105" s="44">
        <f>K379/SUMIFS(K$3:K$722,$B$3:$B$722,$B1105)*SUMIFS(Calculations!$E$3:$E$53,Calculations!$A$3:$A$53,$B1105)</f>
        <v>6.798117263356078E-2</v>
      </c>
      <c r="L1105" s="44">
        <f>L379/SUMIFS(L$3:L$722,$B$3:$B$722,$B1105)*SUMIFS(Calculations!$E$3:$E$53,Calculations!$A$3:$A$53,$B1105)</f>
        <v>6.9084928679138166E-2</v>
      </c>
      <c r="M1105" s="44">
        <f>M379/SUMIFS(M$3:M$722,$B$3:$B$722,$B1105)*SUMIFS(Calculations!$E$3:$E$53,Calculations!$A$3:$A$53,$B1105)</f>
        <v>6.9309023569399955E-2</v>
      </c>
      <c r="N1105" s="44">
        <f>N379/SUMIFS(N$3:N$722,$B$3:$B$722,$B1105)*SUMIFS(Calculations!$E$3:$E$53,Calculations!$A$3:$A$53,$B1105)</f>
        <v>6.9536624188557938E-2</v>
      </c>
      <c r="O1105" s="44">
        <f>O379/SUMIFS(O$3:O$722,$B$3:$B$722,$B1105)*SUMIFS(Calculations!$E$3:$E$53,Calculations!$A$3:$A$53,$B1105)</f>
        <v>6.8120839367431907E-2</v>
      </c>
      <c r="P1105" s="44">
        <f>P379/SUMIFS(P$3:P$722,$B$3:$B$722,$B1105)*SUMIFS(Calculations!$E$3:$E$53,Calculations!$A$3:$A$53,$B1105)</f>
        <v>6.6743655922969131E-2</v>
      </c>
      <c r="Q1105" s="44">
        <f>Q379/SUMIFS(Q$3:Q$722,$B$3:$B$722,$B1105)*SUMIFS(Calculations!$E$3:$E$53,Calculations!$A$3:$A$53,$B1105)</f>
        <v>6.5517462697264287E-2</v>
      </c>
      <c r="R1105" s="44">
        <f>R379/SUMIFS(R$3:R$722,$B$3:$B$722,$B1105)*SUMIFS(Calculations!$E$3:$E$53,Calculations!$A$3:$A$53,$B1105)</f>
        <v>6.4325197719888275E-2</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4.8565836923138341E-3</v>
      </c>
      <c r="G1108" s="44">
        <f>G382/SUMIFS(G$3:G$722,$B$3:$B$722,$B1108)*SUMIFS(Calculations!$E$3:$E$53,Calculations!$A$3:$A$53,$B1108)</f>
        <v>4.9480392387058567E-3</v>
      </c>
      <c r="H1108" s="44">
        <f>H382/SUMIFS(H$3:H$722,$B$3:$B$722,$B1108)*SUMIFS(Calculations!$E$3:$E$53,Calculations!$A$3:$A$53,$B1108)</f>
        <v>5.0345050598427209E-3</v>
      </c>
      <c r="I1108" s="44">
        <f>I382/SUMIFS(I$3:I$722,$B$3:$B$722,$B1108)*SUMIFS(Calculations!$E$3:$E$53,Calculations!$A$3:$A$53,$B1108)</f>
        <v>4.9445891702299223E-3</v>
      </c>
      <c r="J1108" s="44">
        <f>J382/SUMIFS(J$3:J$722,$B$3:$B$722,$B1108)*SUMIFS(Calculations!$E$3:$E$53,Calculations!$A$3:$A$53,$B1108)</f>
        <v>4.8578287072632209E-3</v>
      </c>
      <c r="K1108" s="44">
        <f>K382/SUMIFS(K$3:K$722,$B$3:$B$722,$B1108)*SUMIFS(Calculations!$E$3:$E$53,Calculations!$A$3:$A$53,$B1108)</f>
        <v>4.7614578692533258E-3</v>
      </c>
      <c r="L1108" s="44">
        <f>L382/SUMIFS(L$3:L$722,$B$3:$B$722,$B1108)*SUMIFS(Calculations!$E$3:$E$53,Calculations!$A$3:$A$53,$B1108)</f>
        <v>4.6688327874887517E-3</v>
      </c>
      <c r="M1108" s="44">
        <f>M382/SUMIFS(M$3:M$722,$B$3:$B$722,$B1108)*SUMIFS(Calculations!$E$3:$E$53,Calculations!$A$3:$A$53,$B1108)</f>
        <v>4.7047406967668619E-3</v>
      </c>
      <c r="N1108" s="44">
        <f>N382/SUMIFS(N$3:N$722,$B$3:$B$722,$B1108)*SUMIFS(Calculations!$E$3:$E$53,Calculations!$A$3:$A$53,$B1108)</f>
        <v>4.7412103475242672E-3</v>
      </c>
      <c r="O1108" s="44">
        <f>O382/SUMIFS(O$3:O$722,$B$3:$B$722,$B1108)*SUMIFS(Calculations!$E$3:$E$53,Calculations!$A$3:$A$53,$B1108)</f>
        <v>4.6754900603599358E-3</v>
      </c>
      <c r="P1108" s="44">
        <f>P382/SUMIFS(P$3:P$722,$B$3:$B$722,$B1108)*SUMIFS(Calculations!$E$3:$E$53,Calculations!$A$3:$A$53,$B1108)</f>
        <v>4.6115616369883164E-3</v>
      </c>
      <c r="Q1108" s="44">
        <f>Q382/SUMIFS(Q$3:Q$722,$B$3:$B$722,$B1108)*SUMIFS(Calculations!$E$3:$E$53,Calculations!$A$3:$A$53,$B1108)</f>
        <v>4.5467940308954909E-3</v>
      </c>
      <c r="R1108" s="44">
        <f>R382/SUMIFS(R$3:R$722,$B$3:$B$722,$B1108)*SUMIFS(Calculations!$E$3:$E$53,Calculations!$A$3:$A$53,$B1108)</f>
        <v>4.4838185170905012E-3</v>
      </c>
    </row>
    <row r="1109" spans="2:18" ht="15.75" customHeight="1">
      <c r="B1109" s="44" t="s">
        <v>107</v>
      </c>
      <c r="C1109" s="44" t="s">
        <v>522</v>
      </c>
      <c r="D1109" s="44" t="s">
        <v>531</v>
      </c>
      <c r="E1109" s="44" t="str">
        <f t="shared" si="305"/>
        <v>hydro</v>
      </c>
      <c r="F1109" s="44">
        <f>F383/SUMIFS(F$3:F$722,$B$3:$B$722,$B1109)*SUMIFS(Calculations!$E$3:$E$53,Calculations!$A$3:$A$53,$B1109)</f>
        <v>1.709585735607938E-2</v>
      </c>
      <c r="G1109" s="44">
        <f>G383/SUMIFS(G$3:G$722,$B$3:$B$722,$B1109)*SUMIFS(Calculations!$E$3:$E$53,Calculations!$A$3:$A$53,$B1109)</f>
        <v>1.8109419989500622E-2</v>
      </c>
      <c r="H1109" s="44">
        <f>H383/SUMIFS(H$3:H$722,$B$3:$B$722,$B1109)*SUMIFS(Calculations!$E$3:$E$53,Calculations!$A$3:$A$53,$B1109)</f>
        <v>1.9067683635936545E-2</v>
      </c>
      <c r="I1109" s="44">
        <f>I383/SUMIFS(I$3:I$722,$B$3:$B$722,$B1109)*SUMIFS(Calculations!$E$3:$E$53,Calculations!$A$3:$A$53,$B1109)</f>
        <v>1.9111787937135402E-2</v>
      </c>
      <c r="J1109" s="44">
        <f>J383/SUMIFS(J$3:J$722,$B$3:$B$722,$B1109)*SUMIFS(Calculations!$E$3:$E$53,Calculations!$A$3:$A$53,$B1109)</f>
        <v>1.9154344482005432E-2</v>
      </c>
      <c r="K1109" s="44">
        <f>K383/SUMIFS(K$3:K$722,$B$3:$B$722,$B1109)*SUMIFS(Calculations!$E$3:$E$53,Calculations!$A$3:$A$53,$B1109)</f>
        <v>1.8754993297814191E-2</v>
      </c>
      <c r="L1109" s="44">
        <f>L383/SUMIFS(L$3:L$722,$B$3:$B$722,$B1109)*SUMIFS(Calculations!$E$3:$E$53,Calculations!$A$3:$A$53,$B1109)</f>
        <v>1.8371164155592822E-2</v>
      </c>
      <c r="M1109" s="44">
        <f>M383/SUMIFS(M$3:M$722,$B$3:$B$722,$B1109)*SUMIFS(Calculations!$E$3:$E$53,Calculations!$A$3:$A$53,$B1109)</f>
        <v>1.7865842846622002E-2</v>
      </c>
      <c r="N1109" s="44">
        <f>N383/SUMIFS(N$3:N$722,$B$3:$B$722,$B1109)*SUMIFS(Calculations!$E$3:$E$53,Calculations!$A$3:$A$53,$B1109)</f>
        <v>1.7352616317176689E-2</v>
      </c>
      <c r="O1109" s="44">
        <f>O383/SUMIFS(O$3:O$722,$B$3:$B$722,$B1109)*SUMIFS(Calculations!$E$3:$E$53,Calculations!$A$3:$A$53,$B1109)</f>
        <v>1.928355452331304E-2</v>
      </c>
      <c r="P1109" s="44">
        <f>P383/SUMIFS(P$3:P$722,$B$3:$B$722,$B1109)*SUMIFS(Calculations!$E$3:$E$53,Calculations!$A$3:$A$53,$B1109)</f>
        <v>2.1161845694464689E-2</v>
      </c>
      <c r="Q1109" s="44">
        <f>Q383/SUMIFS(Q$3:Q$722,$B$3:$B$722,$B1109)*SUMIFS(Calculations!$E$3:$E$53,Calculations!$A$3:$A$53,$B1109)</f>
        <v>2.2869236261525032E-2</v>
      </c>
      <c r="R1109" s="44">
        <f>R383/SUMIFS(R$3:R$722,$B$3:$B$722,$B1109)*SUMIFS(Calculations!$E$3:$E$53,Calculations!$A$3:$A$53,$B1109)</f>
        <v>2.4529384053189794E-2</v>
      </c>
    </row>
    <row r="1110" spans="2:18" ht="15.75" customHeight="1">
      <c r="B1110" s="44" t="s">
        <v>107</v>
      </c>
      <c r="C1110" s="44" t="s">
        <v>522</v>
      </c>
      <c r="D1110" s="44" t="s">
        <v>530</v>
      </c>
      <c r="E1110" s="44" t="str">
        <f t="shared" si="305"/>
        <v>onshore wind</v>
      </c>
      <c r="F1110" s="44">
        <f>F384/SUMIFS(F$3:F$722,$B$3:$B$722,$B1110)*SUMIFS(Calculations!$E$3:$E$53,Calculations!$A$3:$A$53,$B1110)</f>
        <v>2.8798070772379041E-2</v>
      </c>
      <c r="G1110" s="44">
        <f>G384/SUMIFS(G$3:G$722,$B$3:$B$722,$B1110)*SUMIFS(Calculations!$E$3:$E$53,Calculations!$A$3:$A$53,$B1110)</f>
        <v>3.1658286513039896E-2</v>
      </c>
      <c r="H1110" s="44">
        <f>H384/SUMIFS(H$3:H$722,$B$3:$B$722,$B1110)*SUMIFS(Calculations!$E$3:$E$53,Calculations!$A$3:$A$53,$B1110)</f>
        <v>3.4362451677443701E-2</v>
      </c>
      <c r="I1110" s="44">
        <f>I384/SUMIFS(I$3:I$722,$B$3:$B$722,$B1110)*SUMIFS(Calculations!$E$3:$E$53,Calculations!$A$3:$A$53,$B1110)</f>
        <v>3.3723580566187676E-2</v>
      </c>
      <c r="J1110" s="44">
        <f>J384/SUMIFS(J$3:J$722,$B$3:$B$722,$B1110)*SUMIFS(Calculations!$E$3:$E$53,Calculations!$A$3:$A$53,$B1110)</f>
        <v>3.310712941803895E-2</v>
      </c>
      <c r="K1110" s="44">
        <f>K384/SUMIFS(K$3:K$722,$B$3:$B$722,$B1110)*SUMIFS(Calculations!$E$3:$E$53,Calculations!$A$3:$A$53,$B1110)</f>
        <v>3.2463773352639322E-2</v>
      </c>
      <c r="L1110" s="44">
        <f>L384/SUMIFS(L$3:L$722,$B$3:$B$722,$B1110)*SUMIFS(Calculations!$E$3:$E$53,Calculations!$A$3:$A$53,$B1110)</f>
        <v>3.1845423347679772E-2</v>
      </c>
      <c r="M1110" s="44">
        <f>M384/SUMIFS(M$3:M$722,$B$3:$B$722,$B1110)*SUMIFS(Calculations!$E$3:$E$53,Calculations!$A$3:$A$53,$B1110)</f>
        <v>3.2098950790640186E-2</v>
      </c>
      <c r="N1110" s="44">
        <f>N384/SUMIFS(N$3:N$722,$B$3:$B$722,$B1110)*SUMIFS(Calculations!$E$3:$E$53,Calculations!$A$3:$A$53,$B1110)</f>
        <v>3.2356444403832015E-2</v>
      </c>
      <c r="O1110" s="44">
        <f>O384/SUMIFS(O$3:O$722,$B$3:$B$722,$B1110)*SUMIFS(Calculations!$E$3:$E$53,Calculations!$A$3:$A$53,$B1110)</f>
        <v>3.1906468021780668E-2</v>
      </c>
      <c r="P1110" s="44">
        <f>P384/SUMIFS(P$3:P$722,$B$3:$B$722,$B1110)*SUMIFS(Calculations!$E$3:$E$53,Calculations!$A$3:$A$53,$B1110)</f>
        <v>3.1468760246903191E-2</v>
      </c>
      <c r="Q1110" s="44">
        <f>Q384/SUMIFS(Q$3:Q$722,$B$3:$B$722,$B1110)*SUMIFS(Calculations!$E$3:$E$53,Calculations!$A$3:$A$53,$B1110)</f>
        <v>3.1042481796955585E-2</v>
      </c>
      <c r="R1110" s="44">
        <f>R384/SUMIFS(R$3:R$722,$B$3:$B$722,$B1110)*SUMIFS(Calculations!$E$3:$E$53,Calculations!$A$3:$A$53,$B1110)</f>
        <v>3.0627998291559839E-2</v>
      </c>
    </row>
    <row r="1111" spans="2:18" ht="15.75" customHeight="1">
      <c r="B1111" s="44" t="s">
        <v>107</v>
      </c>
      <c r="C1111" s="44" t="s">
        <v>522</v>
      </c>
      <c r="D1111" s="44" t="s">
        <v>532</v>
      </c>
      <c r="E1111" s="44" t="str">
        <f t="shared" si="305"/>
        <v>natural gas nonpeaker</v>
      </c>
      <c r="F1111" s="44">
        <f>F385/SUMIFS(F$3:F$722,$B$3:$B$722,$B1111)*SUMIFS(Calculations!$E$3:$E$53,Calculations!$A$3:$A$53,$B1111)</f>
        <v>1.9462952359168726E-6</v>
      </c>
      <c r="G1111" s="44">
        <f>G385/SUMIFS(G$3:G$722,$B$3:$B$722,$B1111)*SUMIFS(Calculations!$E$3:$E$53,Calculations!$A$3:$A$53,$B1111)</f>
        <v>1.2285848616828125E-6</v>
      </c>
      <c r="H1111" s="44">
        <f>H385/SUMIFS(H$3:H$722,$B$3:$B$722,$B1111)*SUMIFS(Calculations!$E$3:$E$53,Calculations!$A$3:$A$53,$B1111)</f>
        <v>5.5003206423315808E-7</v>
      </c>
      <c r="I1111" s="44">
        <f>I385/SUMIFS(I$3:I$722,$B$3:$B$722,$B1111)*SUMIFS(Calculations!$E$3:$E$53,Calculations!$A$3:$A$53,$B1111)</f>
        <v>1.1982807439049026E-6</v>
      </c>
      <c r="J1111" s="44">
        <f>J385/SUMIFS(J$3:J$722,$B$3:$B$722,$B1111)*SUMIFS(Calculations!$E$3:$E$53,Calculations!$A$3:$A$53,$B1111)</f>
        <v>1.82378037259199E-6</v>
      </c>
      <c r="K1111" s="44">
        <f>K385/SUMIFS(K$3:K$722,$B$3:$B$722,$B1111)*SUMIFS(Calculations!$E$3:$E$53,Calculations!$A$3:$A$53,$B1111)</f>
        <v>1.1539227501450976E-6</v>
      </c>
      <c r="L1111" s="44">
        <f>L385/SUMIFS(L$3:L$722,$B$3:$B$722,$B1111)*SUMIFS(Calculations!$E$3:$E$53,Calculations!$A$3:$A$53,$B1111)</f>
        <v>5.1010125464875163E-7</v>
      </c>
      <c r="M1111" s="44">
        <f>M385/SUMIFS(M$3:M$722,$B$3:$B$722,$B1111)*SUMIFS(Calculations!$E$3:$E$53,Calculations!$A$3:$A$53,$B1111)</f>
        <v>1.116912803351849E-6</v>
      </c>
      <c r="N1111" s="44">
        <f>N385/SUMIFS(N$3:N$722,$B$3:$B$722,$B1111)*SUMIFS(Calculations!$E$3:$E$53,Calculations!$A$3:$A$53,$B1111)</f>
        <v>1.7332172806012172E-6</v>
      </c>
      <c r="O1111" s="44">
        <f>O385/SUMIFS(O$3:O$722,$B$3:$B$722,$B1111)*SUMIFS(Calculations!$E$3:$E$53,Calculations!$A$3:$A$53,$B1111)</f>
        <v>1.1100917637764633E-6</v>
      </c>
      <c r="P1111" s="44">
        <f>P385/SUMIFS(P$3:P$722,$B$3:$B$722,$B1111)*SUMIFS(Calculations!$E$3:$E$53,Calculations!$A$3:$A$53,$B1111)</f>
        <v>5.0395576571511414E-7</v>
      </c>
      <c r="Q1111" s="44">
        <f>Q385/SUMIFS(Q$3:Q$722,$B$3:$B$722,$B1111)*SUMIFS(Calculations!$E$3:$E$53,Calculations!$A$3:$A$53,$B1111)</f>
        <v>4.9688583316711475E-7</v>
      </c>
      <c r="R1111" s="44">
        <f>R385/SUMIFS(R$3:R$722,$B$3:$B$722,$B1111)*SUMIFS(Calculations!$E$3:$E$53,Calculations!$A$3:$A$53,$B1111)</f>
        <v>4.9001152266475066E-7</v>
      </c>
    </row>
    <row r="1112" spans="2:18" ht="15.75" customHeight="1">
      <c r="B1112" s="44" t="s">
        <v>107</v>
      </c>
      <c r="C1112" s="44" t="s">
        <v>522</v>
      </c>
      <c r="D1112" s="44" t="s">
        <v>533</v>
      </c>
      <c r="E1112" s="44" t="str">
        <f t="shared" si="305"/>
        <v>natural gas peaker</v>
      </c>
      <c r="F1112" s="44">
        <f>F386/SUMIFS(F$3:F$722,$B$3:$B$722,$B1112)*SUMIFS(Calculations!$E$3:$E$53,Calculations!$A$3:$A$53,$B1112)</f>
        <v>4.2381744693182716E-5</v>
      </c>
      <c r="G1112" s="44">
        <f>G386/SUMIFS(G$3:G$722,$B$3:$B$722,$B1112)*SUMIFS(Calculations!$E$3:$E$53,Calculations!$A$3:$A$53,$B1112)</f>
        <v>2.5030919657462508E-5</v>
      </c>
      <c r="H1112" s="44">
        <f>H386/SUMIFS(H$3:H$722,$B$3:$B$722,$B1112)*SUMIFS(Calculations!$E$3:$E$53,Calculations!$A$3:$A$53,$B1112)</f>
        <v>8.6267386831912767E-6</v>
      </c>
      <c r="I1112" s="44">
        <f>I386/SUMIFS(I$3:I$722,$B$3:$B$722,$B1112)*SUMIFS(Calculations!$E$3:$E$53,Calculations!$A$3:$A$53,$B1112)</f>
        <v>2.9231068218621658E-5</v>
      </c>
      <c r="J1112" s="44">
        <f>J386/SUMIFS(J$3:J$722,$B$3:$B$722,$B1112)*SUMIFS(Calculations!$E$3:$E$53,Calculations!$A$3:$A$53,$B1112)</f>
        <v>4.9112328108397629E-5</v>
      </c>
      <c r="K1112" s="44">
        <f>K386/SUMIFS(K$3:K$722,$B$3:$B$722,$B1112)*SUMIFS(Calculations!$E$3:$E$53,Calculations!$A$3:$A$53,$B1112)</f>
        <v>4.3360176915872345E-5</v>
      </c>
      <c r="L1112" s="44">
        <f>L386/SUMIFS(L$3:L$722,$B$3:$B$722,$B1112)*SUMIFS(Calculations!$E$3:$E$53,Calculations!$A$3:$A$53,$B1112)</f>
        <v>3.7831601202178316E-5</v>
      </c>
      <c r="M1112" s="44">
        <f>M386/SUMIFS(M$3:M$722,$B$3:$B$722,$B1112)*SUMIFS(Calculations!$E$3:$E$53,Calculations!$A$3:$A$53,$B1112)</f>
        <v>2.5738961862699193E-5</v>
      </c>
      <c r="N1112" s="44">
        <f>N386/SUMIFS(N$3:N$722,$B$3:$B$722,$B1112)*SUMIFS(Calculations!$E$3:$E$53,Calculations!$A$3:$A$53,$B1112)</f>
        <v>1.3457145897576011E-5</v>
      </c>
      <c r="O1112" s="44">
        <f>O386/SUMIFS(O$3:O$722,$B$3:$B$722,$B1112)*SUMIFS(Calculations!$E$3:$E$53,Calculations!$A$3:$A$53,$B1112)</f>
        <v>1.448176699538648E-5</v>
      </c>
      <c r="P1112" s="44">
        <f>P386/SUMIFS(P$3:P$722,$B$3:$B$722,$B1112)*SUMIFS(Calculations!$E$3:$E$53,Calculations!$A$3:$A$53,$B1112)</f>
        <v>1.5478451796421075E-5</v>
      </c>
      <c r="Q1112" s="44">
        <f>Q386/SUMIFS(Q$3:Q$722,$B$3:$B$722,$B1112)*SUMIFS(Calculations!$E$3:$E$53,Calculations!$A$3:$A$53,$B1112)</f>
        <v>2.4756111815925898E-5</v>
      </c>
      <c r="R1112" s="44">
        <f>R386/SUMIFS(R$3:R$722,$B$3:$B$722,$B1112)*SUMIFS(Calculations!$E$3:$E$53,Calculations!$A$3:$A$53,$B1112)</f>
        <v>3.377706290371121E-5</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2.0493272765563451E-4</v>
      </c>
      <c r="G1116" s="44">
        <f>G390/SUMIFS(G$3:G$722,$B$3:$B$722,$B1116)*SUMIFS(Calculations!$E$3:$E$53,Calculations!$A$3:$A$53,$B1116)</f>
        <v>1.9987743704310664E-4</v>
      </c>
      <c r="H1116" s="44">
        <f>H390/SUMIFS(H$3:H$722,$B$3:$B$722,$B1116)*SUMIFS(Calculations!$E$3:$E$53,Calculations!$A$3:$A$53,$B1116)</f>
        <v>1.9509795814716266E-4</v>
      </c>
      <c r="I1116" s="44">
        <f>I390/SUMIFS(I$3:I$722,$B$3:$B$722,$B1116)*SUMIFS(Calculations!$E$3:$E$53,Calculations!$A$3:$A$53,$B1116)</f>
        <v>1.921926286122783E-4</v>
      </c>
      <c r="J1116" s="44">
        <f>J390/SUMIFS(J$3:J$722,$B$3:$B$722,$B1116)*SUMIFS(Calculations!$E$3:$E$53,Calculations!$A$3:$A$53,$B1116)</f>
        <v>1.8938925607597942E-4</v>
      </c>
      <c r="K1116" s="44">
        <f>K390/SUMIFS(K$3:K$722,$B$3:$B$722,$B1116)*SUMIFS(Calculations!$E$3:$E$53,Calculations!$A$3:$A$53,$B1116)</f>
        <v>1.8649743699367463E-4</v>
      </c>
      <c r="L1116" s="44">
        <f>L390/SUMIFS(L$3:L$722,$B$3:$B$722,$B1116)*SUMIFS(Calculations!$E$3:$E$53,Calculations!$A$3:$A$53,$B1116)</f>
        <v>1.8371801757097195E-4</v>
      </c>
      <c r="M1116" s="44">
        <f>M390/SUMIFS(M$3:M$722,$B$3:$B$722,$B1116)*SUMIFS(Calculations!$E$3:$E$53,Calculations!$A$3:$A$53,$B1116)</f>
        <v>1.8699491183224608E-4</v>
      </c>
      <c r="N1116" s="44">
        <f>N390/SUMIFS(N$3:N$722,$B$3:$B$722,$B1116)*SUMIFS(Calculations!$E$3:$E$53,Calculations!$A$3:$A$53,$B1116)</f>
        <v>1.90323069658201E-4</v>
      </c>
      <c r="O1116" s="44">
        <f>O390/SUMIFS(O$3:O$722,$B$3:$B$722,$B1116)*SUMIFS(Calculations!$E$3:$E$53,Calculations!$A$3:$A$53,$B1116)</f>
        <v>1.9046485828261379E-4</v>
      </c>
      <c r="P1116" s="44">
        <f>P390/SUMIFS(P$3:P$722,$B$3:$B$722,$B1116)*SUMIFS(Calculations!$E$3:$E$53,Calculations!$A$3:$A$53,$B1116)</f>
        <v>1.9060278103982985E-4</v>
      </c>
      <c r="Q1116" s="44">
        <f>Q390/SUMIFS(Q$3:Q$722,$B$3:$B$722,$B1116)*SUMIFS(Calculations!$E$3:$E$53,Calculations!$A$3:$A$53,$B1116)</f>
        <v>1.9118090563782192E-4</v>
      </c>
      <c r="R1116" s="44">
        <f>R390/SUMIFS(R$3:R$722,$B$3:$B$722,$B1116)*SUMIFS(Calculations!$E$3:$E$53,Calculations!$A$3:$A$53,$B1116)</f>
        <v>1.9174303377252056E-4</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2.9559459089433183E-4</v>
      </c>
      <c r="R1389" s="44">
        <f>R663/SUMIFS(R$3:R$722,$B$3:$B$722,$B1389)*SUMIFS(Calculations!$E$3:$E$53,Calculations!$A$3:$A$53,$B1389)</f>
        <v>5.7428904207630172E-4</v>
      </c>
    </row>
    <row r="1390" spans="2:18" ht="15.75" customHeight="1">
      <c r="B1390" s="44" t="s">
        <v>143</v>
      </c>
      <c r="C1390" s="44" t="s">
        <v>522</v>
      </c>
      <c r="D1390" s="44" t="s">
        <v>526</v>
      </c>
      <c r="E1390" s="44" t="str">
        <f t="shared" si="310"/>
        <v>hard coal</v>
      </c>
      <c r="F1390" s="44">
        <f>F664/SUMIFS(F$3:F$722,$B$3:$B$722,$B1390)*SUMIFS(Calculations!$E$3:$E$53,Calculations!$A$3:$A$53,$B1390)</f>
        <v>3.4476186648896512E-2</v>
      </c>
      <c r="G1390" s="44">
        <f>G664/SUMIFS(G$3:G$722,$B$3:$B$722,$B1390)*SUMIFS(Calculations!$E$3:$E$53,Calculations!$A$3:$A$53,$B1390)</f>
        <v>2.5084601073051743E-2</v>
      </c>
      <c r="H1390" s="44">
        <f>H664/SUMIFS(H$3:H$722,$B$3:$B$722,$B1390)*SUMIFS(Calculations!$E$3:$E$53,Calculations!$A$3:$A$53,$B1390)</f>
        <v>1.5558496452596925E-2</v>
      </c>
      <c r="I1390" s="44">
        <f>I664/SUMIFS(I$3:I$722,$B$3:$B$722,$B1390)*SUMIFS(Calculations!$E$3:$E$53,Calculations!$A$3:$A$53,$B1390)</f>
        <v>1.8796889855550399E-2</v>
      </c>
      <c r="J1390" s="44">
        <f>J664/SUMIFS(J$3:J$722,$B$3:$B$722,$B1390)*SUMIFS(Calculations!$E$3:$E$53,Calculations!$A$3:$A$53,$B1390)</f>
        <v>2.195030048619151E-2</v>
      </c>
      <c r="K1390" s="44">
        <f>K664/SUMIFS(K$3:K$722,$B$3:$B$722,$B1390)*SUMIFS(Calculations!$E$3:$E$53,Calculations!$A$3:$A$53,$B1390)</f>
        <v>2.2556689048094124E-2</v>
      </c>
      <c r="L1390" s="44">
        <f>L664/SUMIFS(L$3:L$722,$B$3:$B$722,$B1390)*SUMIFS(Calculations!$E$3:$E$53,Calculations!$A$3:$A$53,$B1390)</f>
        <v>2.3161911244223787E-2</v>
      </c>
      <c r="M1390" s="44">
        <f>M664/SUMIFS(M$3:M$722,$B$3:$B$722,$B1390)*SUMIFS(Calculations!$E$3:$E$53,Calculations!$A$3:$A$53,$B1390)</f>
        <v>1.1227341150105851E-2</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0.3759016276097305</v>
      </c>
      <c r="G1393" s="44">
        <f>G667/SUMIFS(G$3:G$722,$B$3:$B$722,$B1393)*SUMIFS(Calculations!$E$3:$E$53,Calculations!$A$3:$A$53,$B1393)</f>
        <v>0.38749534065312852</v>
      </c>
      <c r="H1393" s="44">
        <f>H667/SUMIFS(H$3:H$722,$B$3:$B$722,$B1393)*SUMIFS(Calculations!$E$3:$E$53,Calculations!$A$3:$A$53,$B1393)</f>
        <v>0.39925511460173646</v>
      </c>
      <c r="I1393" s="44">
        <f>I667/SUMIFS(I$3:I$722,$B$3:$B$722,$B1393)*SUMIFS(Calculations!$E$3:$E$53,Calculations!$A$3:$A$53,$B1393)</f>
        <v>0.3939467843837855</v>
      </c>
      <c r="J1393" s="44">
        <f>J667/SUMIFS(J$3:J$722,$B$3:$B$722,$B1393)*SUMIFS(Calculations!$E$3:$E$53,Calculations!$A$3:$A$53,$B1393)</f>
        <v>0.3887777567650369</v>
      </c>
      <c r="K1393" s="44">
        <f>K667/SUMIFS(K$3:K$722,$B$3:$B$722,$B1393)*SUMIFS(Calculations!$E$3:$E$53,Calculations!$A$3:$A$53,$B1393)</f>
        <v>0.38840349707332561</v>
      </c>
      <c r="L1393" s="44">
        <f>L667/SUMIFS(L$3:L$722,$B$3:$B$722,$B1393)*SUMIFS(Calculations!$E$3:$E$53,Calculations!$A$3:$A$53,$B1393)</f>
        <v>0.38802995725616685</v>
      </c>
      <c r="M1393" s="44">
        <f>M667/SUMIFS(M$3:M$722,$B$3:$B$722,$B1393)*SUMIFS(Calculations!$E$3:$E$53,Calculations!$A$3:$A$53,$B1393)</f>
        <v>0.37618179783522221</v>
      </c>
      <c r="N1393" s="44">
        <f>N667/SUMIFS(N$3:N$722,$B$3:$B$722,$B1393)*SUMIFS(Calculations!$E$3:$E$53,Calculations!$A$3:$A$53,$B1393)</f>
        <v>0.36503574676084394</v>
      </c>
      <c r="O1393" s="44">
        <f>O667/SUMIFS(O$3:O$722,$B$3:$B$722,$B1393)*SUMIFS(Calculations!$E$3:$E$53,Calculations!$A$3:$A$53,$B1393)</f>
        <v>0.36040105806523098</v>
      </c>
      <c r="P1393" s="44">
        <f>P667/SUMIFS(P$3:P$722,$B$3:$B$722,$B1393)*SUMIFS(Calculations!$E$3:$E$53,Calculations!$A$3:$A$53,$B1393)</f>
        <v>0.35588258282487434</v>
      </c>
      <c r="Q1393" s="44">
        <f>Q667/SUMIFS(Q$3:Q$722,$B$3:$B$722,$B1393)*SUMIFS(Calculations!$E$3:$E$53,Calculations!$A$3:$A$53,$B1393)</f>
        <v>0.34540969386082299</v>
      </c>
      <c r="R1393" s="44">
        <f>R667/SUMIFS(R$3:R$722,$B$3:$B$722,$B1393)*SUMIFS(Calculations!$E$3:$E$53,Calculations!$A$3:$A$53,$B1393)</f>
        <v>0.33553557528072553</v>
      </c>
    </row>
    <row r="1394" spans="2:18" ht="15.75" customHeight="1">
      <c r="B1394" s="44" t="s">
        <v>143</v>
      </c>
      <c r="C1394" s="44" t="s">
        <v>522</v>
      </c>
      <c r="D1394" s="44" t="s">
        <v>531</v>
      </c>
      <c r="E1394" s="44" t="str">
        <f t="shared" si="310"/>
        <v>hydro</v>
      </c>
      <c r="F1394" s="44">
        <f>F668/SUMIFS(F$3:F$722,$B$3:$B$722,$B1394)*SUMIFS(Calculations!$E$3:$E$53,Calculations!$A$3:$A$53,$B1394)</f>
        <v>4.9280940093441077E-2</v>
      </c>
      <c r="G1394" s="44">
        <f>G668/SUMIFS(G$3:G$722,$B$3:$B$722,$B1394)*SUMIFS(Calculations!$E$3:$E$53,Calculations!$A$3:$A$53,$B1394)</f>
        <v>4.86438002948048E-2</v>
      </c>
      <c r="H1394" s="44">
        <f>H668/SUMIFS(H$3:H$722,$B$3:$B$722,$B1394)*SUMIFS(Calculations!$E$3:$E$53,Calculations!$A$3:$A$53,$B1394)</f>
        <v>4.7997534514586042E-2</v>
      </c>
      <c r="I1394" s="44">
        <f>I668/SUMIFS(I$3:I$722,$B$3:$B$722,$B1394)*SUMIFS(Calculations!$E$3:$E$53,Calculations!$A$3:$A$53,$B1394)</f>
        <v>4.5724249331309808E-2</v>
      </c>
      <c r="J1394" s="44">
        <f>J668/SUMIFS(J$3:J$722,$B$3:$B$722,$B1394)*SUMIFS(Calculations!$E$3:$E$53,Calculations!$A$3:$A$53,$B1394)</f>
        <v>4.35106202963432E-2</v>
      </c>
      <c r="K1394" s="44">
        <f>K668/SUMIFS(K$3:K$722,$B$3:$B$722,$B1394)*SUMIFS(Calculations!$E$3:$E$53,Calculations!$A$3:$A$53,$B1394)</f>
        <v>4.2086482385090752E-2</v>
      </c>
      <c r="L1394" s="44">
        <f>L668/SUMIFS(L$3:L$722,$B$3:$B$722,$B1394)*SUMIFS(Calculations!$E$3:$E$53,Calculations!$A$3:$A$53,$B1394)</f>
        <v>4.0665083749972457E-2</v>
      </c>
      <c r="M1394" s="44">
        <f>M668/SUMIFS(M$3:M$722,$B$3:$B$722,$B1394)*SUMIFS(Calculations!$E$3:$E$53,Calculations!$A$3:$A$53,$B1394)</f>
        <v>4.3688979063498383E-2</v>
      </c>
      <c r="N1394" s="44">
        <f>N668/SUMIFS(N$3:N$722,$B$3:$B$722,$B1394)*SUMIFS(Calculations!$E$3:$E$53,Calculations!$A$3:$A$53,$B1394)</f>
        <v>4.6533681806825065E-2</v>
      </c>
      <c r="O1394" s="44">
        <f>O668/SUMIFS(O$3:O$722,$B$3:$B$722,$B1394)*SUMIFS(Calculations!$E$3:$E$53,Calculations!$A$3:$A$53,$B1394)</f>
        <v>4.5548658110836381E-2</v>
      </c>
      <c r="P1394" s="44">
        <f>P668/SUMIFS(P$3:P$722,$B$3:$B$722,$B1394)*SUMIFS(Calculations!$E$3:$E$53,Calculations!$A$3:$A$53,$B1394)</f>
        <v>4.4588333594175203E-2</v>
      </c>
      <c r="Q1394" s="44">
        <f>Q668/SUMIFS(Q$3:Q$722,$B$3:$B$722,$B1394)*SUMIFS(Calculations!$E$3:$E$53,Calculations!$A$3:$A$53,$B1394)</f>
        <v>4.28808583523662E-2</v>
      </c>
      <c r="R1394" s="44">
        <f>R668/SUMIFS(R$3:R$722,$B$3:$B$722,$B1394)*SUMIFS(Calculations!$E$3:$E$53,Calculations!$A$3:$A$53,$B1394)</f>
        <v>4.1271005228927696E-2</v>
      </c>
    </row>
    <row r="1395" spans="2:18" ht="15.75" customHeight="1">
      <c r="B1395" s="44" t="s">
        <v>143</v>
      </c>
      <c r="C1395" s="44" t="s">
        <v>522</v>
      </c>
      <c r="D1395" s="44" t="s">
        <v>530</v>
      </c>
      <c r="E1395" s="44" t="str">
        <f t="shared" si="310"/>
        <v>onshore wind</v>
      </c>
      <c r="F1395" s="44">
        <f>F669/SUMIFS(F$3:F$722,$B$3:$B$722,$B1395)*SUMIFS(Calculations!$E$3:$E$53,Calculations!$A$3:$A$53,$B1395)</f>
        <v>3.9755689931517138E-2</v>
      </c>
      <c r="G1395" s="44">
        <f>G669/SUMIFS(G$3:G$722,$B$3:$B$722,$B1395)*SUMIFS(Calculations!$E$3:$E$53,Calculations!$A$3:$A$53,$B1395)</f>
        <v>4.1258063961125177E-2</v>
      </c>
      <c r="H1395" s="44">
        <f>H669/SUMIFS(H$3:H$722,$B$3:$B$722,$B1395)*SUMIFS(Calculations!$E$3:$E$53,Calculations!$A$3:$A$53,$B1395)</f>
        <v>4.2781957032164274E-2</v>
      </c>
      <c r="I1395" s="44">
        <f>I669/SUMIFS(I$3:I$722,$B$3:$B$722,$B1395)*SUMIFS(Calculations!$E$3:$E$53,Calculations!$A$3:$A$53,$B1395)</f>
        <v>4.2332438727008412E-2</v>
      </c>
      <c r="J1395" s="44">
        <f>J669/SUMIFS(J$3:J$722,$B$3:$B$722,$B1395)*SUMIFS(Calculations!$E$3:$E$53,Calculations!$A$3:$A$53,$B1395)</f>
        <v>4.189471679956952E-2</v>
      </c>
      <c r="K1395" s="44">
        <f>K669/SUMIFS(K$3:K$722,$B$3:$B$722,$B1395)*SUMIFS(Calculations!$E$3:$E$53,Calculations!$A$3:$A$53,$B1395)</f>
        <v>4.1853932064316764E-2</v>
      </c>
      <c r="L1395" s="44">
        <f>L669/SUMIFS(L$3:L$722,$B$3:$B$722,$B1395)*SUMIFS(Calculations!$E$3:$E$53,Calculations!$A$3:$A$53,$B1395)</f>
        <v>4.181322577698051E-2</v>
      </c>
      <c r="M1395" s="44">
        <f>M669/SUMIFS(M$3:M$722,$B$3:$B$722,$B1395)*SUMIFS(Calculations!$E$3:$E$53,Calculations!$A$3:$A$53,$B1395)</f>
        <v>4.0532387497985892E-2</v>
      </c>
      <c r="N1395" s="44">
        <f>N669/SUMIFS(N$3:N$722,$B$3:$B$722,$B1395)*SUMIFS(Calculations!$E$3:$E$53,Calculations!$A$3:$A$53,$B1395)</f>
        <v>3.9327450227268898E-2</v>
      </c>
      <c r="O1395" s="44">
        <f>O669/SUMIFS(O$3:O$722,$B$3:$B$722,$B1395)*SUMIFS(Calculations!$E$3:$E$53,Calculations!$A$3:$A$53,$B1395)</f>
        <v>3.8817324029703032E-2</v>
      </c>
      <c r="P1395" s="44">
        <f>P669/SUMIFS(P$3:P$722,$B$3:$B$722,$B1395)*SUMIFS(Calculations!$E$3:$E$53,Calculations!$A$3:$A$53,$B1395)</f>
        <v>3.8319989096433284E-2</v>
      </c>
      <c r="Q1395" s="44">
        <f>Q669/SUMIFS(Q$3:Q$722,$B$3:$B$722,$B1395)*SUMIFS(Calculations!$E$3:$E$53,Calculations!$A$3:$A$53,$B1395)</f>
        <v>4.444629941117452E-2</v>
      </c>
      <c r="R1395" s="44">
        <f>R669/SUMIFS(R$3:R$722,$B$3:$B$722,$B1395)*SUMIFS(Calculations!$E$3:$E$53,Calculations!$A$3:$A$53,$B1395)</f>
        <v>5.0222347903034752E-2</v>
      </c>
    </row>
    <row r="1396" spans="2:18" ht="15.75" customHeight="1">
      <c r="B1396" s="44" t="s">
        <v>143</v>
      </c>
      <c r="C1396" s="44" t="s">
        <v>522</v>
      </c>
      <c r="D1396" s="44" t="s">
        <v>532</v>
      </c>
      <c r="E1396" s="44" t="str">
        <f t="shared" si="310"/>
        <v>natural gas nonpeaker</v>
      </c>
      <c r="F1396" s="44">
        <f>F670/SUMIFS(F$3:F$722,$B$3:$B$722,$B1396)*SUMIFS(Calculations!$E$3:$E$53,Calculations!$A$3:$A$53,$B1396)</f>
        <v>3.2601409389444516E-2</v>
      </c>
      <c r="G1396" s="44">
        <f>G670/SUMIFS(G$3:G$722,$B$3:$B$722,$B1396)*SUMIFS(Calculations!$E$3:$E$53,Calculations!$A$3:$A$53,$B1396)</f>
        <v>2.9138542413240903E-2</v>
      </c>
      <c r="H1396" s="44">
        <f>H670/SUMIFS(H$3:H$722,$B$3:$B$722,$B1396)*SUMIFS(Calculations!$E$3:$E$53,Calculations!$A$3:$A$53,$B1396)</f>
        <v>2.562607555281235E-2</v>
      </c>
      <c r="I1396" s="44">
        <f>I670/SUMIFS(I$3:I$722,$B$3:$B$722,$B1396)*SUMIFS(Calculations!$E$3:$E$53,Calculations!$A$3:$A$53,$B1396)</f>
        <v>3.1038798232750839E-2</v>
      </c>
      <c r="J1396" s="44">
        <f>J670/SUMIFS(J$3:J$722,$B$3:$B$722,$B1396)*SUMIFS(Calculations!$E$3:$E$53,Calculations!$A$3:$A$53,$B1396)</f>
        <v>3.6309478819014203E-2</v>
      </c>
      <c r="K1396" s="44">
        <f>K670/SUMIFS(K$3:K$722,$B$3:$B$722,$B1396)*SUMIFS(Calculations!$E$3:$E$53,Calculations!$A$3:$A$53,$B1396)</f>
        <v>3.7577370171068096E-2</v>
      </c>
      <c r="L1396" s="44">
        <f>L670/SUMIFS(L$3:L$722,$B$3:$B$722,$B1396)*SUMIFS(Calculations!$E$3:$E$53,Calculations!$A$3:$A$53,$B1396)</f>
        <v>3.8842822781414515E-2</v>
      </c>
      <c r="M1396" s="44">
        <f>M670/SUMIFS(M$3:M$722,$B$3:$B$722,$B1396)*SUMIFS(Calculations!$E$3:$E$53,Calculations!$A$3:$A$53,$B1396)</f>
        <v>6.2268036616180703E-2</v>
      </c>
      <c r="N1396" s="44">
        <f>N670/SUMIFS(N$3:N$722,$B$3:$B$722,$B1396)*SUMIFS(Calculations!$E$3:$E$53,Calculations!$A$3:$A$53,$B1396)</f>
        <v>8.4305099129787509E-2</v>
      </c>
      <c r="O1396" s="44">
        <f>O670/SUMIFS(O$3:O$722,$B$3:$B$722,$B1396)*SUMIFS(Calculations!$E$3:$E$53,Calculations!$A$3:$A$53,$B1396)</f>
        <v>9.0898458853525696E-2</v>
      </c>
      <c r="P1396" s="44">
        <f>P670/SUMIFS(P$3:P$722,$B$3:$B$722,$B1396)*SUMIFS(Calculations!$E$3:$E$53,Calculations!$A$3:$A$53,$B1396)</f>
        <v>9.7326492022328626E-2</v>
      </c>
      <c r="Q1396" s="44">
        <f>Q670/SUMIFS(Q$3:Q$722,$B$3:$B$722,$B1396)*SUMIFS(Calculations!$E$3:$E$53,Calculations!$A$3:$A$53,$B1396)</f>
        <v>8.4926088482773138E-2</v>
      </c>
      <c r="R1396" s="44">
        <f>R670/SUMIFS(R$3:R$722,$B$3:$B$722,$B1396)*SUMIFS(Calculations!$E$3:$E$53,Calculations!$A$3:$A$53,$B1396)</f>
        <v>7.3234657836375464E-2</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4.4738439774488818E-2</v>
      </c>
      <c r="G1398" s="44">
        <f>G672/SUMIFS(G$3:G$722,$B$3:$B$722,$B1398)*SUMIFS(Calculations!$E$3:$E$53,Calculations!$A$3:$A$53,$B1398)</f>
        <v>4.5056563822052809E-2</v>
      </c>
      <c r="H1398" s="44">
        <f>H672/SUMIFS(H$3:H$722,$B$3:$B$722,$B1398)*SUMIFS(Calculations!$E$3:$E$53,Calculations!$A$3:$A$53,$B1398)</f>
        <v>4.5379244474313657E-2</v>
      </c>
      <c r="I1398" s="44">
        <f>I672/SUMIFS(I$3:I$722,$B$3:$B$722,$B1398)*SUMIFS(Calculations!$E$3:$E$53,Calculations!$A$3:$A$53,$B1398)</f>
        <v>4.4775900882958346E-2</v>
      </c>
      <c r="J1398" s="44">
        <f>J672/SUMIFS(J$3:J$722,$B$3:$B$722,$B1398)*SUMIFS(Calculations!$E$3:$E$53,Calculations!$A$3:$A$53,$B1398)</f>
        <v>4.4188390392980892E-2</v>
      </c>
      <c r="K1398" s="44">
        <f>K672/SUMIFS(K$3:K$722,$B$3:$B$722,$B1398)*SUMIFS(Calculations!$E$3:$E$53,Calculations!$A$3:$A$53,$B1398)</f>
        <v>4.4145852122521957E-2</v>
      </c>
      <c r="L1398" s="44">
        <f>L672/SUMIFS(L$3:L$722,$B$3:$B$722,$B1398)*SUMIFS(Calculations!$E$3:$E$53,Calculations!$A$3:$A$53,$B1398)</f>
        <v>4.4103395672839024E-2</v>
      </c>
      <c r="M1398" s="44">
        <f>M672/SUMIFS(M$3:M$722,$B$3:$B$722,$B1398)*SUMIFS(Calculations!$E$3:$E$53,Calculations!$A$3:$A$53,$B1398)</f>
        <v>4.275673659880308E-2</v>
      </c>
      <c r="N1398" s="44">
        <f>N672/SUMIFS(N$3:N$722,$B$3:$B$722,$B1398)*SUMIFS(Calculations!$E$3:$E$53,Calculations!$A$3:$A$53,$B1398)</f>
        <v>4.1489878997913128E-2</v>
      </c>
      <c r="O1398" s="44">
        <f>O672/SUMIFS(O$3:O$722,$B$3:$B$722,$B1398)*SUMIFS(Calculations!$E$3:$E$53,Calculations!$A$3:$A$53,$B1398)</f>
        <v>4.0963101347011012E-2</v>
      </c>
      <c r="P1398" s="44">
        <f>P672/SUMIFS(P$3:P$722,$B$3:$B$722,$B1398)*SUMIFS(Calculations!$E$3:$E$53,Calculations!$A$3:$A$53,$B1398)</f>
        <v>4.0449532490697646E-2</v>
      </c>
      <c r="Q1398" s="44">
        <f>Q672/SUMIFS(Q$3:Q$722,$B$3:$B$722,$B1398)*SUMIFS(Calculations!$E$3:$E$53,Calculations!$A$3:$A$53,$B1398)</f>
        <v>3.9259186340401986E-2</v>
      </c>
      <c r="R1398" s="44">
        <f>R672/SUMIFS(R$3:R$722,$B$3:$B$722,$B1398)*SUMIFS(Calculations!$E$3:$E$53,Calculations!$A$3:$A$53,$B1398)</f>
        <v>3.8136896294195387E-2</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1.4965481236116508E-3</v>
      </c>
      <c r="G1400" s="44">
        <f>G674/SUMIFS(G$3:G$722,$B$3:$B$722,$B1400)*SUMIFS(Calculations!$E$3:$E$53,Calculations!$A$3:$A$53,$B1400)</f>
        <v>1.5071897094348808E-3</v>
      </c>
      <c r="H1400" s="44">
        <f>H674/SUMIFS(H$3:H$722,$B$3:$B$722,$B1400)*SUMIFS(Calculations!$E$3:$E$53,Calculations!$A$3:$A$53,$B1400)</f>
        <v>1.5179837185040602E-3</v>
      </c>
      <c r="I1400" s="44">
        <f>I674/SUMIFS(I$3:I$722,$B$3:$B$722,$B1400)*SUMIFS(Calculations!$E$3:$E$53,Calculations!$A$3:$A$53,$B1400)</f>
        <v>1.4978012373069668E-3</v>
      </c>
      <c r="J1400" s="44">
        <f>J674/SUMIFS(J$3:J$722,$B$3:$B$722,$B1400)*SUMIFS(Calculations!$E$3:$E$53,Calculations!$A$3:$A$53,$B1400)</f>
        <v>1.4781483900952656E-3</v>
      </c>
      <c r="K1400" s="44">
        <f>K674/SUMIFS(K$3:K$722,$B$3:$B$722,$B1400)*SUMIFS(Calculations!$E$3:$E$53,Calculations!$A$3:$A$53,$B1400)</f>
        <v>1.4767254399620491E-3</v>
      </c>
      <c r="L1400" s="44">
        <f>L674/SUMIFS(L$3:L$722,$B$3:$B$722,$B1400)*SUMIFS(Calculations!$E$3:$E$53,Calculations!$A$3:$A$53,$B1400)</f>
        <v>1.4753052268203198E-3</v>
      </c>
      <c r="M1400" s="44">
        <f>M674/SUMIFS(M$3:M$722,$B$3:$B$722,$B1400)*SUMIFS(Calculations!$E$3:$E$53,Calculations!$A$3:$A$53,$B1400)</f>
        <v>1.4302580566339712E-3</v>
      </c>
      <c r="N1400" s="44">
        <f>N674/SUMIFS(N$3:N$722,$B$3:$B$722,$B1400)*SUMIFS(Calculations!$E$3:$E$53,Calculations!$A$3:$A$53,$B1400)</f>
        <v>1.3878803301184362E-3</v>
      </c>
      <c r="O1400" s="44">
        <f>O674/SUMIFS(O$3:O$722,$B$3:$B$722,$B1400)*SUMIFS(Calculations!$E$3:$E$53,Calculations!$A$3:$A$53,$B1400)</f>
        <v>1.3702590606018438E-3</v>
      </c>
      <c r="P1400" s="44">
        <f>P674/SUMIFS(P$3:P$722,$B$3:$B$722,$B1400)*SUMIFS(Calculations!$E$3:$E$53,Calculations!$A$3:$A$53,$B1400)</f>
        <v>1.3530796392332107E-3</v>
      </c>
      <c r="Q1400" s="44">
        <f>Q674/SUMIFS(Q$3:Q$722,$B$3:$B$722,$B1400)*SUMIFS(Calculations!$E$3:$E$53,Calculations!$A$3:$A$53,$B1400)</f>
        <v>1.3132613016547704E-3</v>
      </c>
      <c r="R1400" s="44">
        <f>R674/SUMIFS(R$3:R$722,$B$3:$B$722,$B1400)*SUMIFS(Calculations!$E$3:$E$53,Calculations!$A$3:$A$53,$B1400)</f>
        <v>1.2757195127308695E-3</v>
      </c>
    </row>
    <row r="1401" spans="2:18" ht="15.75" customHeight="1">
      <c r="B1401" s="44" t="s">
        <v>143</v>
      </c>
      <c r="C1401" s="44" t="s">
        <v>522</v>
      </c>
      <c r="D1401" s="44" t="s">
        <v>537</v>
      </c>
      <c r="E1401" s="44" t="str">
        <f t="shared" si="310"/>
        <v>solar PV</v>
      </c>
      <c r="F1401" s="44">
        <f>F675/SUMIFS(F$3:F$722,$B$3:$B$722,$B1401)*SUMIFS(Calculations!$E$3:$E$53,Calculations!$A$3:$A$53,$B1401)</f>
        <v>8.1421422512131705E-4</v>
      </c>
      <c r="G1401" s="44">
        <f>G675/SUMIFS(G$3:G$722,$B$3:$B$722,$B1401)*SUMIFS(Calculations!$E$3:$E$53,Calculations!$A$3:$A$53,$B1401)</f>
        <v>8.7967099312479403E-4</v>
      </c>
      <c r="H1401" s="44">
        <f>H675/SUMIFS(H$3:H$722,$B$3:$B$722,$B1401)*SUMIFS(Calculations!$E$3:$E$53,Calculations!$A$3:$A$53,$B1401)</f>
        <v>9.4606532186537761E-4</v>
      </c>
      <c r="I1401" s="44">
        <f>I675/SUMIFS(I$3:I$722,$B$3:$B$722,$B1401)*SUMIFS(Calculations!$E$3:$E$53,Calculations!$A$3:$A$53,$B1401)</f>
        <v>9.5204207882558436E-4</v>
      </c>
      <c r="J1401" s="44">
        <f>J675/SUMIFS(J$3:J$722,$B$3:$B$722,$B1401)*SUMIFS(Calculations!$E$3:$E$53,Calculations!$A$3:$A$53,$B1401)</f>
        <v>9.578619921560296E-4</v>
      </c>
      <c r="K1401" s="44">
        <f>K675/SUMIFS(K$3:K$722,$B$3:$B$722,$B1401)*SUMIFS(Calculations!$E$3:$E$53,Calculations!$A$3:$A$53,$B1401)</f>
        <v>9.6777849419567611E-4</v>
      </c>
      <c r="L1401" s="44">
        <f>L675/SUMIFS(L$3:L$722,$B$3:$B$722,$B1401)*SUMIFS(Calculations!$E$3:$E$53,Calculations!$A$3:$A$53,$B1401)</f>
        <v>9.7767592221365842E-4</v>
      </c>
      <c r="M1401" s="44">
        <f>M675/SUMIFS(M$3:M$722,$B$3:$B$722,$B1401)*SUMIFS(Calculations!$E$3:$E$53,Calculations!$A$3:$A$53,$B1401)</f>
        <v>9.9007072284292247E-4</v>
      </c>
      <c r="N1401" s="44">
        <f>N675/SUMIFS(N$3:N$722,$B$3:$B$722,$B1401)*SUMIFS(Calculations!$E$3:$E$53,Calculations!$A$3:$A$53,$B1401)</f>
        <v>1.0017310217941922E-3</v>
      </c>
      <c r="O1401" s="44">
        <f>O675/SUMIFS(O$3:O$722,$B$3:$B$722,$B1401)*SUMIFS(Calculations!$E$3:$E$53,Calculations!$A$3:$A$53,$B1401)</f>
        <v>1.085499935005265E-3</v>
      </c>
      <c r="P1401" s="44">
        <f>P675/SUMIFS(P$3:P$722,$B$3:$B$722,$B1401)*SUMIFS(Calculations!$E$3:$E$53,Calculations!$A$3:$A$53,$B1401)</f>
        <v>1.1671683673670987E-3</v>
      </c>
      <c r="Q1401" s="44">
        <f>Q675/SUMIFS(Q$3:Q$722,$B$3:$B$722,$B1401)*SUMIFS(Calculations!$E$3:$E$53,Calculations!$A$3:$A$53,$B1401)</f>
        <v>1.370631349125439E-3</v>
      </c>
      <c r="R1401" s="44">
        <f>R675/SUMIFS(R$3:R$722,$B$3:$B$722,$B1401)*SUMIFS(Calculations!$E$3:$E$53,Calculations!$A$3:$A$53,$B1401)</f>
        <v>1.562461665997706E-3</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1.8041353359889463E-4</v>
      </c>
      <c r="G1403" s="44">
        <f>G677/SUMIFS(G$3:G$722,$B$3:$B$722,$B1403)*SUMIFS(Calculations!$E$3:$E$53,Calculations!$A$3:$A$53,$B1403)</f>
        <v>1.8169640988678271E-4</v>
      </c>
      <c r="H1403" s="44">
        <f>H677/SUMIFS(H$3:H$722,$B$3:$B$722,$B1403)*SUMIFS(Calculations!$E$3:$E$53,Calculations!$A$3:$A$53,$B1403)</f>
        <v>1.8299766127131519E-4</v>
      </c>
      <c r="I1403" s="44">
        <f>I677/SUMIFS(I$3:I$722,$B$3:$B$722,$B1403)*SUMIFS(Calculations!$E$3:$E$53,Calculations!$A$3:$A$53,$B1403)</f>
        <v>1.8056460035458809E-4</v>
      </c>
      <c r="J1403" s="44">
        <f>J677/SUMIFS(J$3:J$722,$B$3:$B$722,$B1403)*SUMIFS(Calculations!$E$3:$E$53,Calculations!$A$3:$A$53,$B1403)</f>
        <v>1.7819538846303498E-4</v>
      </c>
      <c r="K1403" s="44">
        <f>K677/SUMIFS(K$3:K$722,$B$3:$B$722,$B1403)*SUMIFS(Calculations!$E$3:$E$53,Calculations!$A$3:$A$53,$B1403)</f>
        <v>1.7714253127538391E-4</v>
      </c>
      <c r="L1403" s="44">
        <f>L677/SUMIFS(L$3:L$722,$B$3:$B$722,$B1403)*SUMIFS(Calculations!$E$3:$E$53,Calculations!$A$3:$A$53,$B1403)</f>
        <v>1.760916992192486E-4</v>
      </c>
      <c r="M1403" s="44">
        <f>M677/SUMIFS(M$3:M$722,$B$3:$B$722,$B1403)*SUMIFS(Calculations!$E$3:$E$53,Calculations!$A$3:$A$53,$B1403)</f>
        <v>1.698617885774337E-4</v>
      </c>
      <c r="N1403" s="44">
        <f>N677/SUMIFS(N$3:N$722,$B$3:$B$722,$B1403)*SUMIFS(Calculations!$E$3:$E$53,Calculations!$A$3:$A$53,$B1403)</f>
        <v>1.6400105529934073E-4</v>
      </c>
      <c r="O1403" s="44">
        <f>O677/SUMIFS(O$3:O$722,$B$3:$B$722,$B1403)*SUMIFS(Calculations!$E$3:$E$53,Calculations!$A$3:$A$53,$B1403)</f>
        <v>1.6110992793622367E-4</v>
      </c>
      <c r="P1403" s="44">
        <f>P677/SUMIFS(P$3:P$722,$B$3:$B$722,$B1403)*SUMIFS(Calculations!$E$3:$E$53,Calculations!$A$3:$A$53,$B1403)</f>
        <v>1.5829129474100449E-4</v>
      </c>
      <c r="Q1403" s="44">
        <f>Q677/SUMIFS(Q$3:Q$722,$B$3:$B$722,$B1403)*SUMIFS(Calculations!$E$3:$E$53,Calculations!$A$3:$A$53,$B1403)</f>
        <v>1.9343855640637089E-2</v>
      </c>
      <c r="R1403" s="44">
        <f>R677/SUMIFS(R$3:R$722,$B$3:$B$722,$B1403)*SUMIFS(Calculations!$E$3:$E$53,Calculations!$A$3:$A$53,$B1403)</f>
        <v>3.7432516565786687E-2</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0.25824446801977796</v>
      </c>
      <c r="G1435" s="44">
        <f>G709/SUMIFS(G$3:G$722,$B$3:$B$722,$B1435)*SUMIFS(Calculations!$E$3:$E$53,Calculations!$A$3:$A$53,$B1435)</f>
        <v>0.25072328468329824</v>
      </c>
      <c r="H1435" s="44">
        <f>H709/SUMIFS(H$3:H$722,$B$3:$B$722,$B1435)*SUMIFS(Calculations!$E$3:$E$53,Calculations!$A$3:$A$53,$B1435)</f>
        <v>0.24366128122913905</v>
      </c>
      <c r="I1435" s="44">
        <f>I709/SUMIFS(I$3:I$722,$B$3:$B$722,$B1435)*SUMIFS(Calculations!$E$3:$E$53,Calculations!$A$3:$A$53,$B1435)</f>
        <v>0.24639821899148695</v>
      </c>
      <c r="J1435" s="44">
        <f>J709/SUMIFS(J$3:J$722,$B$3:$B$722,$B1435)*SUMIFS(Calculations!$E$3:$E$53,Calculations!$A$3:$A$53,$B1435)</f>
        <v>0.24893680396217391</v>
      </c>
      <c r="K1435" s="44">
        <f>K709/SUMIFS(K$3:K$722,$B$3:$B$722,$B1435)*SUMIFS(Calculations!$E$3:$E$53,Calculations!$A$3:$A$53,$B1435)</f>
        <v>0.2494631754591374</v>
      </c>
      <c r="L1435" s="44">
        <f>L709/SUMIFS(L$3:L$722,$B$3:$B$722,$B1435)*SUMIFS(Calculations!$E$3:$E$53,Calculations!$A$3:$A$53,$B1435)</f>
        <v>0.24997809444969377</v>
      </c>
      <c r="M1435" s="44">
        <f>M709/SUMIFS(M$3:M$722,$B$3:$B$722,$B1435)*SUMIFS(Calculations!$E$3:$E$53,Calculations!$A$3:$A$53,$B1435)</f>
        <v>0.25031149845788647</v>
      </c>
      <c r="N1435" s="44">
        <f>N709/SUMIFS(N$3:N$722,$B$3:$B$722,$B1435)*SUMIFS(Calculations!$E$3:$E$53,Calculations!$A$3:$A$53,$B1435)</f>
        <v>0.25064120951727686</v>
      </c>
      <c r="O1435" s="44">
        <f>O709/SUMIFS(O$3:O$722,$B$3:$B$722,$B1435)*SUMIFS(Calculations!$E$3:$E$53,Calculations!$A$3:$A$53,$B1435)</f>
        <v>0.24563181270321952</v>
      </c>
      <c r="P1435" s="44">
        <f>P709/SUMIFS(P$3:P$722,$B$3:$B$722,$B1435)*SUMIFS(Calculations!$E$3:$E$53,Calculations!$A$3:$A$53,$B1435)</f>
        <v>0.24038514951031895</v>
      </c>
      <c r="Q1435" s="44">
        <f>Q709/SUMIFS(Q$3:Q$722,$B$3:$B$722,$B1435)*SUMIFS(Calculations!$E$3:$E$53,Calculations!$A$3:$A$53,$B1435)</f>
        <v>0.24087979101219006</v>
      </c>
      <c r="R1435" s="44">
        <f>R709/SUMIFS(R$3:R$722,$B$3:$B$722,$B1435)*SUMIFS(Calculations!$E$3:$E$53,Calculations!$A$3:$A$53,$B1435)</f>
        <v>0.24137876689576573</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5.2657132131553154E-3</v>
      </c>
      <c r="G1438" s="44">
        <f>G712/SUMIFS(G$3:G$722,$B$3:$B$722,$B1438)*SUMIFS(Calculations!$E$3:$E$53,Calculations!$A$3:$A$53,$B1438)</f>
        <v>5.0999120334637394E-3</v>
      </c>
      <c r="H1438" s="44">
        <f>H712/SUMIFS(H$3:H$722,$B$3:$B$722,$B1438)*SUMIFS(Calculations!$E$3:$E$53,Calculations!$A$3:$A$53,$B1438)</f>
        <v>4.9442332723828265E-3</v>
      </c>
      <c r="I1438" s="44">
        <f>I712/SUMIFS(I$3:I$722,$B$3:$B$722,$B1438)*SUMIFS(Calculations!$E$3:$E$53,Calculations!$A$3:$A$53,$B1438)</f>
        <v>4.7583365334570452E-3</v>
      </c>
      <c r="J1438" s="44">
        <f>J712/SUMIFS(J$3:J$722,$B$3:$B$722,$B1438)*SUMIFS(Calculations!$E$3:$E$53,Calculations!$A$3:$A$53,$B1438)</f>
        <v>4.5859122006757722E-3</v>
      </c>
      <c r="K1438" s="44">
        <f>K712/SUMIFS(K$3:K$722,$B$3:$B$722,$B1438)*SUMIFS(Calculations!$E$3:$E$53,Calculations!$A$3:$A$53,$B1438)</f>
        <v>4.535474604740462E-3</v>
      </c>
      <c r="L1438" s="44">
        <f>L712/SUMIFS(L$3:L$722,$B$3:$B$722,$B1438)*SUMIFS(Calculations!$E$3:$E$53,Calculations!$A$3:$A$53,$B1438)</f>
        <v>4.4861344027444924E-3</v>
      </c>
      <c r="M1438" s="44">
        <f>M712/SUMIFS(M$3:M$722,$B$3:$B$722,$B1438)*SUMIFS(Calculations!$E$3:$E$53,Calculations!$A$3:$A$53,$B1438)</f>
        <v>4.4611507076373954E-3</v>
      </c>
      <c r="N1438" s="44">
        <f>N712/SUMIFS(N$3:N$722,$B$3:$B$722,$B1438)*SUMIFS(Calculations!$E$3:$E$53,Calculations!$A$3:$A$53,$B1438)</f>
        <v>4.436443744377112E-3</v>
      </c>
      <c r="O1438" s="44">
        <f>O712/SUMIFS(O$3:O$722,$B$3:$B$722,$B1438)*SUMIFS(Calculations!$E$3:$E$53,Calculations!$A$3:$A$53,$B1438)</f>
        <v>4.5390775961150782E-3</v>
      </c>
      <c r="P1438" s="44">
        <f>P712/SUMIFS(P$3:P$722,$B$3:$B$722,$B1438)*SUMIFS(Calculations!$E$3:$E$53,Calculations!$A$3:$A$53,$B1438)</f>
        <v>4.6465726244083235E-3</v>
      </c>
      <c r="Q1438" s="44">
        <f>Q712/SUMIFS(Q$3:Q$722,$B$3:$B$722,$B1438)*SUMIFS(Calculations!$E$3:$E$53,Calculations!$A$3:$A$53,$B1438)</f>
        <v>4.6668420154913261E-3</v>
      </c>
      <c r="R1438" s="44">
        <f>R712/SUMIFS(R$3:R$722,$B$3:$B$722,$B1438)*SUMIFS(Calculations!$E$3:$E$53,Calculations!$A$3:$A$53,$B1438)</f>
        <v>4.6872890206191295E-3</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2.7013394107913889E-2</v>
      </c>
      <c r="G1440" s="44">
        <f>G714/SUMIFS(G$3:G$722,$B$3:$B$722,$B1440)*SUMIFS(Calculations!$E$3:$E$53,Calculations!$A$3:$A$53,$B1440)</f>
        <v>3.5068419489786777E-2</v>
      </c>
      <c r="H1440" s="44">
        <f>H714/SUMIFS(H$3:H$722,$B$3:$B$722,$B1440)*SUMIFS(Calculations!$E$3:$E$53,Calculations!$A$3:$A$53,$B1440)</f>
        <v>4.263167310630489E-2</v>
      </c>
      <c r="I1440" s="44">
        <f>I714/SUMIFS(I$3:I$722,$B$3:$B$722,$B1440)*SUMIFS(Calculations!$E$3:$E$53,Calculations!$A$3:$A$53,$B1440)</f>
        <v>4.1040694938484661E-2</v>
      </c>
      <c r="J1440" s="44">
        <f>J714/SUMIFS(J$3:J$722,$B$3:$B$722,$B1440)*SUMIFS(Calculations!$E$3:$E$53,Calculations!$A$3:$A$53,$B1440)</f>
        <v>3.9565018976436182E-2</v>
      </c>
      <c r="K1440" s="44">
        <f>K714/SUMIFS(K$3:K$722,$B$3:$B$722,$B1440)*SUMIFS(Calculations!$E$3:$E$53,Calculations!$A$3:$A$53,$B1440)</f>
        <v>3.9181628256937065E-2</v>
      </c>
      <c r="L1440" s="44">
        <f>L714/SUMIFS(L$3:L$722,$B$3:$B$722,$B1440)*SUMIFS(Calculations!$E$3:$E$53,Calculations!$A$3:$A$53,$B1440)</f>
        <v>3.8806579145402705E-2</v>
      </c>
      <c r="M1440" s="44">
        <f>M714/SUMIFS(M$3:M$722,$B$3:$B$722,$B1440)*SUMIFS(Calculations!$E$3:$E$53,Calculations!$A$3:$A$53,$B1440)</f>
        <v>3.8595950618316027E-2</v>
      </c>
      <c r="N1440" s="44">
        <f>N714/SUMIFS(N$3:N$722,$B$3:$B$722,$B1440)*SUMIFS(Calculations!$E$3:$E$53,Calculations!$A$3:$A$53,$B1440)</f>
        <v>3.838765511767088E-2</v>
      </c>
      <c r="O1440" s="44">
        <f>O714/SUMIFS(O$3:O$722,$B$3:$B$722,$B1440)*SUMIFS(Calculations!$E$3:$E$53,Calculations!$A$3:$A$53,$B1440)</f>
        <v>4.3571272063731521E-2</v>
      </c>
      <c r="P1440" s="44">
        <f>P714/SUMIFS(P$3:P$722,$B$3:$B$722,$B1440)*SUMIFS(Calculations!$E$3:$E$53,Calculations!$A$3:$A$53,$B1440)</f>
        <v>4.9000407196462967E-2</v>
      </c>
      <c r="Q1440" s="44">
        <f>Q714/SUMIFS(Q$3:Q$722,$B$3:$B$722,$B1440)*SUMIFS(Calculations!$E$3:$E$53,Calculations!$A$3:$A$53,$B1440)</f>
        <v>4.8557862391221375E-2</v>
      </c>
      <c r="R1440" s="44">
        <f>R714/SUMIFS(R$3:R$722,$B$3:$B$722,$B1440)*SUMIFS(Calculations!$E$3:$E$53,Calculations!$A$3:$A$53,$B1440)</f>
        <v>4.8111439710589093E-2</v>
      </c>
    </row>
    <row r="1441" spans="2:18" ht="15.75" customHeight="1">
      <c r="B1441" s="44" t="s">
        <v>151</v>
      </c>
      <c r="C1441" s="44" t="s">
        <v>522</v>
      </c>
      <c r="D1441" s="44" t="s">
        <v>532</v>
      </c>
      <c r="E1441" s="44" t="str">
        <f t="shared" si="311"/>
        <v>natural gas nonpeaker</v>
      </c>
      <c r="F1441" s="44">
        <f>F715/SUMIFS(F$3:F$722,$B$3:$B$722,$B1441)*SUMIFS(Calculations!$E$3:$E$53,Calculations!$A$3:$A$53,$B1441)</f>
        <v>4.682756949251984E-3</v>
      </c>
      <c r="G1441" s="44">
        <f>G715/SUMIFS(G$3:G$722,$B$3:$B$722,$B1441)*SUMIFS(Calculations!$E$3:$E$53,Calculations!$A$3:$A$53,$B1441)</f>
        <v>4.3488844214403036E-3</v>
      </c>
      <c r="H1441" s="44">
        <f>H715/SUMIFS(H$3:H$722,$B$3:$B$722,$B1441)*SUMIFS(Calculations!$E$3:$E$53,Calculations!$A$3:$A$53,$B1441)</f>
        <v>4.0353953281457768E-3</v>
      </c>
      <c r="I1441" s="44">
        <f>I715/SUMIFS(I$3:I$722,$B$3:$B$722,$B1441)*SUMIFS(Calculations!$E$3:$E$53,Calculations!$A$3:$A$53,$B1441)</f>
        <v>3.1131835089666924E-3</v>
      </c>
      <c r="J1441" s="44">
        <f>J715/SUMIFS(J$3:J$722,$B$3:$B$722,$B1441)*SUMIFS(Calculations!$E$3:$E$53,Calculations!$A$3:$A$53,$B1441)</f>
        <v>2.2578067093314792E-3</v>
      </c>
      <c r="K1441" s="44">
        <f>K715/SUMIFS(K$3:K$722,$B$3:$B$722,$B1441)*SUMIFS(Calculations!$E$3:$E$53,Calculations!$A$3:$A$53,$B1441)</f>
        <v>2.1708017879619288E-3</v>
      </c>
      <c r="L1441" s="44">
        <f>L715/SUMIFS(L$3:L$722,$B$3:$B$722,$B1441)*SUMIFS(Calculations!$E$3:$E$53,Calculations!$A$3:$A$53,$B1441)</f>
        <v>2.0856898726255425E-3</v>
      </c>
      <c r="M1441" s="44">
        <f>M715/SUMIFS(M$3:M$722,$B$3:$B$722,$B1441)*SUMIFS(Calculations!$E$3:$E$53,Calculations!$A$3:$A$53,$B1441)</f>
        <v>1.979463231801923E-3</v>
      </c>
      <c r="N1441" s="44">
        <f>N715/SUMIFS(N$3:N$722,$B$3:$B$722,$B1441)*SUMIFS(Calculations!$E$3:$E$53,Calculations!$A$3:$A$53,$B1441)</f>
        <v>1.8744132101441156E-3</v>
      </c>
      <c r="O1441" s="44">
        <f>O715/SUMIFS(O$3:O$722,$B$3:$B$722,$B1441)*SUMIFS(Calculations!$E$3:$E$53,Calculations!$A$3:$A$53,$B1441)</f>
        <v>1.5589513116285507E-3</v>
      </c>
      <c r="P1441" s="44">
        <f>P715/SUMIFS(P$3:P$722,$B$3:$B$722,$B1441)*SUMIFS(Calculations!$E$3:$E$53,Calculations!$A$3:$A$53,$B1441)</f>
        <v>1.2285477933727123E-3</v>
      </c>
      <c r="Q1441" s="44">
        <f>Q715/SUMIFS(Q$3:Q$722,$B$3:$B$722,$B1441)*SUMIFS(Calculations!$E$3:$E$53,Calculations!$A$3:$A$53,$B1441)</f>
        <v>1.1345835003332186E-3</v>
      </c>
      <c r="R1441" s="44">
        <f>R715/SUMIFS(R$3:R$722,$B$3:$B$722,$B1441)*SUMIFS(Calculations!$E$3:$E$53,Calculations!$A$3:$A$53,$B1441)</f>
        <v>1.0397958289255558E-3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3.8323023153009031E-6</v>
      </c>
      <c r="N1442" s="44">
        <f>N716/SUMIFS(N$3:N$722,$B$3:$B$722,$B1442)*SUMIFS(Calculations!$E$3:$E$53,Calculations!$A$3:$A$53,$B1442)</f>
        <v>7.6221561419890639E-6</v>
      </c>
      <c r="O1442" s="44">
        <f>O716/SUMIFS(O$3:O$722,$B$3:$B$722,$B1442)*SUMIFS(Calculations!$E$3:$E$53,Calculations!$A$3:$A$53,$B1442)</f>
        <v>3.8992445494258234E-6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3.0527789986467363E-5</v>
      </c>
      <c r="G1446" s="44">
        <f>G720/SUMIFS(G$3:G$722,$B$3:$B$722,$B1446)*SUMIFS(Calculations!$E$3:$E$53,Calculations!$A$3:$A$53,$B1446)</f>
        <v>3.8623068711917232E-5</v>
      </c>
      <c r="H1446" s="44">
        <f>H720/SUMIFS(H$3:H$722,$B$3:$B$722,$B1446)*SUMIFS(Calculations!$E$3:$E$53,Calculations!$A$3:$A$53,$B1446)</f>
        <v>4.6224118143091708E-5</v>
      </c>
      <c r="I1446" s="44">
        <f>I720/SUMIFS(I$3:I$722,$B$3:$B$722,$B1446)*SUMIFS(Calculations!$E$3:$E$53,Calculations!$A$3:$A$53,$B1446)</f>
        <v>5.561444611605691E-5</v>
      </c>
      <c r="J1446" s="44">
        <f>J720/SUMIFS(J$3:J$722,$B$3:$B$722,$B1446)*SUMIFS(Calculations!$E$3:$E$53,Calculations!$A$3:$A$53,$B1446)</f>
        <v>6.4324233305934823E-5</v>
      </c>
      <c r="K1446" s="44">
        <f>K720/SUMIFS(K$3:K$722,$B$3:$B$722,$B1446)*SUMIFS(Calculations!$E$3:$E$53,Calculations!$A$3:$A$53,$B1446)</f>
        <v>7.7099189214390455E-5</v>
      </c>
      <c r="L1446" s="44">
        <f>L720/SUMIFS(L$3:L$722,$B$3:$B$722,$B1446)*SUMIFS(Calculations!$E$3:$E$53,Calculations!$A$3:$A$53,$B1446)</f>
        <v>8.9596194539965965E-5</v>
      </c>
      <c r="M1446" s="44">
        <f>M720/SUMIFS(M$3:M$722,$B$3:$B$722,$B1446)*SUMIFS(Calculations!$E$3:$E$53,Calculations!$A$3:$A$53,$B1446)</f>
        <v>1.0596030734842084E-4</v>
      </c>
      <c r="N1446" s="44">
        <f>N720/SUMIFS(N$3:N$722,$B$3:$B$722,$B1446)*SUMIFS(Calculations!$E$3:$E$53,Calculations!$A$3:$A$53,$B1446)</f>
        <v>1.2214316309543932E-4</v>
      </c>
      <c r="O1446" s="44">
        <f>O720/SUMIFS(O$3:O$722,$B$3:$B$722,$B1446)*SUMIFS(Calculations!$E$3:$E$53,Calculations!$A$3:$A$53,$B1446)</f>
        <v>1.4478169727322808E-4</v>
      </c>
      <c r="P1446" s="44">
        <f>P720/SUMIFS(P$3:P$722,$B$3:$B$722,$B1446)*SUMIFS(Calculations!$E$3:$E$53,Calculations!$A$3:$A$53,$B1446)</f>
        <v>1.6849248889558744E-4</v>
      </c>
      <c r="Q1446" s="44">
        <f>Q720/SUMIFS(Q$3:Q$722,$B$3:$B$722,$B1446)*SUMIFS(Calculations!$E$3:$E$53,Calculations!$A$3:$A$53,$B1446)</f>
        <v>1.9083145557541203E-4</v>
      </c>
      <c r="R1446" s="44">
        <f>R720/SUMIFS(R$3:R$722,$B$3:$B$722,$B1446)*SUMIFS(Calculations!$E$3:$E$53,Calculations!$A$3:$A$53,$B1446)</f>
        <v>2.1336617131412306E-4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1.3252619001367046E-3</v>
      </c>
      <c r="G1448" s="44">
        <f>G722/SUMIFS(G$3:G$722,$B$3:$B$722,$B1448)*SUMIFS(Calculations!$E$3:$E$53,Calculations!$A$3:$A$53,$B1448)</f>
        <v>1.2829982835213423E-3</v>
      </c>
      <c r="H1448" s="44">
        <f>H722/SUMIFS(H$3:H$722,$B$3:$B$722,$B1448)*SUMIFS(Calculations!$E$3:$E$53,Calculations!$A$3:$A$53,$B1448)</f>
        <v>1.2433149261066505E-3</v>
      </c>
      <c r="I1448" s="44">
        <f>I722/SUMIFS(I$3:I$722,$B$3:$B$722,$B1448)*SUMIFS(Calculations!$E$3:$E$53,Calculations!$A$3:$A$53,$B1448)</f>
        <v>1.1960735617108998E-3</v>
      </c>
      <c r="J1448" s="44">
        <f>J722/SUMIFS(J$3:J$722,$B$3:$B$722,$B1448)*SUMIFS(Calculations!$E$3:$E$53,Calculations!$A$3:$A$53,$B1448)</f>
        <v>1.1522558982990285E-3</v>
      </c>
      <c r="K1448" s="44">
        <f>K722/SUMIFS(K$3:K$722,$B$3:$B$722,$B1448)*SUMIFS(Calculations!$E$3:$E$53,Calculations!$A$3:$A$53,$B1448)</f>
        <v>1.13394268223109E-3</v>
      </c>
      <c r="L1448" s="44">
        <f>L722/SUMIFS(L$3:L$722,$B$3:$B$722,$B1448)*SUMIFS(Calculations!$E$3:$E$53,Calculations!$A$3:$A$53,$B1448)</f>
        <v>1.1160279152158893E-3</v>
      </c>
      <c r="M1448" s="44">
        <f>M722/SUMIFS(M$3:M$722,$B$3:$B$722,$B1448)*SUMIFS(Calculations!$E$3:$E$53,Calculations!$A$3:$A$53,$B1448)</f>
        <v>1.1042663549168115E-3</v>
      </c>
      <c r="N1448" s="44">
        <f>N722/SUMIFS(N$3:N$722,$B$3:$B$722,$B1448)*SUMIFS(Calculations!$E$3:$E$53,Calculations!$A$3:$A$53,$B1448)</f>
        <v>1.092635071515887E-3</v>
      </c>
      <c r="O1448" s="44">
        <f>O722/SUMIFS(O$3:O$722,$B$3:$B$722,$B1448)*SUMIFS(Calculations!$E$3:$E$53,Calculations!$A$3:$A$53,$B1448)</f>
        <v>1.112327363704999E-3</v>
      </c>
      <c r="P1448" s="44">
        <f>P722/SUMIFS(P$3:P$722,$B$3:$B$722,$B1448)*SUMIFS(Calculations!$E$3:$E$53,Calculations!$A$3:$A$53,$B1448)</f>
        <v>1.132952366763755E-3</v>
      </c>
      <c r="Q1448" s="44">
        <f>Q722/SUMIFS(Q$3:Q$722,$B$3:$B$722,$B1448)*SUMIFS(Calculations!$E$3:$E$53,Calculations!$A$3:$A$53,$B1448)</f>
        <v>1.1322116054109279E-3</v>
      </c>
      <c r="R1448" s="44">
        <f>R722/SUMIFS(R$3:R$722,$B$3:$B$722,$B1448)*SUMIFS(Calculations!$E$3:$E$53,Calculations!$A$3:$A$53,$B1448)</f>
        <v>1.1314643530086377E-3</v>
      </c>
    </row>
    <row r="1449" spans="2:18" ht="15.75" customHeight="1">
      <c r="B1449" s="44" t="s">
        <v>484</v>
      </c>
      <c r="F1449" s="70">
        <f t="shared" ref="F1449:R1449" si="312">SUM(F729:F1448)</f>
        <v>1</v>
      </c>
      <c r="G1449" s="70">
        <f t="shared" si="312"/>
        <v>0.99999999999999978</v>
      </c>
      <c r="H1449" s="70">
        <f t="shared" si="312"/>
        <v>0.99999999999999989</v>
      </c>
      <c r="I1449" s="70">
        <f t="shared" si="312"/>
        <v>0.99999999999999989</v>
      </c>
      <c r="J1449" s="70">
        <f t="shared" si="312"/>
        <v>1.0000000000000002</v>
      </c>
      <c r="K1449" s="70">
        <f t="shared" si="312"/>
        <v>1</v>
      </c>
      <c r="L1449" s="70">
        <f t="shared" si="312"/>
        <v>1</v>
      </c>
      <c r="M1449" s="70">
        <f t="shared" si="312"/>
        <v>1.0000000000000002</v>
      </c>
      <c r="N1449" s="70">
        <f t="shared" si="312"/>
        <v>1.0000000000000002</v>
      </c>
      <c r="O1449" s="70">
        <f t="shared" si="312"/>
        <v>1.0000000000000002</v>
      </c>
      <c r="P1449" s="70">
        <f t="shared" si="312"/>
        <v>1</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MT</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MT</v>
      </c>
      <c r="C7" s="1">
        <f t="shared" ref="C7:AE7" si="3">SUMIFS(C$20:C$119,$B$20:$B$119,$B$7,$A$20:$A$119,$A$7)</f>
        <v>11373538</v>
      </c>
      <c r="D7" s="1">
        <f t="shared" si="3"/>
        <v>13562541</v>
      </c>
      <c r="E7" s="1">
        <f t="shared" si="3"/>
        <v>11179025</v>
      </c>
      <c r="F7" s="1">
        <f t="shared" si="3"/>
        <v>9308690</v>
      </c>
      <c r="G7" s="1">
        <f t="shared" si="3"/>
        <v>10365981</v>
      </c>
      <c r="H7" s="1">
        <f t="shared" si="3"/>
        <v>10856760</v>
      </c>
      <c r="I7" s="1">
        <f t="shared" si="3"/>
        <v>11352244</v>
      </c>
      <c r="J7" s="1">
        <f t="shared" si="3"/>
        <v>15240973</v>
      </c>
      <c r="K7" s="1">
        <f t="shared" si="3"/>
        <v>12684082</v>
      </c>
      <c r="L7" s="1">
        <f t="shared" si="3"/>
        <v>16469590</v>
      </c>
      <c r="M7" s="1">
        <f t="shared" si="3"/>
        <v>10102981</v>
      </c>
      <c r="N7" s="1">
        <f t="shared" si="3"/>
        <v>11564270</v>
      </c>
      <c r="O7" s="1">
        <f t="shared" si="3"/>
        <v>11243329</v>
      </c>
      <c r="P7" s="1">
        <f t="shared" si="3"/>
        <v>11999804</v>
      </c>
      <c r="Q7" s="1">
        <f t="shared" si="3"/>
        <v>12206457</v>
      </c>
      <c r="R7" s="1">
        <f t="shared" si="3"/>
        <v>12925428</v>
      </c>
      <c r="S7" s="1">
        <f t="shared" si="3"/>
        <v>12658405</v>
      </c>
      <c r="T7" s="1">
        <f t="shared" si="3"/>
        <v>11993603</v>
      </c>
      <c r="U7" s="1">
        <f t="shared" si="3"/>
        <v>12648765</v>
      </c>
      <c r="V7" s="1">
        <f t="shared" si="3"/>
        <v>10835220</v>
      </c>
      <c r="W7" s="1">
        <f t="shared" si="3"/>
        <v>14602114</v>
      </c>
      <c r="X7" s="1">
        <f t="shared" si="3"/>
        <v>15022823</v>
      </c>
      <c r="Y7" s="1">
        <f t="shared" si="3"/>
        <v>12769007</v>
      </c>
      <c r="Z7" s="1">
        <f t="shared" si="3"/>
        <v>12312424</v>
      </c>
      <c r="AA7" s="1">
        <f t="shared" si="3"/>
        <v>14165750</v>
      </c>
      <c r="AB7" s="1">
        <f t="shared" si="3"/>
        <v>13893533</v>
      </c>
      <c r="AC7" s="1">
        <f t="shared" si="3"/>
        <v>12825852</v>
      </c>
      <c r="AD7" s="1">
        <f t="shared" si="3"/>
        <v>12703358</v>
      </c>
      <c r="AE7" s="1">
        <f t="shared" si="3"/>
        <v>11935501</v>
      </c>
      <c r="AF7" s="48">
        <f>AVERAGE(U7:AE7)</f>
        <v>13064940.636363637</v>
      </c>
      <c r="AG7" s="48">
        <f t="shared" ref="AG7:BK7" si="4">AF7</f>
        <v>13064940.636363637</v>
      </c>
      <c r="AH7" s="48">
        <f t="shared" si="4"/>
        <v>13064940.636363637</v>
      </c>
      <c r="AI7" s="48">
        <f t="shared" si="4"/>
        <v>13064940.636363637</v>
      </c>
      <c r="AJ7" s="48">
        <f t="shared" si="4"/>
        <v>13064940.636363637</v>
      </c>
      <c r="AK7" s="48">
        <f t="shared" si="4"/>
        <v>13064940.636363637</v>
      </c>
      <c r="AL7" s="48">
        <f t="shared" si="4"/>
        <v>13064940.636363637</v>
      </c>
      <c r="AM7" s="48">
        <f t="shared" si="4"/>
        <v>13064940.636363637</v>
      </c>
      <c r="AN7" s="48">
        <f t="shared" si="4"/>
        <v>13064940.636363637</v>
      </c>
      <c r="AO7" s="48">
        <f t="shared" si="4"/>
        <v>13064940.636363637</v>
      </c>
      <c r="AP7" s="48">
        <f t="shared" si="4"/>
        <v>13064940.636363637</v>
      </c>
      <c r="AQ7" s="48">
        <f t="shared" si="4"/>
        <v>13064940.636363637</v>
      </c>
      <c r="AR7" s="48">
        <f t="shared" si="4"/>
        <v>13064940.636363637</v>
      </c>
      <c r="AS7" s="48">
        <f t="shared" si="4"/>
        <v>13064940.636363637</v>
      </c>
      <c r="AT7" s="48">
        <f t="shared" si="4"/>
        <v>13064940.636363637</v>
      </c>
      <c r="AU7" s="48">
        <f t="shared" si="4"/>
        <v>13064940.636363637</v>
      </c>
      <c r="AV7" s="48">
        <f t="shared" si="4"/>
        <v>13064940.636363637</v>
      </c>
      <c r="AW7" s="48">
        <f t="shared" si="4"/>
        <v>13064940.636363637</v>
      </c>
      <c r="AX7" s="48">
        <f t="shared" si="4"/>
        <v>13064940.636363637</v>
      </c>
      <c r="AY7" s="48">
        <f t="shared" si="4"/>
        <v>13064940.636363637</v>
      </c>
      <c r="AZ7" s="48">
        <f t="shared" si="4"/>
        <v>13064940.636363637</v>
      </c>
      <c r="BA7" s="48">
        <f t="shared" si="4"/>
        <v>13064940.636363637</v>
      </c>
      <c r="BB7" s="48">
        <f t="shared" si="4"/>
        <v>13064940.636363637</v>
      </c>
      <c r="BC7" s="48">
        <f t="shared" si="4"/>
        <v>13064940.636363637</v>
      </c>
      <c r="BD7" s="48">
        <f t="shared" si="4"/>
        <v>13064940.636363637</v>
      </c>
      <c r="BE7" s="48">
        <f t="shared" si="4"/>
        <v>13064940.636363637</v>
      </c>
      <c r="BF7" s="48">
        <f t="shared" si="4"/>
        <v>13064940.636363637</v>
      </c>
      <c r="BG7" s="48">
        <f t="shared" si="4"/>
        <v>13064940.636363637</v>
      </c>
      <c r="BH7" s="48">
        <f t="shared" si="4"/>
        <v>13064940.636363637</v>
      </c>
      <c r="BI7" s="48">
        <f t="shared" si="4"/>
        <v>13064940.636363637</v>
      </c>
      <c r="BJ7" s="48">
        <f t="shared" si="4"/>
        <v>13064940.636363637</v>
      </c>
      <c r="BK7" s="48">
        <f t="shared" si="4"/>
        <v>13064940.636363637</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MT</v>
      </c>
      <c r="C10" s="29">
        <f t="shared" ref="C10:AE10" si="6">SUMIFS(C$122:C$219,$B$122:$B$219,$B$6,$A$122:$A$219,$A$6)</f>
        <v>47054</v>
      </c>
      <c r="D10" s="29">
        <f t="shared" si="6"/>
        <v>25432</v>
      </c>
      <c r="E10" s="29">
        <f t="shared" si="6"/>
        <v>17091</v>
      </c>
      <c r="F10" s="29">
        <f t="shared" si="6"/>
        <v>3040</v>
      </c>
      <c r="G10" s="29">
        <f t="shared" si="6"/>
        <v>0</v>
      </c>
      <c r="H10" s="29">
        <f t="shared" si="6"/>
        <v>0</v>
      </c>
      <c r="I10" s="29">
        <f t="shared" si="6"/>
        <v>38140</v>
      </c>
      <c r="J10" s="29">
        <f t="shared" si="6"/>
        <v>14176</v>
      </c>
      <c r="K10" s="29">
        <f t="shared" si="6"/>
        <v>26840</v>
      </c>
      <c r="L10" s="29">
        <f t="shared" si="6"/>
        <v>18826</v>
      </c>
      <c r="M10" s="29">
        <f t="shared" si="6"/>
        <v>257</v>
      </c>
      <c r="N10" s="29">
        <f t="shared" si="6"/>
        <v>0</v>
      </c>
      <c r="O10" s="29">
        <f t="shared" si="6"/>
        <v>52103</v>
      </c>
      <c r="P10" s="29">
        <f t="shared" si="6"/>
        <v>11070</v>
      </c>
      <c r="Q10" s="29">
        <f t="shared" si="6"/>
        <v>40136</v>
      </c>
      <c r="R10" s="29">
        <f t="shared" si="6"/>
        <v>109021</v>
      </c>
      <c r="S10" s="29">
        <f t="shared" si="6"/>
        <v>85520</v>
      </c>
      <c r="T10" s="29">
        <f t="shared" si="6"/>
        <v>94523</v>
      </c>
      <c r="U10" s="29">
        <f t="shared" si="6"/>
        <v>241397</v>
      </c>
      <c r="V10" s="29">
        <f t="shared" si="6"/>
        <v>215729</v>
      </c>
      <c r="W10" s="29">
        <f t="shared" si="6"/>
        <v>250017</v>
      </c>
      <c r="X10" s="29">
        <f t="shared" si="6"/>
        <v>41278</v>
      </c>
      <c r="Y10" s="29">
        <f t="shared" si="6"/>
        <v>168522</v>
      </c>
      <c r="Z10" s="29">
        <f t="shared" si="6"/>
        <v>58392</v>
      </c>
      <c r="AA10" s="29">
        <f t="shared" si="6"/>
        <v>82559</v>
      </c>
      <c r="AB10" s="29">
        <f t="shared" si="6"/>
        <v>136441</v>
      </c>
      <c r="AC10" s="29">
        <f t="shared" si="6"/>
        <v>167205</v>
      </c>
      <c r="AD10" s="29">
        <f t="shared" si="6"/>
        <v>262928</v>
      </c>
      <c r="AE10" s="29">
        <f t="shared" si="6"/>
        <v>55597</v>
      </c>
      <c r="AF10" s="35">
        <f t="shared" ref="AF10:BK10" si="7">AE10</f>
        <v>55597</v>
      </c>
      <c r="AG10" s="35">
        <f t="shared" si="7"/>
        <v>55597</v>
      </c>
      <c r="AH10" s="35">
        <f t="shared" si="7"/>
        <v>55597</v>
      </c>
      <c r="AI10" s="35">
        <f t="shared" si="7"/>
        <v>55597</v>
      </c>
      <c r="AJ10" s="35">
        <f t="shared" si="7"/>
        <v>55597</v>
      </c>
      <c r="AK10" s="35">
        <f t="shared" si="7"/>
        <v>55597</v>
      </c>
      <c r="AL10" s="35">
        <f t="shared" si="7"/>
        <v>55597</v>
      </c>
      <c r="AM10" s="35">
        <f t="shared" si="7"/>
        <v>55597</v>
      </c>
      <c r="AN10" s="35">
        <f t="shared" si="7"/>
        <v>55597</v>
      </c>
      <c r="AO10" s="35">
        <f t="shared" si="7"/>
        <v>55597</v>
      </c>
      <c r="AP10" s="35">
        <f t="shared" si="7"/>
        <v>55597</v>
      </c>
      <c r="AQ10" s="35">
        <f t="shared" si="7"/>
        <v>55597</v>
      </c>
      <c r="AR10" s="35">
        <f t="shared" si="7"/>
        <v>55597</v>
      </c>
      <c r="AS10" s="35">
        <f t="shared" si="7"/>
        <v>55597</v>
      </c>
      <c r="AT10" s="35">
        <f t="shared" si="7"/>
        <v>55597</v>
      </c>
      <c r="AU10" s="35">
        <f t="shared" si="7"/>
        <v>55597</v>
      </c>
      <c r="AV10" s="35">
        <f t="shared" si="7"/>
        <v>55597</v>
      </c>
      <c r="AW10" s="35">
        <f t="shared" si="7"/>
        <v>55597</v>
      </c>
      <c r="AX10" s="35">
        <f t="shared" si="7"/>
        <v>55597</v>
      </c>
      <c r="AY10" s="35">
        <f t="shared" si="7"/>
        <v>55597</v>
      </c>
      <c r="AZ10" s="35">
        <f t="shared" si="7"/>
        <v>55597</v>
      </c>
      <c r="BA10" s="35">
        <f t="shared" si="7"/>
        <v>55597</v>
      </c>
      <c r="BB10" s="35">
        <f t="shared" si="7"/>
        <v>55597</v>
      </c>
      <c r="BC10" s="35">
        <f t="shared" si="7"/>
        <v>55597</v>
      </c>
      <c r="BD10" s="35">
        <f t="shared" si="7"/>
        <v>55597</v>
      </c>
      <c r="BE10" s="35">
        <f t="shared" si="7"/>
        <v>55597</v>
      </c>
      <c r="BF10" s="35">
        <f t="shared" si="7"/>
        <v>55597</v>
      </c>
      <c r="BG10" s="35">
        <f t="shared" si="7"/>
        <v>55597</v>
      </c>
      <c r="BH10" s="35">
        <f t="shared" si="7"/>
        <v>55597</v>
      </c>
      <c r="BI10" s="35">
        <f t="shared" si="7"/>
        <v>55597</v>
      </c>
      <c r="BJ10" s="35">
        <f t="shared" si="7"/>
        <v>55597</v>
      </c>
      <c r="BK10" s="35">
        <f t="shared" si="7"/>
        <v>55597</v>
      </c>
    </row>
    <row r="11" spans="1:63">
      <c r="A11" s="1" t="s">
        <v>546</v>
      </c>
      <c r="B11" s="29" t="str">
        <f>About!B2</f>
        <v>MT</v>
      </c>
      <c r="C11" s="29">
        <f t="shared" ref="C11:AE11" si="8">SUMIFS(C$122:C$219,$B$122:$B$219,$B$7,$A$122:$A$219,$A$7)</f>
        <v>168</v>
      </c>
      <c r="D11" s="29">
        <f t="shared" si="8"/>
        <v>196</v>
      </c>
      <c r="E11" s="29">
        <f t="shared" si="8"/>
        <v>229</v>
      </c>
      <c r="F11" s="29">
        <f t="shared" si="8"/>
        <v>329</v>
      </c>
      <c r="G11" s="29">
        <f t="shared" si="8"/>
        <v>181</v>
      </c>
      <c r="H11" s="29">
        <f t="shared" si="8"/>
        <v>397</v>
      </c>
      <c r="I11" s="29">
        <f t="shared" si="8"/>
        <v>205</v>
      </c>
      <c r="J11" s="29">
        <f t="shared" si="8"/>
        <v>3186</v>
      </c>
      <c r="K11" s="29">
        <f t="shared" si="8"/>
        <v>4153</v>
      </c>
      <c r="L11" s="29">
        <f t="shared" si="8"/>
        <v>35360</v>
      </c>
      <c r="M11" s="29">
        <f t="shared" si="8"/>
        <v>3191</v>
      </c>
      <c r="N11" s="29">
        <f t="shared" si="8"/>
        <v>55</v>
      </c>
      <c r="O11" s="29">
        <f t="shared" si="8"/>
        <v>0</v>
      </c>
      <c r="P11" s="29">
        <f t="shared" si="8"/>
        <v>1001</v>
      </c>
      <c r="Q11" s="29">
        <f t="shared" si="8"/>
        <v>76247</v>
      </c>
      <c r="R11" s="29">
        <f t="shared" si="8"/>
        <v>99607</v>
      </c>
      <c r="S11" s="29">
        <f t="shared" si="8"/>
        <v>299130</v>
      </c>
      <c r="T11" s="29">
        <f t="shared" si="8"/>
        <v>148774</v>
      </c>
      <c r="U11" s="29">
        <f t="shared" si="8"/>
        <v>489023</v>
      </c>
      <c r="V11" s="29">
        <f t="shared" si="8"/>
        <v>503871</v>
      </c>
      <c r="W11" s="29">
        <f t="shared" si="8"/>
        <v>625508</v>
      </c>
      <c r="X11" s="29">
        <f t="shared" si="8"/>
        <v>410037</v>
      </c>
      <c r="Y11" s="29">
        <f t="shared" si="8"/>
        <v>343536</v>
      </c>
      <c r="Z11" s="29">
        <f t="shared" si="8"/>
        <v>405966</v>
      </c>
      <c r="AA11" s="29">
        <f t="shared" si="8"/>
        <v>1061102</v>
      </c>
      <c r="AB11" s="29">
        <f t="shared" si="8"/>
        <v>310843</v>
      </c>
      <c r="AC11" s="29">
        <f t="shared" si="8"/>
        <v>42794</v>
      </c>
      <c r="AD11" s="29">
        <f t="shared" si="8"/>
        <v>71574</v>
      </c>
      <c r="AE11" s="29">
        <f t="shared" si="8"/>
        <v>548897</v>
      </c>
      <c r="AF11" s="35">
        <f>AVERAGE(W11:AE11)</f>
        <v>424473</v>
      </c>
      <c r="AG11" s="35">
        <f t="shared" ref="AG11:BK11" si="9">AF11</f>
        <v>424473</v>
      </c>
      <c r="AH11" s="35">
        <f t="shared" si="9"/>
        <v>424473</v>
      </c>
      <c r="AI11" s="35">
        <f t="shared" si="9"/>
        <v>424473</v>
      </c>
      <c r="AJ11" s="35">
        <f t="shared" si="9"/>
        <v>424473</v>
      </c>
      <c r="AK11" s="35">
        <f t="shared" si="9"/>
        <v>424473</v>
      </c>
      <c r="AL11" s="35">
        <f t="shared" si="9"/>
        <v>424473</v>
      </c>
      <c r="AM11" s="35">
        <f t="shared" si="9"/>
        <v>424473</v>
      </c>
      <c r="AN11" s="35">
        <f t="shared" si="9"/>
        <v>424473</v>
      </c>
      <c r="AO11" s="35">
        <f t="shared" si="9"/>
        <v>424473</v>
      </c>
      <c r="AP11" s="35">
        <f t="shared" si="9"/>
        <v>424473</v>
      </c>
      <c r="AQ11" s="35">
        <f t="shared" si="9"/>
        <v>424473</v>
      </c>
      <c r="AR11" s="35">
        <f t="shared" si="9"/>
        <v>424473</v>
      </c>
      <c r="AS11" s="35">
        <f t="shared" si="9"/>
        <v>424473</v>
      </c>
      <c r="AT11" s="35">
        <f t="shared" si="9"/>
        <v>424473</v>
      </c>
      <c r="AU11" s="35">
        <f t="shared" si="9"/>
        <v>424473</v>
      </c>
      <c r="AV11" s="35">
        <f t="shared" si="9"/>
        <v>424473</v>
      </c>
      <c r="AW11" s="35">
        <f t="shared" si="9"/>
        <v>424473</v>
      </c>
      <c r="AX11" s="35">
        <f t="shared" si="9"/>
        <v>424473</v>
      </c>
      <c r="AY11" s="35">
        <f t="shared" si="9"/>
        <v>424473</v>
      </c>
      <c r="AZ11" s="35">
        <f t="shared" si="9"/>
        <v>424473</v>
      </c>
      <c r="BA11" s="35">
        <f t="shared" si="9"/>
        <v>424473</v>
      </c>
      <c r="BB11" s="35">
        <f t="shared" si="9"/>
        <v>424473</v>
      </c>
      <c r="BC11" s="35">
        <f t="shared" si="9"/>
        <v>424473</v>
      </c>
      <c r="BD11" s="35">
        <f t="shared" si="9"/>
        <v>424473</v>
      </c>
      <c r="BE11" s="35">
        <f t="shared" si="9"/>
        <v>424473</v>
      </c>
      <c r="BF11" s="35">
        <f t="shared" si="9"/>
        <v>424473</v>
      </c>
      <c r="BG11" s="35">
        <f t="shared" si="9"/>
        <v>424473</v>
      </c>
      <c r="BH11" s="35">
        <f t="shared" si="9"/>
        <v>424473</v>
      </c>
      <c r="BI11" s="35">
        <f t="shared" si="9"/>
        <v>424473</v>
      </c>
      <c r="BJ11" s="35">
        <f t="shared" si="9"/>
        <v>424473</v>
      </c>
      <c r="BK11" s="35">
        <f t="shared" si="9"/>
        <v>424473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MT</v>
      </c>
      <c r="C14" s="29">
        <f t="shared" ref="C14:AH14" si="11">IF(C10&gt;C11,C10-C11,0)</f>
        <v>46886</v>
      </c>
      <c r="D14" s="29">
        <f t="shared" si="11"/>
        <v>25236</v>
      </c>
      <c r="E14" s="29">
        <f t="shared" si="11"/>
        <v>16862</v>
      </c>
      <c r="F14" s="29">
        <f t="shared" si="11"/>
        <v>2711</v>
      </c>
      <c r="G14" s="29">
        <f t="shared" si="11"/>
        <v>0</v>
      </c>
      <c r="H14" s="29">
        <f t="shared" si="11"/>
        <v>0</v>
      </c>
      <c r="I14" s="29">
        <f t="shared" si="11"/>
        <v>37935</v>
      </c>
      <c r="J14" s="29">
        <f t="shared" si="11"/>
        <v>10990</v>
      </c>
      <c r="K14" s="29">
        <f t="shared" si="11"/>
        <v>22687</v>
      </c>
      <c r="L14" s="29">
        <f t="shared" si="11"/>
        <v>0</v>
      </c>
      <c r="M14" s="29">
        <f t="shared" si="11"/>
        <v>0</v>
      </c>
      <c r="N14" s="29">
        <f t="shared" si="11"/>
        <v>0</v>
      </c>
      <c r="O14" s="29">
        <f t="shared" si="11"/>
        <v>52103</v>
      </c>
      <c r="P14" s="29">
        <f t="shared" si="11"/>
        <v>10069</v>
      </c>
      <c r="Q14" s="29">
        <f t="shared" si="11"/>
        <v>0</v>
      </c>
      <c r="R14" s="29">
        <f t="shared" si="11"/>
        <v>9414</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124411</v>
      </c>
      <c r="AD14" s="29">
        <f t="shared" si="11"/>
        <v>191354</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MT</v>
      </c>
      <c r="C15" s="29">
        <f t="shared" ref="C15:AH15" si="13">IF(C11&gt;C10,C11-C10,0)</f>
        <v>0</v>
      </c>
      <c r="D15" s="29">
        <f t="shared" si="13"/>
        <v>0</v>
      </c>
      <c r="E15" s="29">
        <f t="shared" si="13"/>
        <v>0</v>
      </c>
      <c r="F15" s="29">
        <f t="shared" si="13"/>
        <v>0</v>
      </c>
      <c r="G15" s="29">
        <f t="shared" si="13"/>
        <v>181</v>
      </c>
      <c r="H15" s="29">
        <f t="shared" si="13"/>
        <v>397</v>
      </c>
      <c r="I15" s="29">
        <f t="shared" si="13"/>
        <v>0</v>
      </c>
      <c r="J15" s="29">
        <f t="shared" si="13"/>
        <v>0</v>
      </c>
      <c r="K15" s="29">
        <f t="shared" si="13"/>
        <v>0</v>
      </c>
      <c r="L15" s="29">
        <f t="shared" si="13"/>
        <v>16534</v>
      </c>
      <c r="M15" s="29">
        <f t="shared" si="13"/>
        <v>2934</v>
      </c>
      <c r="N15" s="29">
        <f t="shared" si="13"/>
        <v>55</v>
      </c>
      <c r="O15" s="29">
        <f t="shared" si="13"/>
        <v>0</v>
      </c>
      <c r="P15" s="29">
        <f t="shared" si="13"/>
        <v>0</v>
      </c>
      <c r="Q15" s="29">
        <f t="shared" si="13"/>
        <v>36111</v>
      </c>
      <c r="R15" s="29">
        <f t="shared" si="13"/>
        <v>0</v>
      </c>
      <c r="S15" s="29">
        <f t="shared" si="13"/>
        <v>213610</v>
      </c>
      <c r="T15" s="29">
        <f t="shared" si="13"/>
        <v>54251</v>
      </c>
      <c r="U15" s="29">
        <f t="shared" si="13"/>
        <v>247626</v>
      </c>
      <c r="V15" s="29">
        <f t="shared" si="13"/>
        <v>288142</v>
      </c>
      <c r="W15" s="29">
        <f t="shared" si="13"/>
        <v>375491</v>
      </c>
      <c r="X15" s="29">
        <f t="shared" si="13"/>
        <v>368759</v>
      </c>
      <c r="Y15" s="29">
        <f t="shared" si="13"/>
        <v>175014</v>
      </c>
      <c r="Z15" s="29">
        <f t="shared" si="13"/>
        <v>347574</v>
      </c>
      <c r="AA15" s="29">
        <f t="shared" si="13"/>
        <v>978543</v>
      </c>
      <c r="AB15" s="29">
        <f t="shared" si="13"/>
        <v>174402</v>
      </c>
      <c r="AC15" s="29">
        <f t="shared" si="13"/>
        <v>0</v>
      </c>
      <c r="AD15" s="29">
        <f t="shared" si="13"/>
        <v>0</v>
      </c>
      <c r="AE15" s="29">
        <f t="shared" si="13"/>
        <v>493300</v>
      </c>
      <c r="AF15" s="29">
        <f t="shared" si="13"/>
        <v>368876</v>
      </c>
      <c r="AG15" s="29">
        <f t="shared" si="13"/>
        <v>368876</v>
      </c>
      <c r="AH15" s="29">
        <f t="shared" si="13"/>
        <v>368876</v>
      </c>
      <c r="AI15" s="29">
        <f t="shared" ref="AI15:BK15" si="14">IF(AI11&gt;AI10,AI11-AI10,0)</f>
        <v>368876</v>
      </c>
      <c r="AJ15" s="29">
        <f t="shared" si="14"/>
        <v>368876</v>
      </c>
      <c r="AK15" s="29">
        <f t="shared" si="14"/>
        <v>368876</v>
      </c>
      <c r="AL15" s="29">
        <f t="shared" si="14"/>
        <v>368876</v>
      </c>
      <c r="AM15" s="29">
        <f t="shared" si="14"/>
        <v>368876</v>
      </c>
      <c r="AN15" s="29">
        <f t="shared" si="14"/>
        <v>368876</v>
      </c>
      <c r="AO15" s="29">
        <f t="shared" si="14"/>
        <v>368876</v>
      </c>
      <c r="AP15" s="29">
        <f t="shared" si="14"/>
        <v>368876</v>
      </c>
      <c r="AQ15" s="29">
        <f t="shared" si="14"/>
        <v>368876</v>
      </c>
      <c r="AR15" s="29">
        <f t="shared" si="14"/>
        <v>368876</v>
      </c>
      <c r="AS15" s="29">
        <f t="shared" si="14"/>
        <v>368876</v>
      </c>
      <c r="AT15" s="29">
        <f t="shared" si="14"/>
        <v>368876</v>
      </c>
      <c r="AU15" s="29">
        <f t="shared" si="14"/>
        <v>368876</v>
      </c>
      <c r="AV15" s="29">
        <f t="shared" si="14"/>
        <v>368876</v>
      </c>
      <c r="AW15" s="29">
        <f t="shared" si="14"/>
        <v>368876</v>
      </c>
      <c r="AX15" s="29">
        <f t="shared" si="14"/>
        <v>368876</v>
      </c>
      <c r="AY15" s="29">
        <f t="shared" si="14"/>
        <v>368876</v>
      </c>
      <c r="AZ15" s="29">
        <f t="shared" si="14"/>
        <v>368876</v>
      </c>
      <c r="BA15" s="29">
        <f t="shared" si="14"/>
        <v>368876</v>
      </c>
      <c r="BB15" s="29">
        <f t="shared" si="14"/>
        <v>368876</v>
      </c>
      <c r="BC15" s="29">
        <f t="shared" si="14"/>
        <v>368876</v>
      </c>
      <c r="BD15" s="29">
        <f t="shared" si="14"/>
        <v>368876</v>
      </c>
      <c r="BE15" s="29">
        <f t="shared" si="14"/>
        <v>368876</v>
      </c>
      <c r="BF15" s="29">
        <f t="shared" si="14"/>
        <v>368876</v>
      </c>
      <c r="BG15" s="29">
        <f t="shared" si="14"/>
        <v>368876</v>
      </c>
      <c r="BH15" s="29">
        <f t="shared" si="14"/>
        <v>368876</v>
      </c>
      <c r="BI15" s="29">
        <f t="shared" si="14"/>
        <v>368876</v>
      </c>
      <c r="BJ15" s="29">
        <f t="shared" si="14"/>
        <v>368876</v>
      </c>
      <c r="BK15" s="29">
        <f t="shared" si="14"/>
        <v>368876</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Montana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16233</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4600.3896392041379</v>
      </c>
      <c r="C7" s="130">
        <f>B7/SUM($B$7:$B$22)</f>
        <v>8.2745285522674544E-2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5131.4713085075018</v>
      </c>
      <c r="C8" s="130">
        <f t="shared" ref="C8:C22" si="0">B8/SUM($B$7:$B$22)</f>
        <v>9.2297629521511965E-2</v>
      </c>
      <c r="E8" s="94"/>
      <c r="F8" s="94"/>
      <c r="G8" s="94"/>
      <c r="H8" s="94"/>
      <c r="I8" s="94"/>
      <c r="J8" s="94"/>
      <c r="K8" s="94"/>
      <c r="L8" s="94"/>
    </row>
    <row r="9" spans="1:12" ht="15" customHeight="1">
      <c r="A9" s="83" t="s">
        <v>489</v>
      </c>
      <c r="B9" s="84">
        <f>(Calculations!B62*'EIA SEDS data'!AF$6)+('EIA SEDS data'!AF$10*IF(About!$N$12,Calculations!$B116,Calculations!B94))</f>
        <v>8123.6458570660707</v>
      </c>
      <c r="C9" s="130">
        <f t="shared" si="0"/>
        <v>0.1461166224268588</v>
      </c>
      <c r="E9" s="94"/>
      <c r="F9" s="94"/>
      <c r="G9" s="94"/>
      <c r="H9" s="94"/>
      <c r="I9" s="94"/>
      <c r="J9" s="94"/>
      <c r="K9" s="94"/>
      <c r="L9" s="94"/>
    </row>
    <row r="10" spans="1:12" ht="15" customHeight="1">
      <c r="A10" s="83" t="s">
        <v>490</v>
      </c>
      <c r="B10" s="84">
        <f>(Calculations!B63*'EIA SEDS data'!AF$6)+('EIA SEDS data'!AF$10*IF(About!$N$12,Calculations!$B117,Calculations!B95))</f>
        <v>33997.79947610508</v>
      </c>
      <c r="C10" s="130">
        <f t="shared" si="0"/>
        <v>0.61150420843040221</v>
      </c>
      <c r="F10" s="94"/>
      <c r="G10" s="128"/>
      <c r="H10" s="129"/>
    </row>
    <row r="11" spans="1:12" ht="15" customHeight="1">
      <c r="A11" s="83" t="s">
        <v>491</v>
      </c>
      <c r="B11" s="84">
        <f>(Calculations!B64*'EIA SEDS data'!AF$6)+('EIA SEDS data'!AF$10*IF(About!$N$12,Calculations!$B118,Calculations!B96))</f>
        <v>2607.5095496624572</v>
      </c>
      <c r="C11" s="130">
        <f t="shared" si="0"/>
        <v>4.6900184356394349E-2</v>
      </c>
      <c r="F11" s="94"/>
      <c r="G11" s="128"/>
      <c r="H11" s="129"/>
    </row>
    <row r="12" spans="1:12" ht="15" customHeight="1">
      <c r="A12" s="83" t="s">
        <v>492</v>
      </c>
      <c r="B12" s="84">
        <f>(Calculations!B65*'EIA SEDS data'!AF$6)+('EIA SEDS data'!AF$10*IF(About!$N$12,Calculations!$B119,Calculations!B97))</f>
        <v>283.26622596049498</v>
      </c>
      <c r="C12" s="130">
        <f t="shared" si="0"/>
        <v>5.0949912038508356E-3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320.44366861741037</v>
      </c>
      <c r="C14" s="130">
        <f t="shared" si="0"/>
        <v>5.7636863251148496E-3</v>
      </c>
      <c r="F14" s="94"/>
      <c r="G14" s="128"/>
      <c r="H14" s="129"/>
    </row>
    <row r="15" spans="1:12" ht="15" customHeight="1">
      <c r="A15" s="83" t="s">
        <v>495</v>
      </c>
      <c r="B15" s="84">
        <f>(Calculations!B68*'EIA SEDS data'!AF$6)+('EIA SEDS data'!AF$10*IF(About!$N$12,Calculations!$B122,Calculations!B100))</f>
        <v>320.44366861741037</v>
      </c>
      <c r="C15" s="130">
        <f t="shared" si="0"/>
        <v>5.7636863251148496E-3</v>
      </c>
      <c r="F15" s="94"/>
      <c r="G15" s="128"/>
      <c r="H15" s="129"/>
    </row>
    <row r="16" spans="1:12" ht="15" customHeight="1">
      <c r="A16" s="83" t="s">
        <v>496</v>
      </c>
      <c r="B16" s="84">
        <f>(Calculations!B69*'EIA SEDS data'!AF$6)+('EIA SEDS data'!AF$10*IF(About!$N$12,Calculations!$B123,Calculations!B101))</f>
        <v>212.03060625945045</v>
      </c>
      <c r="C16" s="130">
        <f t="shared" si="0"/>
        <v>3.8137058880776012E-3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1343.2042198895758</v>
      </c>
      <c r="C25" s="89"/>
      <c r="F25" s="94"/>
      <c r="G25" s="128"/>
      <c r="H25" s="129"/>
    </row>
    <row r="26" spans="1:8" ht="15" customHeight="1">
      <c r="A26" s="83" t="s">
        <v>488</v>
      </c>
      <c r="B26" s="88">
        <f t="shared" ref="B26:B40" si="1">IF($B$2&gt;0, $B$2*C8, 0)</f>
        <v>1498.2674200227036</v>
      </c>
      <c r="C26" s="89"/>
      <c r="F26" s="94"/>
      <c r="G26" s="128"/>
      <c r="H26" s="129"/>
    </row>
    <row r="27" spans="1:8" ht="15" customHeight="1">
      <c r="A27" s="83" t="s">
        <v>489</v>
      </c>
      <c r="B27" s="88">
        <f t="shared" si="1"/>
        <v>2371.9111318551991</v>
      </c>
      <c r="C27" s="89"/>
      <c r="F27" s="94"/>
      <c r="G27" s="128"/>
      <c r="H27" s="129"/>
    </row>
    <row r="28" spans="1:8" ht="15" customHeight="1">
      <c r="A28" s="83" t="s">
        <v>490</v>
      </c>
      <c r="B28" s="88">
        <f t="shared" si="1"/>
        <v>9926.5478154507182</v>
      </c>
      <c r="C28" s="89"/>
      <c r="F28" s="94"/>
      <c r="G28" s="128"/>
      <c r="H28" s="129"/>
    </row>
    <row r="29" spans="1:8" ht="15" customHeight="1">
      <c r="A29" s="83" t="s">
        <v>491</v>
      </c>
      <c r="B29" s="88">
        <f t="shared" si="1"/>
        <v>761.33069265734946</v>
      </c>
      <c r="C29" s="89"/>
      <c r="F29" s="94"/>
      <c r="G29" s="128"/>
      <c r="H29" s="129"/>
    </row>
    <row r="30" spans="1:8" ht="15" customHeight="1">
      <c r="A30" s="83" t="s">
        <v>492</v>
      </c>
      <c r="B30" s="88">
        <f t="shared" si="1"/>
        <v>82.70699221211062</v>
      </c>
      <c r="C30" s="89"/>
      <c r="F30" s="94"/>
      <c r="G30" s="128"/>
      <c r="H30" s="129"/>
    </row>
    <row r="31" spans="1:8" ht="15" customHeight="1">
      <c r="A31" s="83" t="s">
        <v>493</v>
      </c>
      <c r="B31" s="88">
        <f t="shared" si="1"/>
        <v>0</v>
      </c>
      <c r="C31" s="89"/>
      <c r="F31" s="94"/>
      <c r="G31" s="128"/>
      <c r="H31" s="129"/>
    </row>
    <row r="32" spans="1:8" ht="15" customHeight="1">
      <c r="A32" s="83" t="s">
        <v>494</v>
      </c>
      <c r="B32" s="88">
        <f t="shared" si="1"/>
        <v>93.561920115589359</v>
      </c>
      <c r="C32" s="89"/>
      <c r="F32" s="94"/>
      <c r="G32" s="128"/>
      <c r="H32" s="129"/>
    </row>
    <row r="33" spans="1:34" ht="15" customHeight="1">
      <c r="A33" s="83" t="s">
        <v>495</v>
      </c>
      <c r="B33" s="88">
        <f t="shared" si="1"/>
        <v>93.561920115589359</v>
      </c>
      <c r="C33" s="89"/>
      <c r="F33" s="94"/>
      <c r="G33" s="128"/>
      <c r="H33" s="129"/>
    </row>
    <row r="34" spans="1:34" ht="15" customHeight="1">
      <c r="A34" s="83" t="s">
        <v>496</v>
      </c>
      <c r="B34" s="88">
        <f t="shared" si="1"/>
        <v>61.9078876811637</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10727199</v>
      </c>
      <c r="D44" s="136">
        <f>SUMIFS('Source-Disposition'!$D:$D,'Source-Disposition'!$A:$A,$A$1,'Source-Disposition'!$B:$B,$A44)</f>
        <v>6807709</v>
      </c>
      <c r="E44" s="136">
        <f>SUMIFS('Source-Disposition'!$C:$C,'Source-Disposition'!$A:$A,$A$1,'Source-Disposition'!$B:$B,$A44)</f>
        <v>10543441.75</v>
      </c>
      <c r="F44" s="136">
        <f>E44</f>
        <v>10543441.75</v>
      </c>
      <c r="G44" s="136">
        <f t="shared" ref="G44:AH44" si="2">F44</f>
        <v>10543441.75</v>
      </c>
      <c r="H44" s="136">
        <f t="shared" si="2"/>
        <v>10543441.75</v>
      </c>
      <c r="I44" s="136">
        <f t="shared" si="2"/>
        <v>10543441.75</v>
      </c>
      <c r="J44" s="136">
        <f t="shared" si="2"/>
        <v>10543441.75</v>
      </c>
      <c r="K44" s="136">
        <f t="shared" si="2"/>
        <v>10543441.75</v>
      </c>
      <c r="L44" s="136">
        <f t="shared" si="2"/>
        <v>10543441.75</v>
      </c>
      <c r="M44" s="136">
        <f t="shared" si="2"/>
        <v>10543441.75</v>
      </c>
      <c r="N44" s="136">
        <f t="shared" si="2"/>
        <v>10543441.75</v>
      </c>
      <c r="O44" s="136">
        <f t="shared" si="2"/>
        <v>10543441.75</v>
      </c>
      <c r="P44" s="136">
        <f t="shared" si="2"/>
        <v>10543441.75</v>
      </c>
      <c r="Q44" s="136">
        <f t="shared" si="2"/>
        <v>10543441.75</v>
      </c>
      <c r="R44" s="136">
        <f t="shared" si="2"/>
        <v>10543441.75</v>
      </c>
      <c r="S44" s="136">
        <f t="shared" si="2"/>
        <v>10543441.75</v>
      </c>
      <c r="T44" s="136">
        <f t="shared" si="2"/>
        <v>10543441.75</v>
      </c>
      <c r="U44" s="136">
        <f t="shared" si="2"/>
        <v>10543441.75</v>
      </c>
      <c r="V44" s="136">
        <f t="shared" si="2"/>
        <v>10543441.75</v>
      </c>
      <c r="W44" s="136">
        <f t="shared" si="2"/>
        <v>10543441.75</v>
      </c>
      <c r="X44" s="136">
        <f t="shared" si="2"/>
        <v>10543441.75</v>
      </c>
      <c r="Y44" s="136">
        <f t="shared" si="2"/>
        <v>10543441.75</v>
      </c>
      <c r="Z44" s="136">
        <f t="shared" si="2"/>
        <v>10543441.75</v>
      </c>
      <c r="AA44" s="136">
        <f t="shared" si="2"/>
        <v>10543441.75</v>
      </c>
      <c r="AB44" s="136">
        <f t="shared" si="2"/>
        <v>10543441.75</v>
      </c>
      <c r="AC44" s="136">
        <f t="shared" si="2"/>
        <v>10543441.75</v>
      </c>
      <c r="AD44" s="136">
        <f t="shared" si="2"/>
        <v>10543441.75</v>
      </c>
      <c r="AE44" s="136">
        <f t="shared" si="2"/>
        <v>10543441.75</v>
      </c>
      <c r="AF44" s="136">
        <f t="shared" si="2"/>
        <v>10543441.75</v>
      </c>
      <c r="AG44" s="136">
        <f t="shared" si="2"/>
        <v>10543441.75</v>
      </c>
      <c r="AH44" s="136">
        <f t="shared" si="2"/>
        <v>10543441.75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1343.2042198895758</v>
      </c>
      <c r="C2" s="95">
        <f>B2</f>
        <v>1343.2042198895758</v>
      </c>
      <c r="D2" s="95">
        <f t="shared" ref="D2:AG10" si="0">C2</f>
        <v>1343.2042198895758</v>
      </c>
      <c r="E2" s="95">
        <f t="shared" si="0"/>
        <v>1343.2042198895758</v>
      </c>
      <c r="F2" s="95">
        <f t="shared" si="0"/>
        <v>1343.2042198895758</v>
      </c>
      <c r="G2" s="95">
        <f t="shared" si="0"/>
        <v>1343.2042198895758</v>
      </c>
      <c r="H2" s="95">
        <f t="shared" si="0"/>
        <v>1343.2042198895758</v>
      </c>
      <c r="I2" s="95">
        <f t="shared" si="0"/>
        <v>1343.2042198895758</v>
      </c>
      <c r="J2" s="95">
        <f t="shared" si="0"/>
        <v>1343.2042198895758</v>
      </c>
      <c r="K2" s="95">
        <f t="shared" si="0"/>
        <v>1343.2042198895758</v>
      </c>
      <c r="L2" s="95">
        <f t="shared" si="0"/>
        <v>1343.2042198895758</v>
      </c>
      <c r="M2" s="95">
        <f t="shared" si="0"/>
        <v>1343.2042198895758</v>
      </c>
      <c r="N2" s="95">
        <f t="shared" si="0"/>
        <v>1343.2042198895758</v>
      </c>
      <c r="O2" s="95">
        <f t="shared" si="0"/>
        <v>1343.2042198895758</v>
      </c>
      <c r="P2" s="95">
        <f t="shared" si="0"/>
        <v>1343.2042198895758</v>
      </c>
      <c r="Q2" s="95">
        <f t="shared" si="0"/>
        <v>1343.2042198895758</v>
      </c>
      <c r="R2" s="95">
        <f t="shared" si="0"/>
        <v>1343.2042198895758</v>
      </c>
      <c r="S2" s="95">
        <f t="shared" si="0"/>
        <v>1343.2042198895758</v>
      </c>
      <c r="T2" s="95">
        <f t="shared" si="0"/>
        <v>1343.2042198895758</v>
      </c>
      <c r="U2" s="95">
        <f t="shared" si="0"/>
        <v>1343.2042198895758</v>
      </c>
      <c r="V2" s="95">
        <f t="shared" si="0"/>
        <v>1343.2042198895758</v>
      </c>
      <c r="W2" s="95">
        <f t="shared" si="0"/>
        <v>1343.2042198895758</v>
      </c>
      <c r="X2" s="95">
        <f t="shared" si="0"/>
        <v>1343.2042198895758</v>
      </c>
      <c r="Y2" s="95">
        <f t="shared" si="0"/>
        <v>1343.2042198895758</v>
      </c>
      <c r="Z2" s="95">
        <f t="shared" si="0"/>
        <v>1343.2042198895758</v>
      </c>
      <c r="AA2" s="95">
        <f t="shared" si="0"/>
        <v>1343.2042198895758</v>
      </c>
      <c r="AB2" s="95">
        <f t="shared" si="0"/>
        <v>1343.2042198895758</v>
      </c>
      <c r="AC2" s="95">
        <f t="shared" si="0"/>
        <v>1343.2042198895758</v>
      </c>
      <c r="AD2" s="95">
        <f t="shared" si="0"/>
        <v>1343.2042198895758</v>
      </c>
      <c r="AE2" s="95">
        <f t="shared" si="0"/>
        <v>1343.2042198895758</v>
      </c>
      <c r="AF2" s="95">
        <f t="shared" si="0"/>
        <v>1343.2042198895758</v>
      </c>
      <c r="AG2" s="95">
        <f t="shared" si="0"/>
        <v>1343.2042198895758</v>
      </c>
    </row>
    <row r="3" spans="1:33">
      <c r="A3" s="4" t="s">
        <v>488</v>
      </c>
      <c r="B3" s="95">
        <f>'Manual Adjustment'!$B26</f>
        <v>1498.2674200227036</v>
      </c>
      <c r="C3" s="95">
        <f t="shared" ref="C3:R17" si="1">B3</f>
        <v>1498.2674200227036</v>
      </c>
      <c r="D3" s="95">
        <f t="shared" si="1"/>
        <v>1498.2674200227036</v>
      </c>
      <c r="E3" s="95">
        <f t="shared" si="1"/>
        <v>1498.2674200227036</v>
      </c>
      <c r="F3" s="95">
        <f t="shared" si="1"/>
        <v>1498.2674200227036</v>
      </c>
      <c r="G3" s="95">
        <f t="shared" si="1"/>
        <v>1498.2674200227036</v>
      </c>
      <c r="H3" s="95">
        <f t="shared" si="1"/>
        <v>1498.2674200227036</v>
      </c>
      <c r="I3" s="95">
        <f t="shared" si="1"/>
        <v>1498.2674200227036</v>
      </c>
      <c r="J3" s="95">
        <f t="shared" si="1"/>
        <v>1498.2674200227036</v>
      </c>
      <c r="K3" s="95">
        <f t="shared" si="1"/>
        <v>1498.2674200227036</v>
      </c>
      <c r="L3" s="95">
        <f t="shared" si="1"/>
        <v>1498.2674200227036</v>
      </c>
      <c r="M3" s="95">
        <f t="shared" si="1"/>
        <v>1498.2674200227036</v>
      </c>
      <c r="N3" s="95">
        <f t="shared" si="1"/>
        <v>1498.2674200227036</v>
      </c>
      <c r="O3" s="95">
        <f t="shared" si="1"/>
        <v>1498.2674200227036</v>
      </c>
      <c r="P3" s="95">
        <f t="shared" si="1"/>
        <v>1498.2674200227036</v>
      </c>
      <c r="Q3" s="95">
        <f t="shared" si="1"/>
        <v>1498.2674200227036</v>
      </c>
      <c r="R3" s="95">
        <f t="shared" si="1"/>
        <v>1498.2674200227036</v>
      </c>
      <c r="S3" s="95">
        <f t="shared" si="0"/>
        <v>1498.2674200227036</v>
      </c>
      <c r="T3" s="95">
        <f t="shared" si="0"/>
        <v>1498.2674200227036</v>
      </c>
      <c r="U3" s="95">
        <f t="shared" si="0"/>
        <v>1498.2674200227036</v>
      </c>
      <c r="V3" s="95">
        <f t="shared" si="0"/>
        <v>1498.2674200227036</v>
      </c>
      <c r="W3" s="95">
        <f t="shared" si="0"/>
        <v>1498.2674200227036</v>
      </c>
      <c r="X3" s="95">
        <f t="shared" si="0"/>
        <v>1498.2674200227036</v>
      </c>
      <c r="Y3" s="95">
        <f t="shared" si="0"/>
        <v>1498.2674200227036</v>
      </c>
      <c r="Z3" s="95">
        <f t="shared" si="0"/>
        <v>1498.2674200227036</v>
      </c>
      <c r="AA3" s="95">
        <f t="shared" si="0"/>
        <v>1498.2674200227036</v>
      </c>
      <c r="AB3" s="95">
        <f t="shared" si="0"/>
        <v>1498.2674200227036</v>
      </c>
      <c r="AC3" s="95">
        <f t="shared" si="0"/>
        <v>1498.2674200227036</v>
      </c>
      <c r="AD3" s="95">
        <f t="shared" si="0"/>
        <v>1498.2674200227036</v>
      </c>
      <c r="AE3" s="95">
        <f t="shared" si="0"/>
        <v>1498.2674200227036</v>
      </c>
      <c r="AF3" s="95">
        <f t="shared" si="0"/>
        <v>1498.2674200227036</v>
      </c>
      <c r="AG3" s="95">
        <f t="shared" si="0"/>
        <v>1498.2674200227036</v>
      </c>
    </row>
    <row r="4" spans="1:33">
      <c r="A4" s="4" t="s">
        <v>489</v>
      </c>
      <c r="B4" s="95">
        <f>'Manual Adjustment'!$B27</f>
        <v>2371.9111318551991</v>
      </c>
      <c r="C4" s="95">
        <f t="shared" si="1"/>
        <v>2371.9111318551991</v>
      </c>
      <c r="D4" s="95">
        <f t="shared" si="0"/>
        <v>2371.9111318551991</v>
      </c>
      <c r="E4" s="95">
        <f t="shared" si="0"/>
        <v>2371.9111318551991</v>
      </c>
      <c r="F4" s="95">
        <f t="shared" si="0"/>
        <v>2371.9111318551991</v>
      </c>
      <c r="G4" s="95">
        <f t="shared" si="0"/>
        <v>2371.9111318551991</v>
      </c>
      <c r="H4" s="95">
        <f t="shared" si="0"/>
        <v>2371.9111318551991</v>
      </c>
      <c r="I4" s="95">
        <f t="shared" si="0"/>
        <v>2371.9111318551991</v>
      </c>
      <c r="J4" s="95">
        <f t="shared" si="0"/>
        <v>2371.9111318551991</v>
      </c>
      <c r="K4" s="95">
        <f t="shared" si="0"/>
        <v>2371.9111318551991</v>
      </c>
      <c r="L4" s="95">
        <f t="shared" si="0"/>
        <v>2371.9111318551991</v>
      </c>
      <c r="M4" s="95">
        <f t="shared" si="0"/>
        <v>2371.9111318551991</v>
      </c>
      <c r="N4" s="95">
        <f t="shared" si="0"/>
        <v>2371.9111318551991</v>
      </c>
      <c r="O4" s="95">
        <f t="shared" si="0"/>
        <v>2371.9111318551991</v>
      </c>
      <c r="P4" s="95">
        <f t="shared" si="0"/>
        <v>2371.9111318551991</v>
      </c>
      <c r="Q4" s="95">
        <f t="shared" si="0"/>
        <v>2371.9111318551991</v>
      </c>
      <c r="R4" s="95">
        <f t="shared" si="0"/>
        <v>2371.9111318551991</v>
      </c>
      <c r="S4" s="95">
        <f t="shared" si="0"/>
        <v>2371.9111318551991</v>
      </c>
      <c r="T4" s="95">
        <f t="shared" si="0"/>
        <v>2371.9111318551991</v>
      </c>
      <c r="U4" s="95">
        <f t="shared" si="0"/>
        <v>2371.9111318551991</v>
      </c>
      <c r="V4" s="95">
        <f t="shared" si="0"/>
        <v>2371.9111318551991</v>
      </c>
      <c r="W4" s="95">
        <f t="shared" si="0"/>
        <v>2371.9111318551991</v>
      </c>
      <c r="X4" s="95">
        <f t="shared" si="0"/>
        <v>2371.9111318551991</v>
      </c>
      <c r="Y4" s="95">
        <f t="shared" si="0"/>
        <v>2371.9111318551991</v>
      </c>
      <c r="Z4" s="95">
        <f t="shared" si="0"/>
        <v>2371.9111318551991</v>
      </c>
      <c r="AA4" s="95">
        <f t="shared" si="0"/>
        <v>2371.9111318551991</v>
      </c>
      <c r="AB4" s="95">
        <f t="shared" si="0"/>
        <v>2371.9111318551991</v>
      </c>
      <c r="AC4" s="95">
        <f t="shared" si="0"/>
        <v>2371.9111318551991</v>
      </c>
      <c r="AD4" s="95">
        <f t="shared" si="0"/>
        <v>2371.9111318551991</v>
      </c>
      <c r="AE4" s="95">
        <f t="shared" si="0"/>
        <v>2371.9111318551991</v>
      </c>
      <c r="AF4" s="95">
        <f t="shared" si="0"/>
        <v>2371.9111318551991</v>
      </c>
      <c r="AG4" s="95">
        <f t="shared" si="0"/>
        <v>2371.9111318551991</v>
      </c>
    </row>
    <row r="5" spans="1:33">
      <c r="A5" s="4" t="s">
        <v>490</v>
      </c>
      <c r="B5" s="95">
        <f>'Manual Adjustment'!$B28</f>
        <v>9926.5478154507182</v>
      </c>
      <c r="C5" s="95">
        <f t="shared" si="1"/>
        <v>9926.5478154507182</v>
      </c>
      <c r="D5" s="95">
        <f t="shared" si="0"/>
        <v>9926.5478154507182</v>
      </c>
      <c r="E5" s="95">
        <f t="shared" si="0"/>
        <v>9926.5478154507182</v>
      </c>
      <c r="F5" s="95">
        <f t="shared" si="0"/>
        <v>9926.5478154507182</v>
      </c>
      <c r="G5" s="95">
        <f t="shared" si="0"/>
        <v>9926.5478154507182</v>
      </c>
      <c r="H5" s="95">
        <f t="shared" si="0"/>
        <v>9926.5478154507182</v>
      </c>
      <c r="I5" s="95">
        <f t="shared" si="0"/>
        <v>9926.5478154507182</v>
      </c>
      <c r="J5" s="95">
        <f t="shared" si="0"/>
        <v>9926.5478154507182</v>
      </c>
      <c r="K5" s="95">
        <f t="shared" si="0"/>
        <v>9926.5478154507182</v>
      </c>
      <c r="L5" s="95">
        <f t="shared" si="0"/>
        <v>9926.5478154507182</v>
      </c>
      <c r="M5" s="95">
        <f t="shared" si="0"/>
        <v>9926.5478154507182</v>
      </c>
      <c r="N5" s="95">
        <f t="shared" si="0"/>
        <v>9926.5478154507182</v>
      </c>
      <c r="O5" s="95">
        <f t="shared" si="0"/>
        <v>9926.5478154507182</v>
      </c>
      <c r="P5" s="95">
        <f t="shared" si="0"/>
        <v>9926.5478154507182</v>
      </c>
      <c r="Q5" s="95">
        <f t="shared" si="0"/>
        <v>9926.5478154507182</v>
      </c>
      <c r="R5" s="95">
        <f t="shared" si="0"/>
        <v>9926.5478154507182</v>
      </c>
      <c r="S5" s="95">
        <f t="shared" si="0"/>
        <v>9926.5478154507182</v>
      </c>
      <c r="T5" s="95">
        <f t="shared" si="0"/>
        <v>9926.5478154507182</v>
      </c>
      <c r="U5" s="95">
        <f t="shared" si="0"/>
        <v>9926.5478154507182</v>
      </c>
      <c r="V5" s="95">
        <f t="shared" si="0"/>
        <v>9926.5478154507182</v>
      </c>
      <c r="W5" s="95">
        <f t="shared" si="0"/>
        <v>9926.5478154507182</v>
      </c>
      <c r="X5" s="95">
        <f t="shared" si="0"/>
        <v>9926.5478154507182</v>
      </c>
      <c r="Y5" s="95">
        <f t="shared" si="0"/>
        <v>9926.5478154507182</v>
      </c>
      <c r="Z5" s="95">
        <f t="shared" si="0"/>
        <v>9926.5478154507182</v>
      </c>
      <c r="AA5" s="95">
        <f t="shared" si="0"/>
        <v>9926.5478154507182</v>
      </c>
      <c r="AB5" s="95">
        <f t="shared" si="0"/>
        <v>9926.5478154507182</v>
      </c>
      <c r="AC5" s="95">
        <f t="shared" si="0"/>
        <v>9926.5478154507182</v>
      </c>
      <c r="AD5" s="95">
        <f t="shared" si="0"/>
        <v>9926.5478154507182</v>
      </c>
      <c r="AE5" s="95">
        <f t="shared" si="0"/>
        <v>9926.5478154507182</v>
      </c>
      <c r="AF5" s="95">
        <f t="shared" si="0"/>
        <v>9926.5478154507182</v>
      </c>
      <c r="AG5" s="95">
        <f t="shared" si="0"/>
        <v>9926.5478154507182</v>
      </c>
    </row>
    <row r="6" spans="1:33">
      <c r="A6" s="4" t="s">
        <v>491</v>
      </c>
      <c r="B6" s="95">
        <f>'Manual Adjustment'!$B29</f>
        <v>761.33069265734946</v>
      </c>
      <c r="C6" s="95">
        <f t="shared" si="1"/>
        <v>761.33069265734946</v>
      </c>
      <c r="D6" s="95">
        <f t="shared" si="0"/>
        <v>761.33069265734946</v>
      </c>
      <c r="E6" s="95">
        <f t="shared" si="0"/>
        <v>761.33069265734946</v>
      </c>
      <c r="F6" s="95">
        <f t="shared" si="0"/>
        <v>761.33069265734946</v>
      </c>
      <c r="G6" s="95">
        <f t="shared" si="0"/>
        <v>761.33069265734946</v>
      </c>
      <c r="H6" s="95">
        <f t="shared" si="0"/>
        <v>761.33069265734946</v>
      </c>
      <c r="I6" s="95">
        <f t="shared" si="0"/>
        <v>761.33069265734946</v>
      </c>
      <c r="J6" s="95">
        <f t="shared" si="0"/>
        <v>761.33069265734946</v>
      </c>
      <c r="K6" s="95">
        <f t="shared" si="0"/>
        <v>761.33069265734946</v>
      </c>
      <c r="L6" s="95">
        <f t="shared" si="0"/>
        <v>761.33069265734946</v>
      </c>
      <c r="M6" s="95">
        <f t="shared" si="0"/>
        <v>761.33069265734946</v>
      </c>
      <c r="N6" s="95">
        <f t="shared" si="0"/>
        <v>761.33069265734946</v>
      </c>
      <c r="O6" s="95">
        <f t="shared" si="0"/>
        <v>761.33069265734946</v>
      </c>
      <c r="P6" s="95">
        <f t="shared" si="0"/>
        <v>761.33069265734946</v>
      </c>
      <c r="Q6" s="95">
        <f t="shared" si="0"/>
        <v>761.33069265734946</v>
      </c>
      <c r="R6" s="95">
        <f t="shared" si="0"/>
        <v>761.33069265734946</v>
      </c>
      <c r="S6" s="95">
        <f t="shared" si="0"/>
        <v>761.33069265734946</v>
      </c>
      <c r="T6" s="95">
        <f t="shared" si="0"/>
        <v>761.33069265734946</v>
      </c>
      <c r="U6" s="95">
        <f t="shared" si="0"/>
        <v>761.33069265734946</v>
      </c>
      <c r="V6" s="95">
        <f t="shared" si="0"/>
        <v>761.33069265734946</v>
      </c>
      <c r="W6" s="95">
        <f t="shared" si="0"/>
        <v>761.33069265734946</v>
      </c>
      <c r="X6" s="95">
        <f t="shared" si="0"/>
        <v>761.33069265734946</v>
      </c>
      <c r="Y6" s="95">
        <f t="shared" si="0"/>
        <v>761.33069265734946</v>
      </c>
      <c r="Z6" s="95">
        <f t="shared" si="0"/>
        <v>761.33069265734946</v>
      </c>
      <c r="AA6" s="95">
        <f t="shared" si="0"/>
        <v>761.33069265734946</v>
      </c>
      <c r="AB6" s="95">
        <f t="shared" si="0"/>
        <v>761.33069265734946</v>
      </c>
      <c r="AC6" s="95">
        <f t="shared" si="0"/>
        <v>761.33069265734946</v>
      </c>
      <c r="AD6" s="95">
        <f t="shared" si="0"/>
        <v>761.33069265734946</v>
      </c>
      <c r="AE6" s="95">
        <f t="shared" si="0"/>
        <v>761.33069265734946</v>
      </c>
      <c r="AF6" s="95">
        <f t="shared" si="0"/>
        <v>761.33069265734946</v>
      </c>
      <c r="AG6" s="95">
        <f t="shared" si="0"/>
        <v>761.33069265734946</v>
      </c>
    </row>
    <row r="7" spans="1:33">
      <c r="A7" s="4" t="s">
        <v>492</v>
      </c>
      <c r="B7" s="95">
        <f>'Manual Adjustment'!$B30</f>
        <v>82.70699221211062</v>
      </c>
      <c r="C7" s="95">
        <f t="shared" si="1"/>
        <v>82.70699221211062</v>
      </c>
      <c r="D7" s="95">
        <f t="shared" si="0"/>
        <v>82.70699221211062</v>
      </c>
      <c r="E7" s="95">
        <f t="shared" si="0"/>
        <v>82.70699221211062</v>
      </c>
      <c r="F7" s="95">
        <f t="shared" si="0"/>
        <v>82.70699221211062</v>
      </c>
      <c r="G7" s="95">
        <f t="shared" si="0"/>
        <v>82.70699221211062</v>
      </c>
      <c r="H7" s="95">
        <f t="shared" si="0"/>
        <v>82.70699221211062</v>
      </c>
      <c r="I7" s="95">
        <f t="shared" si="0"/>
        <v>82.70699221211062</v>
      </c>
      <c r="J7" s="95">
        <f t="shared" si="0"/>
        <v>82.70699221211062</v>
      </c>
      <c r="K7" s="95">
        <f t="shared" si="0"/>
        <v>82.70699221211062</v>
      </c>
      <c r="L7" s="95">
        <f t="shared" si="0"/>
        <v>82.70699221211062</v>
      </c>
      <c r="M7" s="95">
        <f t="shared" si="0"/>
        <v>82.70699221211062</v>
      </c>
      <c r="N7" s="95">
        <f t="shared" si="0"/>
        <v>82.70699221211062</v>
      </c>
      <c r="O7" s="95">
        <f t="shared" si="0"/>
        <v>82.70699221211062</v>
      </c>
      <c r="P7" s="95">
        <f t="shared" si="0"/>
        <v>82.70699221211062</v>
      </c>
      <c r="Q7" s="95">
        <f t="shared" si="0"/>
        <v>82.70699221211062</v>
      </c>
      <c r="R7" s="95">
        <f t="shared" si="0"/>
        <v>82.70699221211062</v>
      </c>
      <c r="S7" s="95">
        <f t="shared" si="0"/>
        <v>82.70699221211062</v>
      </c>
      <c r="T7" s="95">
        <f t="shared" si="0"/>
        <v>82.70699221211062</v>
      </c>
      <c r="U7" s="95">
        <f t="shared" si="0"/>
        <v>82.70699221211062</v>
      </c>
      <c r="V7" s="95">
        <f t="shared" si="0"/>
        <v>82.70699221211062</v>
      </c>
      <c r="W7" s="95">
        <f t="shared" si="0"/>
        <v>82.70699221211062</v>
      </c>
      <c r="X7" s="95">
        <f t="shared" si="0"/>
        <v>82.70699221211062</v>
      </c>
      <c r="Y7" s="95">
        <f t="shared" si="0"/>
        <v>82.70699221211062</v>
      </c>
      <c r="Z7" s="95">
        <f t="shared" si="0"/>
        <v>82.70699221211062</v>
      </c>
      <c r="AA7" s="95">
        <f t="shared" si="0"/>
        <v>82.70699221211062</v>
      </c>
      <c r="AB7" s="95">
        <f t="shared" si="0"/>
        <v>82.70699221211062</v>
      </c>
      <c r="AC7" s="95">
        <f t="shared" si="0"/>
        <v>82.70699221211062</v>
      </c>
      <c r="AD7" s="95">
        <f t="shared" si="0"/>
        <v>82.70699221211062</v>
      </c>
      <c r="AE7" s="95">
        <f t="shared" si="0"/>
        <v>82.70699221211062</v>
      </c>
      <c r="AF7" s="95">
        <f t="shared" si="0"/>
        <v>82.70699221211062</v>
      </c>
      <c r="AG7" s="95">
        <f t="shared" si="0"/>
        <v>82.70699221211062</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93.561920115589359</v>
      </c>
      <c r="C9" s="95">
        <f t="shared" si="1"/>
        <v>93.561920115589359</v>
      </c>
      <c r="D9" s="95">
        <f t="shared" si="0"/>
        <v>93.561920115589359</v>
      </c>
      <c r="E9" s="95">
        <f t="shared" si="0"/>
        <v>93.561920115589359</v>
      </c>
      <c r="F9" s="95">
        <f t="shared" si="0"/>
        <v>93.561920115589359</v>
      </c>
      <c r="G9" s="95">
        <f t="shared" si="0"/>
        <v>93.561920115589359</v>
      </c>
      <c r="H9" s="95">
        <f t="shared" si="0"/>
        <v>93.561920115589359</v>
      </c>
      <c r="I9" s="95">
        <f t="shared" si="0"/>
        <v>93.561920115589359</v>
      </c>
      <c r="J9" s="95">
        <f t="shared" si="0"/>
        <v>93.561920115589359</v>
      </c>
      <c r="K9" s="95">
        <f t="shared" si="0"/>
        <v>93.561920115589359</v>
      </c>
      <c r="L9" s="95">
        <f t="shared" si="0"/>
        <v>93.561920115589359</v>
      </c>
      <c r="M9" s="95">
        <f t="shared" si="0"/>
        <v>93.561920115589359</v>
      </c>
      <c r="N9" s="95">
        <f t="shared" si="0"/>
        <v>93.561920115589359</v>
      </c>
      <c r="O9" s="95">
        <f t="shared" si="0"/>
        <v>93.561920115589359</v>
      </c>
      <c r="P9" s="95">
        <f t="shared" si="0"/>
        <v>93.561920115589359</v>
      </c>
      <c r="Q9" s="95">
        <f t="shared" si="0"/>
        <v>93.561920115589359</v>
      </c>
      <c r="R9" s="95">
        <f t="shared" si="0"/>
        <v>93.561920115589359</v>
      </c>
      <c r="S9" s="95">
        <f t="shared" si="0"/>
        <v>93.561920115589359</v>
      </c>
      <c r="T9" s="95">
        <f t="shared" si="0"/>
        <v>93.561920115589359</v>
      </c>
      <c r="U9" s="95">
        <f t="shared" si="0"/>
        <v>93.561920115589359</v>
      </c>
      <c r="V9" s="95">
        <f t="shared" si="0"/>
        <v>93.561920115589359</v>
      </c>
      <c r="W9" s="95">
        <f t="shared" si="0"/>
        <v>93.561920115589359</v>
      </c>
      <c r="X9" s="95">
        <f t="shared" si="0"/>
        <v>93.561920115589359</v>
      </c>
      <c r="Y9" s="95">
        <f t="shared" si="0"/>
        <v>93.561920115589359</v>
      </c>
      <c r="Z9" s="95">
        <f t="shared" si="0"/>
        <v>93.561920115589359</v>
      </c>
      <c r="AA9" s="95">
        <f t="shared" si="0"/>
        <v>93.561920115589359</v>
      </c>
      <c r="AB9" s="95">
        <f t="shared" si="0"/>
        <v>93.561920115589359</v>
      </c>
      <c r="AC9" s="95">
        <f t="shared" si="0"/>
        <v>93.561920115589359</v>
      </c>
      <c r="AD9" s="95">
        <f t="shared" si="0"/>
        <v>93.561920115589359</v>
      </c>
      <c r="AE9" s="95">
        <f t="shared" si="0"/>
        <v>93.561920115589359</v>
      </c>
      <c r="AF9" s="95">
        <f t="shared" si="0"/>
        <v>93.561920115589359</v>
      </c>
      <c r="AG9" s="95">
        <f t="shared" si="0"/>
        <v>93.561920115589359</v>
      </c>
    </row>
    <row r="10" spans="1:33">
      <c r="A10" s="4" t="s">
        <v>495</v>
      </c>
      <c r="B10" s="95">
        <f>'Manual Adjustment'!$B33</f>
        <v>93.561920115589359</v>
      </c>
      <c r="C10" s="95">
        <f t="shared" si="1"/>
        <v>93.561920115589359</v>
      </c>
      <c r="D10" s="95">
        <f t="shared" si="0"/>
        <v>93.561920115589359</v>
      </c>
      <c r="E10" s="95">
        <f t="shared" si="0"/>
        <v>93.561920115589359</v>
      </c>
      <c r="F10" s="95">
        <f t="shared" si="0"/>
        <v>93.561920115589359</v>
      </c>
      <c r="G10" s="95">
        <f t="shared" si="0"/>
        <v>93.561920115589359</v>
      </c>
      <c r="H10" s="95">
        <f t="shared" si="0"/>
        <v>93.561920115589359</v>
      </c>
      <c r="I10" s="95">
        <f t="shared" si="0"/>
        <v>93.561920115589359</v>
      </c>
      <c r="J10" s="95">
        <f t="shared" si="0"/>
        <v>93.561920115589359</v>
      </c>
      <c r="K10" s="95">
        <f t="shared" si="0"/>
        <v>93.561920115589359</v>
      </c>
      <c r="L10" s="95">
        <f t="shared" si="0"/>
        <v>93.561920115589359</v>
      </c>
      <c r="M10" s="95">
        <f t="shared" si="0"/>
        <v>93.561920115589359</v>
      </c>
      <c r="N10" s="95">
        <f t="shared" si="0"/>
        <v>93.561920115589359</v>
      </c>
      <c r="O10" s="95">
        <f t="shared" si="0"/>
        <v>93.561920115589359</v>
      </c>
      <c r="P10" s="95">
        <f t="shared" si="0"/>
        <v>93.561920115589359</v>
      </c>
      <c r="Q10" s="95">
        <f t="shared" si="0"/>
        <v>93.561920115589359</v>
      </c>
      <c r="R10" s="95">
        <f t="shared" si="0"/>
        <v>93.561920115589359</v>
      </c>
      <c r="S10" s="95">
        <f t="shared" si="0"/>
        <v>93.561920115589359</v>
      </c>
      <c r="T10" s="95">
        <f t="shared" si="0"/>
        <v>93.561920115589359</v>
      </c>
      <c r="U10" s="95">
        <f t="shared" si="0"/>
        <v>93.561920115589359</v>
      </c>
      <c r="V10" s="95">
        <f t="shared" si="0"/>
        <v>93.561920115589359</v>
      </c>
      <c r="W10" s="95">
        <f t="shared" si="0"/>
        <v>93.561920115589359</v>
      </c>
      <c r="X10" s="95">
        <f t="shared" si="0"/>
        <v>93.561920115589359</v>
      </c>
      <c r="Y10" s="95">
        <f t="shared" si="0"/>
        <v>93.561920115589359</v>
      </c>
      <c r="Z10" s="95">
        <f t="shared" si="0"/>
        <v>93.561920115589359</v>
      </c>
      <c r="AA10" s="95">
        <f t="shared" si="0"/>
        <v>93.561920115589359</v>
      </c>
      <c r="AB10" s="95">
        <f t="shared" si="0"/>
        <v>93.561920115589359</v>
      </c>
      <c r="AC10" s="95">
        <f t="shared" si="0"/>
        <v>93.561920115589359</v>
      </c>
      <c r="AD10" s="95">
        <f t="shared" si="0"/>
        <v>93.561920115589359</v>
      </c>
      <c r="AE10" s="95">
        <f t="shared" si="0"/>
        <v>93.561920115589359</v>
      </c>
      <c r="AF10" s="95">
        <f t="shared" si="0"/>
        <v>93.561920115589359</v>
      </c>
      <c r="AG10" s="95">
        <f t="shared" si="0"/>
        <v>93.561920115589359</v>
      </c>
    </row>
    <row r="11" spans="1:33">
      <c r="A11" s="4" t="s">
        <v>496</v>
      </c>
      <c r="B11" s="95">
        <f>'Manual Adjustment'!$B34</f>
        <v>61.9078876811637</v>
      </c>
      <c r="C11" s="95">
        <f t="shared" si="1"/>
        <v>61.9078876811637</v>
      </c>
      <c r="D11" s="95">
        <f t="shared" ref="D11:AG17" si="2">C11</f>
        <v>61.9078876811637</v>
      </c>
      <c r="E11" s="95">
        <f t="shared" si="2"/>
        <v>61.9078876811637</v>
      </c>
      <c r="F11" s="95">
        <f t="shared" si="2"/>
        <v>61.9078876811637</v>
      </c>
      <c r="G11" s="95">
        <f t="shared" si="2"/>
        <v>61.9078876811637</v>
      </c>
      <c r="H11" s="95">
        <f t="shared" si="2"/>
        <v>61.9078876811637</v>
      </c>
      <c r="I11" s="95">
        <f t="shared" si="2"/>
        <v>61.9078876811637</v>
      </c>
      <c r="J11" s="95">
        <f t="shared" si="2"/>
        <v>61.9078876811637</v>
      </c>
      <c r="K11" s="95">
        <f t="shared" si="2"/>
        <v>61.9078876811637</v>
      </c>
      <c r="L11" s="95">
        <f t="shared" si="2"/>
        <v>61.9078876811637</v>
      </c>
      <c r="M11" s="95">
        <f t="shared" si="2"/>
        <v>61.9078876811637</v>
      </c>
      <c r="N11" s="95">
        <f t="shared" si="2"/>
        <v>61.9078876811637</v>
      </c>
      <c r="O11" s="95">
        <f t="shared" si="2"/>
        <v>61.9078876811637</v>
      </c>
      <c r="P11" s="95">
        <f t="shared" si="2"/>
        <v>61.9078876811637</v>
      </c>
      <c r="Q11" s="95">
        <f t="shared" si="2"/>
        <v>61.9078876811637</v>
      </c>
      <c r="R11" s="95">
        <f t="shared" si="2"/>
        <v>61.9078876811637</v>
      </c>
      <c r="S11" s="95">
        <f t="shared" si="2"/>
        <v>61.9078876811637</v>
      </c>
      <c r="T11" s="95">
        <f t="shared" si="2"/>
        <v>61.9078876811637</v>
      </c>
      <c r="U11" s="95">
        <f t="shared" si="2"/>
        <v>61.9078876811637</v>
      </c>
      <c r="V11" s="95">
        <f t="shared" si="2"/>
        <v>61.9078876811637</v>
      </c>
      <c r="W11" s="95">
        <f t="shared" si="2"/>
        <v>61.9078876811637</v>
      </c>
      <c r="X11" s="95">
        <f t="shared" si="2"/>
        <v>61.9078876811637</v>
      </c>
      <c r="Y11" s="95">
        <f t="shared" si="2"/>
        <v>61.9078876811637</v>
      </c>
      <c r="Z11" s="95">
        <f t="shared" si="2"/>
        <v>61.9078876811637</v>
      </c>
      <c r="AA11" s="95">
        <f t="shared" si="2"/>
        <v>61.9078876811637</v>
      </c>
      <c r="AB11" s="95">
        <f t="shared" si="2"/>
        <v>61.9078876811637</v>
      </c>
      <c r="AC11" s="95">
        <f t="shared" si="2"/>
        <v>61.9078876811637</v>
      </c>
      <c r="AD11" s="95">
        <f t="shared" si="2"/>
        <v>61.9078876811637</v>
      </c>
      <c r="AE11" s="95">
        <f t="shared" si="2"/>
        <v>61.9078876811637</v>
      </c>
      <c r="AF11" s="95">
        <f t="shared" si="2"/>
        <v>61.9078876811637</v>
      </c>
      <c r="AG11" s="95">
        <f t="shared" si="2"/>
        <v>61.9078876811637</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10727199</v>
      </c>
      <c r="C2" s="1">
        <f>'Manual Adjustment'!D44</f>
        <v>6807709</v>
      </c>
      <c r="D2" s="1">
        <f>'Manual Adjustment'!E44</f>
        <v>10543441.75</v>
      </c>
      <c r="E2" s="1">
        <f>'Manual Adjustment'!F44</f>
        <v>10543441.75</v>
      </c>
      <c r="F2" s="1">
        <f>'Manual Adjustment'!G44</f>
        <v>10543441.75</v>
      </c>
      <c r="G2" s="1">
        <f>'Manual Adjustment'!H44</f>
        <v>10543441.75</v>
      </c>
      <c r="H2" s="1">
        <f>'Manual Adjustment'!I44</f>
        <v>10543441.75</v>
      </c>
      <c r="I2" s="1">
        <f>'Manual Adjustment'!J44</f>
        <v>10543441.75</v>
      </c>
      <c r="J2" s="1">
        <f>'Manual Adjustment'!K44</f>
        <v>10543441.75</v>
      </c>
      <c r="K2" s="1">
        <f>'Manual Adjustment'!L44</f>
        <v>10543441.75</v>
      </c>
      <c r="L2" s="1">
        <f>'Manual Adjustment'!M44</f>
        <v>10543441.75</v>
      </c>
      <c r="M2" s="1">
        <f>'Manual Adjustment'!N44</f>
        <v>10543441.75</v>
      </c>
      <c r="N2" s="1">
        <f>'Manual Adjustment'!O44</f>
        <v>10543441.75</v>
      </c>
      <c r="O2" s="1">
        <f>'Manual Adjustment'!P44</f>
        <v>10543441.75</v>
      </c>
      <c r="P2" s="1">
        <f>'Manual Adjustment'!Q44</f>
        <v>10543441.75</v>
      </c>
      <c r="Q2" s="1">
        <f>'Manual Adjustment'!R44</f>
        <v>10543441.75</v>
      </c>
      <c r="R2" s="1">
        <f>'Manual Adjustment'!S44</f>
        <v>10543441.75</v>
      </c>
      <c r="S2" s="1">
        <f>'Manual Adjustment'!T44</f>
        <v>10543441.75</v>
      </c>
      <c r="T2" s="1">
        <f>'Manual Adjustment'!U44</f>
        <v>10543441.75</v>
      </c>
      <c r="U2" s="1">
        <f>'Manual Adjustment'!V44</f>
        <v>10543441.75</v>
      </c>
      <c r="V2" s="1">
        <f>'Manual Adjustment'!W44</f>
        <v>10543441.75</v>
      </c>
      <c r="W2" s="1">
        <f>'Manual Adjustment'!X44</f>
        <v>10543441.75</v>
      </c>
      <c r="X2" s="1">
        <f>'Manual Adjustment'!Y44</f>
        <v>10543441.75</v>
      </c>
      <c r="Y2" s="1">
        <f>'Manual Adjustment'!Z44</f>
        <v>10543441.75</v>
      </c>
      <c r="Z2" s="1">
        <f>'Manual Adjustment'!AA44</f>
        <v>10543441.75</v>
      </c>
      <c r="AA2" s="1">
        <f>'Manual Adjustment'!AB44</f>
        <v>10543441.75</v>
      </c>
      <c r="AB2" s="1">
        <f>'Manual Adjustment'!AC44</f>
        <v>10543441.75</v>
      </c>
      <c r="AC2" s="1">
        <f>'Manual Adjustment'!AD44</f>
        <v>10543441.75</v>
      </c>
      <c r="AD2" s="1">
        <f>'Manual Adjustment'!AE44</f>
        <v>10543441.75</v>
      </c>
      <c r="AE2" s="1">
        <f>'Manual Adjustment'!AF44</f>
        <v>10543441.75</v>
      </c>
      <c r="AF2" s="1">
        <f>'Manual Adjustment'!AG44</f>
        <v>10543441.75</v>
      </c>
      <c r="AG2" s="1">
        <f>'Manual Adjustment'!AH44</f>
        <v>10543441.75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47.154207874685937</v>
      </c>
      <c r="C2" s="66">
        <f>SUMIFS('State Generation Costs Calcs'!C105:C155,'State Generation Costs Calcs'!$A$105:$A$155,About!$B$2)*About!$A$52</f>
        <v>44.804579863808932</v>
      </c>
      <c r="D2" s="66">
        <f>SUMIFS('State Generation Costs Calcs'!D105:D155,'State Generation Costs Calcs'!$A$105:$A$155,About!$B$2)*About!$A$52</f>
        <v>44.40048501370697</v>
      </c>
      <c r="E2" s="66">
        <f>SUMIFS('State Generation Costs Calcs'!E105:E155,'State Generation Costs Calcs'!$A$105:$A$155,About!$B$2)*About!$A$52</f>
        <v>43.75688699761961</v>
      </c>
      <c r="F2" s="66">
        <f>SUMIFS('State Generation Costs Calcs'!F105:F155,'State Generation Costs Calcs'!$A$105:$A$155,About!$B$2)*About!$A$52</f>
        <v>43.193001458586842</v>
      </c>
      <c r="G2" s="66">
        <f>SUMIFS('State Generation Costs Calcs'!G105:G155,'State Generation Costs Calcs'!$A$105:$A$155,About!$B$2)*About!$A$52</f>
        <v>43.267277332726366</v>
      </c>
      <c r="H2" s="66">
        <f>SUMIFS('State Generation Costs Calcs'!H105:H155,'State Generation Costs Calcs'!$A$105:$A$155,About!$B$2)*About!$A$52</f>
        <v>43.63564742836445</v>
      </c>
      <c r="I2" s="66">
        <f>SUMIFS('State Generation Costs Calcs'!I105:I155,'State Generation Costs Calcs'!$A$105:$A$155,About!$B$2)*About!$A$52</f>
        <v>43.957924667548021</v>
      </c>
      <c r="J2" s="66">
        <f>SUMIFS('State Generation Costs Calcs'!J105:J155,'State Generation Costs Calcs'!$A$105:$A$155,About!$B$2)*About!$A$52</f>
        <v>44.064170147632105</v>
      </c>
      <c r="K2" s="66">
        <f>SUMIFS('State Generation Costs Calcs'!K105:K155,'State Generation Costs Calcs'!$A$105:$A$155,About!$B$2)*About!$A$52</f>
        <v>43.465999449689697</v>
      </c>
      <c r="L2" s="66">
        <f>SUMIFS('State Generation Costs Calcs'!L105:L155,'State Generation Costs Calcs'!$A$105:$A$155,About!$B$2)*About!$A$52</f>
        <v>42.813609129098296</v>
      </c>
      <c r="M2" s="66">
        <f>SUMIFS('State Generation Costs Calcs'!M105:M155,'State Generation Costs Calcs'!$A$105:$A$155,About!$B$2)*About!$A$52</f>
        <v>42.3265229433214</v>
      </c>
      <c r="N2" s="66">
        <f>SUMIFS('State Generation Costs Calcs'!N105:N155,'State Generation Costs Calcs'!$A$105:$A$155,About!$B$2)*About!$A$52</f>
        <v>41.658523347041708</v>
      </c>
      <c r="O2" s="66">
        <f>SUMIFS('State Generation Costs Calcs'!O105:O155,'State Generation Costs Calcs'!$A$105:$A$155,About!$B$2)*About!$A$52</f>
        <v>41.028594342070342</v>
      </c>
      <c r="P2" s="66">
        <f>SUMIFS('State Generation Costs Calcs'!P105:P155,'State Generation Costs Calcs'!$A$105:$A$155,About!$B$2)*About!$A$52</f>
        <v>41.034146665231958</v>
      </c>
      <c r="Q2" s="66">
        <f>SUMIFS('State Generation Costs Calcs'!Q105:Q155,'State Generation Costs Calcs'!$A$105:$A$155,About!$B$2)*About!$A$52</f>
        <v>40.845857291149578</v>
      </c>
      <c r="R2" s="66">
        <f>SUMIFS('State Generation Costs Calcs'!R105:R155,'State Generation Costs Calcs'!$A$105:$A$155,About!$B$2)*About!$A$52</f>
        <v>40.215075093429952</v>
      </c>
      <c r="S2" s="66">
        <f>SUMIFS('State Generation Costs Calcs'!S105:S155,'State Generation Costs Calcs'!$A$105:$A$155,About!$B$2)*About!$A$52</f>
        <v>39.876998062023233</v>
      </c>
      <c r="T2" s="66">
        <f>SUMIFS('State Generation Costs Calcs'!T105:T155,'State Generation Costs Calcs'!$A$105:$A$155,About!$B$2)*About!$A$52</f>
        <v>39.549273205128266</v>
      </c>
      <c r="U2" s="66">
        <f>SUMIFS('State Generation Costs Calcs'!U105:U155,'State Generation Costs Calcs'!$A$105:$A$155,About!$B$2)*About!$A$52</f>
        <v>39.613291203579628</v>
      </c>
      <c r="V2" s="66">
        <f>SUMIFS('State Generation Costs Calcs'!V105:V155,'State Generation Costs Calcs'!$A$105:$A$155,About!$B$2)*About!$A$52</f>
        <v>39.322760945713313</v>
      </c>
      <c r="W2" s="66">
        <f>SUMIFS('State Generation Costs Calcs'!W105:W155,'State Generation Costs Calcs'!$A$105:$A$155,About!$B$2)*About!$A$52</f>
        <v>38.817471683138749</v>
      </c>
      <c r="X2" s="66">
        <f>SUMIFS('State Generation Costs Calcs'!X105:X155,'State Generation Costs Calcs'!$A$105:$A$155,About!$B$2)*About!$A$52</f>
        <v>38.575612970482325</v>
      </c>
      <c r="Y2" s="66">
        <f>SUMIFS('State Generation Costs Calcs'!Y105:Y155,'State Generation Costs Calcs'!$A$105:$A$155,About!$B$2)*About!$A$52</f>
        <v>38.329459980549714</v>
      </c>
      <c r="Z2" s="66">
        <f>SUMIFS('State Generation Costs Calcs'!Z105:Z155,'State Generation Costs Calcs'!$A$105:$A$155,About!$B$2)*About!$A$52</f>
        <v>38.063071058366241</v>
      </c>
      <c r="AA2" s="66">
        <f>SUMIFS('State Generation Costs Calcs'!AA105:AA155,'State Generation Costs Calcs'!$A$105:$A$155,About!$B$2)*About!$A$52</f>
        <v>38.027497513972939</v>
      </c>
      <c r="AB2" s="66">
        <f>SUMIFS('State Generation Costs Calcs'!AB105:AB155,'State Generation Costs Calcs'!$A$105:$A$155,About!$B$2)*About!$A$52</f>
        <v>37.86139952514597</v>
      </c>
      <c r="AC2" s="66">
        <f>SUMIFS('State Generation Costs Calcs'!AC105:AC155,'State Generation Costs Calcs'!$A$105:$A$155,About!$B$2)*About!$A$52</f>
        <v>37.678388305714776</v>
      </c>
      <c r="AD2" s="66">
        <f>SUMIFS('State Generation Costs Calcs'!AD105:AD155,'State Generation Costs Calcs'!$A$105:$A$155,About!$B$2)*About!$A$52</f>
        <v>37.799834550019014</v>
      </c>
      <c r="AE2" s="66">
        <f>SUMIFS('State Generation Costs Calcs'!AE105:AE155,'State Generation Costs Calcs'!$A$105:$A$155,About!$B$2)*About!$A$52</f>
        <v>37.730211075828677</v>
      </c>
      <c r="AF2" s="66">
        <f>SUMIFS('State Generation Costs Calcs'!AF105:AF155,'State Generation Costs Calcs'!$A$105:$A$155,About!$B$2)*About!$A$52</f>
        <v>37.61367425190965</v>
      </c>
      <c r="AG2" s="66">
        <f>SUMIFS('State Generation Costs Calcs'!AG105:AG155,'State Generation Costs Calcs'!$A$105:$A$155,About!$B$2)*About!$A$52</f>
        <v>37.652366201394742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47.154207874685937</v>
      </c>
      <c r="C2" s="67">
        <f>SUMIFS('State Generation Costs Calcs'!C105:C155,'State Generation Costs Calcs'!$A$105:$A$155,About!$B$2)*About!$A$52</f>
        <v>44.804579863808932</v>
      </c>
      <c r="D2" s="67">
        <f>SUMIFS('State Generation Costs Calcs'!D105:D155,'State Generation Costs Calcs'!$A$105:$A$155,About!$B$2)*About!$A$52</f>
        <v>44.40048501370697</v>
      </c>
      <c r="E2" s="67">
        <f>SUMIFS('State Generation Costs Calcs'!E105:E155,'State Generation Costs Calcs'!$A$105:$A$155,About!$B$2)*About!$A$52</f>
        <v>43.75688699761961</v>
      </c>
      <c r="F2" s="67">
        <f>SUMIFS('State Generation Costs Calcs'!F105:F155,'State Generation Costs Calcs'!$A$105:$A$155,About!$B$2)*About!$A$52</f>
        <v>43.193001458586842</v>
      </c>
      <c r="G2" s="67">
        <f>SUMIFS('State Generation Costs Calcs'!G105:G155,'State Generation Costs Calcs'!$A$105:$A$155,About!$B$2)*About!$A$52</f>
        <v>43.267277332726366</v>
      </c>
      <c r="H2" s="67">
        <f>SUMIFS('State Generation Costs Calcs'!H105:H155,'State Generation Costs Calcs'!$A$105:$A$155,About!$B$2)*About!$A$52</f>
        <v>43.63564742836445</v>
      </c>
      <c r="I2" s="67">
        <f>SUMIFS('State Generation Costs Calcs'!I105:I155,'State Generation Costs Calcs'!$A$105:$A$155,About!$B$2)*About!$A$52</f>
        <v>43.957924667548021</v>
      </c>
      <c r="J2" s="67">
        <f>SUMIFS('State Generation Costs Calcs'!J105:J155,'State Generation Costs Calcs'!$A$105:$A$155,About!$B$2)*About!$A$52</f>
        <v>44.064170147632105</v>
      </c>
      <c r="K2" s="67">
        <f>SUMIFS('State Generation Costs Calcs'!K105:K155,'State Generation Costs Calcs'!$A$105:$A$155,About!$B$2)*About!$A$52</f>
        <v>43.465999449689697</v>
      </c>
      <c r="L2" s="67">
        <f>SUMIFS('State Generation Costs Calcs'!L105:L155,'State Generation Costs Calcs'!$A$105:$A$155,About!$B$2)*About!$A$52</f>
        <v>42.813609129098296</v>
      </c>
      <c r="M2" s="67">
        <f>SUMIFS('State Generation Costs Calcs'!M105:M155,'State Generation Costs Calcs'!$A$105:$A$155,About!$B$2)*About!$A$52</f>
        <v>42.3265229433214</v>
      </c>
      <c r="N2" s="67">
        <f>SUMIFS('State Generation Costs Calcs'!N105:N155,'State Generation Costs Calcs'!$A$105:$A$155,About!$B$2)*About!$A$52</f>
        <v>41.658523347041708</v>
      </c>
      <c r="O2" s="67">
        <f>SUMIFS('State Generation Costs Calcs'!O105:O155,'State Generation Costs Calcs'!$A$105:$A$155,About!$B$2)*About!$A$52</f>
        <v>41.028594342070342</v>
      </c>
      <c r="P2" s="67">
        <f>SUMIFS('State Generation Costs Calcs'!P105:P155,'State Generation Costs Calcs'!$A$105:$A$155,About!$B$2)*About!$A$52</f>
        <v>41.034146665231958</v>
      </c>
      <c r="Q2" s="67">
        <f>SUMIFS('State Generation Costs Calcs'!Q105:Q155,'State Generation Costs Calcs'!$A$105:$A$155,About!$B$2)*About!$A$52</f>
        <v>40.845857291149578</v>
      </c>
      <c r="R2" s="67">
        <f>SUMIFS('State Generation Costs Calcs'!R105:R155,'State Generation Costs Calcs'!$A$105:$A$155,About!$B$2)*About!$A$52</f>
        <v>40.215075093429952</v>
      </c>
      <c r="S2" s="67">
        <f>SUMIFS('State Generation Costs Calcs'!S105:S155,'State Generation Costs Calcs'!$A$105:$A$155,About!$B$2)*About!$A$52</f>
        <v>39.876998062023233</v>
      </c>
      <c r="T2" s="67">
        <f>SUMIFS('State Generation Costs Calcs'!T105:T155,'State Generation Costs Calcs'!$A$105:$A$155,About!$B$2)*About!$A$52</f>
        <v>39.549273205128266</v>
      </c>
      <c r="U2" s="67">
        <f>SUMIFS('State Generation Costs Calcs'!U105:U155,'State Generation Costs Calcs'!$A$105:$A$155,About!$B$2)*About!$A$52</f>
        <v>39.613291203579628</v>
      </c>
      <c r="V2" s="67">
        <f>SUMIFS('State Generation Costs Calcs'!V105:V155,'State Generation Costs Calcs'!$A$105:$A$155,About!$B$2)*About!$A$52</f>
        <v>39.322760945713313</v>
      </c>
      <c r="W2" s="67">
        <f>SUMIFS('State Generation Costs Calcs'!W105:W155,'State Generation Costs Calcs'!$A$105:$A$155,About!$B$2)*About!$A$52</f>
        <v>38.817471683138749</v>
      </c>
      <c r="X2" s="67">
        <f>SUMIFS('State Generation Costs Calcs'!X105:X155,'State Generation Costs Calcs'!$A$105:$A$155,About!$B$2)*About!$A$52</f>
        <v>38.575612970482325</v>
      </c>
      <c r="Y2" s="67">
        <f>SUMIFS('State Generation Costs Calcs'!Y105:Y155,'State Generation Costs Calcs'!$A$105:$A$155,About!$B$2)*About!$A$52</f>
        <v>38.329459980549714</v>
      </c>
      <c r="Z2" s="67">
        <f>SUMIFS('State Generation Costs Calcs'!Z105:Z155,'State Generation Costs Calcs'!$A$105:$A$155,About!$B$2)*About!$A$52</f>
        <v>38.063071058366241</v>
      </c>
      <c r="AA2" s="67">
        <f>SUMIFS('State Generation Costs Calcs'!AA105:AA155,'State Generation Costs Calcs'!$A$105:$A$155,About!$B$2)*About!$A$52</f>
        <v>38.027497513972939</v>
      </c>
      <c r="AB2" s="67">
        <f>SUMIFS('State Generation Costs Calcs'!AB105:AB155,'State Generation Costs Calcs'!$A$105:$A$155,About!$B$2)*About!$A$52</f>
        <v>37.86139952514597</v>
      </c>
      <c r="AC2" s="67">
        <f>SUMIFS('State Generation Costs Calcs'!AC105:AC155,'State Generation Costs Calcs'!$A$105:$A$155,About!$B$2)*About!$A$52</f>
        <v>37.678388305714776</v>
      </c>
      <c r="AD2" s="67">
        <f>SUMIFS('State Generation Costs Calcs'!AD105:AD155,'State Generation Costs Calcs'!$A$105:$A$155,About!$B$2)*About!$A$52</f>
        <v>37.799834550019014</v>
      </c>
      <c r="AE2" s="67">
        <f>SUMIFS('State Generation Costs Calcs'!AE105:AE155,'State Generation Costs Calcs'!$A$105:$A$155,About!$B$2)*About!$A$52</f>
        <v>37.730211075828677</v>
      </c>
      <c r="AF2" s="67">
        <f>SUMIFS('State Generation Costs Calcs'!AF105:AF155,'State Generation Costs Calcs'!$A$105:$A$155,About!$B$2)*About!$A$52</f>
        <v>37.61367425190965</v>
      </c>
      <c r="AG2" s="67">
        <f>SUMIFS('State Generation Costs Calcs'!AG105:AG155,'State Generation Costs Calcs'!$A$105:$A$155,About!$B$2)*About!$A$52</f>
        <v>37.652366201394742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2022-09-13T00:57:13Z</dcterms:modified>
</cp:coreProperties>
</file>